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01"/>
  <workbookPr defaultThemeVersion="124226"/>
  <workbookProtection workbookAlgorithmName="SHA-512" workbookHashValue="K04XqFopwKILcbDDnCHlcSOJREYZQBI+xaUBrQ3H+lpwdEIPI6OszPCUYXBSIX4jyVcKVLKruBHZ6E1J4W7PNg==" workbookSpinCount="100000" workbookSaltValue="ZM7C01VeQKI6gbfCxvJ6qw==" lockStructure="1"/>
  <bookViews>
    <workbookView xWindow="1815" yWindow="330" windowWidth="24165" windowHeight="15315" tabRatio="881" activeTab="5"/>
  </bookViews>
  <sheets>
    <sheet name="Krycí list rozpočtu" sheetId="4" r:id="rId1"/>
    <sheet name="Stavební rozpočet - součet" sheetId="2" r:id="rId2"/>
    <sheet name="Stavební rozpočet" sheetId="1" r:id="rId3"/>
    <sheet name="Výkaz výměr" sheetId="3" r:id="rId4"/>
    <sheet name="Krycí list objektu (01)" sheetId="5" r:id="rId5"/>
    <sheet name="Krycí list objektu (VRN)" sheetId="13" r:id="rId6"/>
  </sheets>
  <definedNames/>
  <calcPr calcId="181029"/>
  <extLst/>
</workbook>
</file>

<file path=xl/sharedStrings.xml><?xml version="1.0" encoding="utf-8"?>
<sst xmlns="http://schemas.openxmlformats.org/spreadsheetml/2006/main" count="6803" uniqueCount="1352">
  <si>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</si>
  <si>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</si>
  <si>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</si>
  <si>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</si>
  <si>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</si>
  <si>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</si>
  <si>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</si>
  <si>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</si>
  <si>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</si>
  <si>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</si>
  <si>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</si>
  <si>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</si>
  <si>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</si>
  <si>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</si>
  <si>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</si>
  <si>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</si>
  <si>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</si>
  <si>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</si>
  <si>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</si>
  <si>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</si>
  <si>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</si>
  <si>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</si>
  <si>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</si>
  <si>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</si>
  <si>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</si>
  <si>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</si>
  <si>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</si>
  <si>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</si>
  <si>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</si>
  <si>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</si>
  <si>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</si>
  <si>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</si>
  <si>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</si>
  <si>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</si>
  <si>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</si>
  <si>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</si>
  <si>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</si>
  <si>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</si>
  <si>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</si>
  <si>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</si>
  <si>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</si>
  <si>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</si>
  <si>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</si>
  <si>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</si>
  <si>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</si>
  <si>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</si>
  <si>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</si>
  <si>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</si>
  <si>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</si>
  <si>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</si>
  <si>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</si>
  <si>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</si>
  <si>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</si>
  <si>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</si>
  <si>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</si>
  <si>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</si>
  <si>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</si>
  <si>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</si>
  <si>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</si>
  <si>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</si>
  <si>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</si>
  <si>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</si>
  <si>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</si>
  <si>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</si>
  <si>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</si>
  <si>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</si>
  <si>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</si>
  <si>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</si>
  <si>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</si>
  <si>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</si>
  <si>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</si>
  <si>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</si>
  <si>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</si>
  <si>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</si>
  <si>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</si>
  <si>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</si>
  <si>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</si>
  <si>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</si>
  <si>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</si>
  <si>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</si>
  <si>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</si>
  <si>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</si>
  <si>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</si>
  <si>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</si>
  <si>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</si>
  <si>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</si>
  <si>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</si>
  <si>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</si>
  <si>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</si>
  <si>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</si>
  <si>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</si>
  <si>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</si>
  <si>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</si>
  <si>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</si>
  <si>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</si>
  <si>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</si>
  <si>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</si>
  <si>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</si>
  <si>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</si>
  <si>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</si>
  <si>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</si>
  <si>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</si>
  <si>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</si>
  <si>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</si>
  <si>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</si>
  <si>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</si>
  <si>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</si>
  <si>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</si>
  <si>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</si>
  <si>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</si>
  <si>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</si>
  <si>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</si>
  <si>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</si>
  <si>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</si>
  <si>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</si>
  <si>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</si>
  <si>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</si>
  <si>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</si>
  <si>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</si>
  <si>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</si>
  <si>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</si>
  <si>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</si>
  <si>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</si>
  <si>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</si>
  <si>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</si>
  <si>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</si>
  <si>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</si>
  <si>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</si>
  <si>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</si>
  <si>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</si>
  <si>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</si>
  <si>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</si>
  <si>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</si>
  <si>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</si>
  <si>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</si>
  <si>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</si>
  <si>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</si>
  <si>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</si>
  <si>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</si>
  <si>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</si>
  <si>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</si>
  <si>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</si>
  <si>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</si>
  <si>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</si>
  <si>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</si>
  <si>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</si>
  <si>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</si>
  <si>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</si>
  <si>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</si>
  <si>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</si>
  <si>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</si>
  <si>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</si>
  <si>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</si>
  <si>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</si>
  <si>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</si>
  <si>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</si>
  <si>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</si>
  <si>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</si>
  <si>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</si>
  <si>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</si>
  <si>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</si>
  <si>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</si>
  <si>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</si>
  <si>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</si>
  <si>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</si>
  <si>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</si>
  <si>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</si>
  <si>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</si>
  <si>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</si>
  <si>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</si>
  <si>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</si>
  <si>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</si>
  <si>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</si>
  <si>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</si>
  <si>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</si>
  <si>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</si>
  <si>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</si>
  <si>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</si>
  <si>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</si>
  <si>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</si>
  <si>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</si>
  <si>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</si>
  <si>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</si>
  <si>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</si>
  <si>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</si>
  <si>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</si>
  <si>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</si>
  <si>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</si>
  <si>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</si>
  <si>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</si>
  <si>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</si>
  <si>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</si>
  <si>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</si>
  <si>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</si>
  <si>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</si>
  <si>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</si>
  <si>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</si>
  <si>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</si>
  <si>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</si>
  <si>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</si>
  <si>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</si>
  <si>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</si>
  <si>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</si>
  <si>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</si>
  <si>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</si>
  <si>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</si>
  <si>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</si>
  <si>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</si>
  <si>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</si>
  <si>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</si>
  <si>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</si>
  <si>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</si>
  <si>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</si>
  <si>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</si>
  <si>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</si>
  <si>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</si>
  <si>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</si>
  <si>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</si>
  <si>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</si>
  <si>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</si>
  <si>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</si>
  <si>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</si>
  <si>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</si>
  <si>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</si>
  <si>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</si>
  <si>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</si>
  <si>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</si>
  <si>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</si>
  <si>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</si>
  <si>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</si>
  <si>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</si>
  <si>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</si>
  <si>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</si>
  <si>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</si>
  <si>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</si>
  <si>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</si>
  <si>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</si>
  <si>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</si>
  <si>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</si>
  <si>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</si>
  <si>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</si>
  <si>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</si>
  <si>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</si>
  <si>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</si>
  <si>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</si>
  <si>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</si>
  <si>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</si>
  <si>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</si>
  <si>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</si>
  <si>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</si>
  <si>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</si>
  <si>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</si>
  <si>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</si>
  <si>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</si>
  <si>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</si>
  <si>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</si>
  <si>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</si>
  <si>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</si>
  <si>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</si>
  <si>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</si>
  <si>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</si>
  <si>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</si>
  <si>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</si>
  <si>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</si>
  <si>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</si>
  <si>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</si>
  <si>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</si>
  <si>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</si>
  <si>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</si>
  <si>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</si>
  <si>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</si>
  <si>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</si>
  <si>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</si>
  <si>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</si>
  <si>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</si>
  <si>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</si>
  <si>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</si>
  <si>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</si>
  <si>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</si>
  <si>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</si>
  <si>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</si>
  <si>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</si>
  <si>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</si>
  <si>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</si>
  <si>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</si>
  <si>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</si>
  <si>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</si>
  <si>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</si>
  <si>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</si>
  <si>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</si>
  <si>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</si>
  <si>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</si>
  <si>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</si>
  <si>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</si>
  <si>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</si>
  <si>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</si>
  <si>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</si>
  <si>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</si>
  <si>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</si>
  <si>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</si>
  <si>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</si>
  <si>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</si>
  <si>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</si>
  <si>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</si>
  <si>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</si>
  <si>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</si>
  <si>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</si>
  <si>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</si>
  <si>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</si>
  <si>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</si>
  <si>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</si>
  <si>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</si>
  <si>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</si>
  <si>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</si>
  <si>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</si>
  <si>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</si>
  <si>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</si>
  <si>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</si>
  <si>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</si>
  <si>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</si>
  <si>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</si>
  <si>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</si>
  <si>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</si>
  <si>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</si>
  <si>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</si>
  <si>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</si>
  <si>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</si>
  <si>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</si>
  <si>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</si>
  <si>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</si>
  <si>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</si>
  <si>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</si>
  <si>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</si>
  <si>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</si>
  <si>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</si>
  <si>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</si>
  <si>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</si>
  <si>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</si>
  <si>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</si>
  <si>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</si>
  <si>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</si>
  <si>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</si>
  <si>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</si>
  <si>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</si>
  <si>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721</t>
  </si>
  <si>
    <t>722</t>
  </si>
  <si>
    <t>728</t>
  </si>
  <si>
    <t>730</t>
  </si>
  <si>
    <t>766</t>
  </si>
  <si>
    <t>767</t>
  </si>
  <si>
    <t>771</t>
  </si>
  <si>
    <t>781</t>
  </si>
  <si>
    <t>784</t>
  </si>
  <si>
    <t>2720</t>
  </si>
  <si>
    <t>2721</t>
  </si>
  <si>
    <t>2722</t>
  </si>
  <si>
    <t>2723</t>
  </si>
  <si>
    <t>2724</t>
  </si>
  <si>
    <t>2725</t>
  </si>
  <si>
    <t>2726</t>
  </si>
  <si>
    <t>2728</t>
  </si>
  <si>
    <t>2729</t>
  </si>
  <si>
    <t>2730</t>
  </si>
  <si>
    <t>2731</t>
  </si>
  <si>
    <t>2732</t>
  </si>
  <si>
    <t>2733</t>
  </si>
  <si>
    <t>2734</t>
  </si>
  <si>
    <t>2735</t>
  </si>
  <si>
    <t>2739</t>
  </si>
  <si>
    <t>Poznámka:</t>
  </si>
  <si>
    <t>Objekt</t>
  </si>
  <si>
    <t>01</t>
  </si>
  <si>
    <t>VRN</t>
  </si>
  <si>
    <t>Kód</t>
  </si>
  <si>
    <t>139711101RT3</t>
  </si>
  <si>
    <t>166101101R00</t>
  </si>
  <si>
    <t>174101102R00</t>
  </si>
  <si>
    <t>317121047RT4</t>
  </si>
  <si>
    <t>317121049RT2</t>
  </si>
  <si>
    <t>342255024RT1</t>
  </si>
  <si>
    <t>342255028RT1</t>
  </si>
  <si>
    <t>342941115R00</t>
  </si>
  <si>
    <t>342948111R00</t>
  </si>
  <si>
    <t>346275115R00</t>
  </si>
  <si>
    <t>416061110RT1</t>
  </si>
  <si>
    <t>611421431RT7</t>
  </si>
  <si>
    <t>612421431RT7</t>
  </si>
  <si>
    <t>612421615RT1</t>
  </si>
  <si>
    <t>612421739RT7</t>
  </si>
  <si>
    <t>612456217RT2</t>
  </si>
  <si>
    <t>612471473R00</t>
  </si>
  <si>
    <t>612473186R00</t>
  </si>
  <si>
    <t>631315621RU1</t>
  </si>
  <si>
    <t>919735122R00</t>
  </si>
  <si>
    <t>941955002R00</t>
  </si>
  <si>
    <t>952901111R00</t>
  </si>
  <si>
    <t>962031183R00</t>
  </si>
  <si>
    <t>962086106R00</t>
  </si>
  <si>
    <t>965042121RT2</t>
  </si>
  <si>
    <t>965042141RT2</t>
  </si>
  <si>
    <t>965049111RT2</t>
  </si>
  <si>
    <t>965081713R00</t>
  </si>
  <si>
    <t>967031732RT1</t>
  </si>
  <si>
    <t>968061125R00</t>
  </si>
  <si>
    <t>968072455R00</t>
  </si>
  <si>
    <t>968072641RT1</t>
  </si>
  <si>
    <t>968072641RT2</t>
  </si>
  <si>
    <t>978011161RT1</t>
  </si>
  <si>
    <t>978013161RT1</t>
  </si>
  <si>
    <t>978056391RT1</t>
  </si>
  <si>
    <t>S</t>
  </si>
  <si>
    <t>979011111R00</t>
  </si>
  <si>
    <t>979081111R00</t>
  </si>
  <si>
    <t>979081121R00</t>
  </si>
  <si>
    <t>979082111R00</t>
  </si>
  <si>
    <t>979082121R00</t>
  </si>
  <si>
    <t>979087212R00</t>
  </si>
  <si>
    <t>979087311R00</t>
  </si>
  <si>
    <t>979093111R00</t>
  </si>
  <si>
    <t>979990101R00</t>
  </si>
  <si>
    <t>979990111R00</t>
  </si>
  <si>
    <t>H01</t>
  </si>
  <si>
    <t>998011001R00</t>
  </si>
  <si>
    <t>72111IM</t>
  </si>
  <si>
    <t>72112IM</t>
  </si>
  <si>
    <t>72113IM</t>
  </si>
  <si>
    <t>72114IM</t>
  </si>
  <si>
    <t>72115IM</t>
  </si>
  <si>
    <t>72116IM</t>
  </si>
  <si>
    <t>72117IM</t>
  </si>
  <si>
    <t>72121IM</t>
  </si>
  <si>
    <t>72122IM</t>
  </si>
  <si>
    <t>72131IM</t>
  </si>
  <si>
    <t>72132IM</t>
  </si>
  <si>
    <t>72133IM</t>
  </si>
  <si>
    <t>72134IM</t>
  </si>
  <si>
    <t>72135IM</t>
  </si>
  <si>
    <t>72141IM</t>
  </si>
  <si>
    <t>72142IM</t>
  </si>
  <si>
    <t>72143IM</t>
  </si>
  <si>
    <t>72144IM</t>
  </si>
  <si>
    <t>72151IM</t>
  </si>
  <si>
    <t>72152IM</t>
  </si>
  <si>
    <t>72153IM</t>
  </si>
  <si>
    <t>72154IM</t>
  </si>
  <si>
    <t>72155IM</t>
  </si>
  <si>
    <t>72156IM</t>
  </si>
  <si>
    <t>72157IM</t>
  </si>
  <si>
    <t>72158IM</t>
  </si>
  <si>
    <t>72159IM</t>
  </si>
  <si>
    <t>721510IM</t>
  </si>
  <si>
    <t>721511IM</t>
  </si>
  <si>
    <t>721512IM</t>
  </si>
  <si>
    <t>721513IM</t>
  </si>
  <si>
    <t>721514IM</t>
  </si>
  <si>
    <t>721515IM</t>
  </si>
  <si>
    <t>721516IM</t>
  </si>
  <si>
    <t>721517IM</t>
  </si>
  <si>
    <t>721518IM</t>
  </si>
  <si>
    <t>72171IM</t>
  </si>
  <si>
    <t>72172IM</t>
  </si>
  <si>
    <t>72173IM</t>
  </si>
  <si>
    <t>72174IM</t>
  </si>
  <si>
    <t>72181IM</t>
  </si>
  <si>
    <t>72182IM</t>
  </si>
  <si>
    <t>72183IM</t>
  </si>
  <si>
    <t>72184IM</t>
  </si>
  <si>
    <t>72185IM</t>
  </si>
  <si>
    <t>72186IM</t>
  </si>
  <si>
    <t>72187IM</t>
  </si>
  <si>
    <t>72188IM</t>
  </si>
  <si>
    <t>72211IM</t>
  </si>
  <si>
    <t>72212IM</t>
  </si>
  <si>
    <t>72213IM</t>
  </si>
  <si>
    <t>72214IM</t>
  </si>
  <si>
    <t>72215IM</t>
  </si>
  <si>
    <t>72216IM</t>
  </si>
  <si>
    <t>72221IM</t>
  </si>
  <si>
    <t>72222IM</t>
  </si>
  <si>
    <t>72223IM</t>
  </si>
  <si>
    <t>72224IM</t>
  </si>
  <si>
    <t>72231IM</t>
  </si>
  <si>
    <t>72232IM</t>
  </si>
  <si>
    <t>72233IM</t>
  </si>
  <si>
    <t>72234IM</t>
  </si>
  <si>
    <t>72241IM</t>
  </si>
  <si>
    <t>72242IM</t>
  </si>
  <si>
    <t>72243IM</t>
  </si>
  <si>
    <t>72244IM</t>
  </si>
  <si>
    <t>72245IM</t>
  </si>
  <si>
    <t>72246IM</t>
  </si>
  <si>
    <t>72247IM</t>
  </si>
  <si>
    <t>72248IM</t>
  </si>
  <si>
    <t>72249IM</t>
  </si>
  <si>
    <t>722410IM</t>
  </si>
  <si>
    <t>722411IM</t>
  </si>
  <si>
    <t>722412IM</t>
  </si>
  <si>
    <t>722413IM</t>
  </si>
  <si>
    <t>722414IM</t>
  </si>
  <si>
    <t>722415IM</t>
  </si>
  <si>
    <t>72251IM</t>
  </si>
  <si>
    <t>72252IM</t>
  </si>
  <si>
    <t>72253IM</t>
  </si>
  <si>
    <t>72254IM</t>
  </si>
  <si>
    <t>72255IM</t>
  </si>
  <si>
    <t>72256IM</t>
  </si>
  <si>
    <t>72261IM</t>
  </si>
  <si>
    <t>72262IM</t>
  </si>
  <si>
    <t>72263IM</t>
  </si>
  <si>
    <t>72264IM</t>
  </si>
  <si>
    <t>72265IM</t>
  </si>
  <si>
    <t>72271IM</t>
  </si>
  <si>
    <t>72272IM</t>
  </si>
  <si>
    <t>72273IM</t>
  </si>
  <si>
    <t>72274IM</t>
  </si>
  <si>
    <t>72275IM</t>
  </si>
  <si>
    <t>72276IM</t>
  </si>
  <si>
    <t>72277IM</t>
  </si>
  <si>
    <t>72278IM</t>
  </si>
  <si>
    <t>72279IM</t>
  </si>
  <si>
    <t>722710IM</t>
  </si>
  <si>
    <t>101IM</t>
  </si>
  <si>
    <t>101aIM</t>
  </si>
  <si>
    <t>101bIM</t>
  </si>
  <si>
    <t>101cIM</t>
  </si>
  <si>
    <t>105IM</t>
  </si>
  <si>
    <t>106IM</t>
  </si>
  <si>
    <t>107IM</t>
  </si>
  <si>
    <t>110IM</t>
  </si>
  <si>
    <t>113IM</t>
  </si>
  <si>
    <t>114IM</t>
  </si>
  <si>
    <t>115IM</t>
  </si>
  <si>
    <t>116IM</t>
  </si>
  <si>
    <t>119IM</t>
  </si>
  <si>
    <t>122IM</t>
  </si>
  <si>
    <t>125IM</t>
  </si>
  <si>
    <t>128IM</t>
  </si>
  <si>
    <t>131IM</t>
  </si>
  <si>
    <t>134IM</t>
  </si>
  <si>
    <t>137IM</t>
  </si>
  <si>
    <t>138IM</t>
  </si>
  <si>
    <t>139IM</t>
  </si>
  <si>
    <t>140IM</t>
  </si>
  <si>
    <t>201IM</t>
  </si>
  <si>
    <t>202IM</t>
  </si>
  <si>
    <t>301IM</t>
  </si>
  <si>
    <t>302IM</t>
  </si>
  <si>
    <t>303IM</t>
  </si>
  <si>
    <t>304IM</t>
  </si>
  <si>
    <t>305IM</t>
  </si>
  <si>
    <t>306IM</t>
  </si>
  <si>
    <t>307IM</t>
  </si>
  <si>
    <t>308IM</t>
  </si>
  <si>
    <t>309IM</t>
  </si>
  <si>
    <t>310IM</t>
  </si>
  <si>
    <t>311IM</t>
  </si>
  <si>
    <t>312IM</t>
  </si>
  <si>
    <t>313IM</t>
  </si>
  <si>
    <t>314IM</t>
  </si>
  <si>
    <t>315IM</t>
  </si>
  <si>
    <t>73111IM</t>
  </si>
  <si>
    <t>73112IM</t>
  </si>
  <si>
    <t>73121IM</t>
  </si>
  <si>
    <t>73122IM</t>
  </si>
  <si>
    <t>73123IM</t>
  </si>
  <si>
    <t>73124IM</t>
  </si>
  <si>
    <t>73131IM</t>
  </si>
  <si>
    <t>73141IM</t>
  </si>
  <si>
    <t>73142IM</t>
  </si>
  <si>
    <t>73143IM</t>
  </si>
  <si>
    <t>73151IM</t>
  </si>
  <si>
    <t>73152IM</t>
  </si>
  <si>
    <t>73153IM</t>
  </si>
  <si>
    <t>73154IM</t>
  </si>
  <si>
    <t>73155IM</t>
  </si>
  <si>
    <t>73156IM</t>
  </si>
  <si>
    <t>73157IM</t>
  </si>
  <si>
    <t>73158IM</t>
  </si>
  <si>
    <t>73159IM</t>
  </si>
  <si>
    <t>731510IM</t>
  </si>
  <si>
    <t>731511IM</t>
  </si>
  <si>
    <t>73161IM</t>
  </si>
  <si>
    <t>73162IM</t>
  </si>
  <si>
    <t>73163IM</t>
  </si>
  <si>
    <t>73171IM</t>
  </si>
  <si>
    <t>73172IM</t>
  </si>
  <si>
    <t>73173IM</t>
  </si>
  <si>
    <t>73174IM</t>
  </si>
  <si>
    <t>73181IM</t>
  </si>
  <si>
    <t>73182IM</t>
  </si>
  <si>
    <t>73183IM</t>
  </si>
  <si>
    <t>73184IM</t>
  </si>
  <si>
    <t>73185IM</t>
  </si>
  <si>
    <t>73186IM</t>
  </si>
  <si>
    <t>73187IM</t>
  </si>
  <si>
    <t>73188IM</t>
  </si>
  <si>
    <t>73189IM</t>
  </si>
  <si>
    <t>731810IM</t>
  </si>
  <si>
    <t>731811IM</t>
  </si>
  <si>
    <t>766121210RT3</t>
  </si>
  <si>
    <t>766121210RT4</t>
  </si>
  <si>
    <t>766661112RU1</t>
  </si>
  <si>
    <t>766661422RU1</t>
  </si>
  <si>
    <t>766661422RU2</t>
  </si>
  <si>
    <t>998766101R00</t>
  </si>
  <si>
    <t>767995201RU1</t>
  </si>
  <si>
    <t>767995201RU2</t>
  </si>
  <si>
    <t>767995201RU3</t>
  </si>
  <si>
    <t>767995201RU4</t>
  </si>
  <si>
    <t>767995201RU5</t>
  </si>
  <si>
    <t>767995201RU6</t>
  </si>
  <si>
    <t>767995201RU7</t>
  </si>
  <si>
    <t>767995201RU8</t>
  </si>
  <si>
    <t>998767101R00</t>
  </si>
  <si>
    <t>771101142R00</t>
  </si>
  <si>
    <t>771101147R00</t>
  </si>
  <si>
    <t>771101210R00</t>
  </si>
  <si>
    <t>771575109R00</t>
  </si>
  <si>
    <t>597642031</t>
  </si>
  <si>
    <t>771578011RT4</t>
  </si>
  <si>
    <t>771579791R00</t>
  </si>
  <si>
    <t>771579795R00</t>
  </si>
  <si>
    <t>998771101R00</t>
  </si>
  <si>
    <t>781101142R00</t>
  </si>
  <si>
    <t>781101210R00</t>
  </si>
  <si>
    <t>781111111R00</t>
  </si>
  <si>
    <t>781111115R00</t>
  </si>
  <si>
    <t>781111116R00</t>
  </si>
  <si>
    <t>781310121R00</t>
  </si>
  <si>
    <t>597813748</t>
  </si>
  <si>
    <t>781320121R00</t>
  </si>
  <si>
    <t>781419706R00</t>
  </si>
  <si>
    <t>781475120R00</t>
  </si>
  <si>
    <t>781491001RT1</t>
  </si>
  <si>
    <t>59760210.A</t>
  </si>
  <si>
    <t>59760210.B</t>
  </si>
  <si>
    <t>59760210.C</t>
  </si>
  <si>
    <t>998781101R00</t>
  </si>
  <si>
    <t>784111101R00</t>
  </si>
  <si>
    <t>784111201RT1</t>
  </si>
  <si>
    <t>784115312R00</t>
  </si>
  <si>
    <t>M21</t>
  </si>
  <si>
    <t>971033141IM</t>
  </si>
  <si>
    <t>971033148IM</t>
  </si>
  <si>
    <t>973031324IM</t>
  </si>
  <si>
    <t>974082212IM</t>
  </si>
  <si>
    <t>974082214IM</t>
  </si>
  <si>
    <t>740991200IM</t>
  </si>
  <si>
    <t>742231100IM</t>
  </si>
  <si>
    <t>357118715RIM</t>
  </si>
  <si>
    <t>35711289RIM</t>
  </si>
  <si>
    <t>74281111RIM</t>
  </si>
  <si>
    <t>743112115IM</t>
  </si>
  <si>
    <t>345710510IM</t>
  </si>
  <si>
    <t>743112117IM</t>
  </si>
  <si>
    <t>345710940IM</t>
  </si>
  <si>
    <t>743411111IM</t>
  </si>
  <si>
    <t>345715210IM</t>
  </si>
  <si>
    <t>345715110IM</t>
  </si>
  <si>
    <t>345715240IM</t>
  </si>
  <si>
    <t>345715841IM</t>
  </si>
  <si>
    <t>743411121IM</t>
  </si>
  <si>
    <t>10033023IM</t>
  </si>
  <si>
    <t>743681100DIM</t>
  </si>
  <si>
    <t>744211111IM</t>
  </si>
  <si>
    <t>341408256IM</t>
  </si>
  <si>
    <t>341408258IM</t>
  </si>
  <si>
    <t>744411220IM</t>
  </si>
  <si>
    <t>341110300IM</t>
  </si>
  <si>
    <t>341110050IM</t>
  </si>
  <si>
    <t>341581780RIM</t>
  </si>
  <si>
    <t>744411230IM</t>
  </si>
  <si>
    <t>341110380IM</t>
  </si>
  <si>
    <t>341110360IM</t>
  </si>
  <si>
    <t>746211110IM</t>
  </si>
  <si>
    <t>21060624IM</t>
  </si>
  <si>
    <t>68500231IM</t>
  </si>
  <si>
    <t>68500240IM</t>
  </si>
  <si>
    <t>345723090IM</t>
  </si>
  <si>
    <t>746211142IM</t>
  </si>
  <si>
    <t>746591510IM</t>
  </si>
  <si>
    <t>10939562IM</t>
  </si>
  <si>
    <t>747111111IM</t>
  </si>
  <si>
    <t>345357691IM</t>
  </si>
  <si>
    <t>747111115IM</t>
  </si>
  <si>
    <t>345357695IM</t>
  </si>
  <si>
    <t>747111128IM</t>
  </si>
  <si>
    <t>345357130IM</t>
  </si>
  <si>
    <t>747161340IM</t>
  </si>
  <si>
    <t>10038861RIM</t>
  </si>
  <si>
    <t>10038862RIM</t>
  </si>
  <si>
    <t>345357130RIM</t>
  </si>
  <si>
    <t>7471621RIM</t>
  </si>
  <si>
    <t>748121142IM</t>
  </si>
  <si>
    <t>34814435R1IM</t>
  </si>
  <si>
    <t>34814435R2IM</t>
  </si>
  <si>
    <t>34814435R3IM</t>
  </si>
  <si>
    <t>748121211IM</t>
  </si>
  <si>
    <t>348381000RIM</t>
  </si>
  <si>
    <t>74899220RIM</t>
  </si>
  <si>
    <t>748992300IM</t>
  </si>
  <si>
    <t>74991111RIM</t>
  </si>
  <si>
    <t>340550847RIM</t>
  </si>
  <si>
    <t>013254000IM</t>
  </si>
  <si>
    <t>013254000RIM</t>
  </si>
  <si>
    <t>071103000IM</t>
  </si>
  <si>
    <t>092103001IM</t>
  </si>
  <si>
    <t>092100008IM</t>
  </si>
  <si>
    <t>340520545RIM</t>
  </si>
  <si>
    <t>092203041IM</t>
  </si>
  <si>
    <t>000</t>
  </si>
  <si>
    <t>005 10-1010.R</t>
  </si>
  <si>
    <t>005 10-1020.R</t>
  </si>
  <si>
    <t>005 10-1030.R</t>
  </si>
  <si>
    <t>005 12-1020.R</t>
  </si>
  <si>
    <t>005 12-2010.R</t>
  </si>
  <si>
    <t>005 12-4010.R</t>
  </si>
  <si>
    <t>005 23-1010.R</t>
  </si>
  <si>
    <t>005-24-1010.R</t>
  </si>
  <si>
    <t>005 26-1010.R</t>
  </si>
  <si>
    <t>001</t>
  </si>
  <si>
    <t>342091031R00</t>
  </si>
  <si>
    <t>55330439</t>
  </si>
  <si>
    <t>342261111R00</t>
  </si>
  <si>
    <t>962036112R00</t>
  </si>
  <si>
    <t>766661122RT1</t>
  </si>
  <si>
    <t>Stavební úpravy stávajících WC v objektu ZŠ 28.října, Česká Lípa</t>
  </si>
  <si>
    <t>Zkrácený popis / Varianta</t>
  </si>
  <si>
    <t>Rozměry</t>
  </si>
  <si>
    <t>1.Etapa – SO01L</t>
  </si>
  <si>
    <t>Hloubené vykopávky</t>
  </si>
  <si>
    <t>Vykopávka v uzavřených prostorách v hor.1-4 dle pozn.15</t>
  </si>
  <si>
    <t>hornina 3</t>
  </si>
  <si>
    <t>Přemístění výkopku</t>
  </si>
  <si>
    <t>Přehození výkopku z hor.1-4</t>
  </si>
  <si>
    <t>Konstrukce ze zemin</t>
  </si>
  <si>
    <t>Zásyp ruční se zhutněním</t>
  </si>
  <si>
    <t>provedení dle popisu v PD</t>
  </si>
  <si>
    <t>Zdi podpěrné a volné</t>
  </si>
  <si>
    <t>Překlad nenosný porobeton, světlost otv. do 105 cm</t>
  </si>
  <si>
    <t>překlad nenosný 125 x 24,9 x 15 cm ozn.P2</t>
  </si>
  <si>
    <t>Překlad nenosný porobeton, světlost otv. do 375 cm</t>
  </si>
  <si>
    <t>překlad nenosný 250 x 24,9 x 7 cm  ozn.P1</t>
  </si>
  <si>
    <t>Stěny a příčky</t>
  </si>
  <si>
    <t>Příčky z desek plynosilikátových tl. 10 cm</t>
  </si>
  <si>
    <t>desky P 2 - 500, 599 x 249 x 100 mm</t>
  </si>
  <si>
    <t>Příčky z desek plynosilikátových tl. 15 cm</t>
  </si>
  <si>
    <t>desky P 2 - 500, 599 x 249 x 150 mm</t>
  </si>
  <si>
    <t>Připojení příček ke stropní konstrukci montážní pěnou</t>
  </si>
  <si>
    <t>Ukotvení příček k cihel.konstr. kotvami na hmožd.</t>
  </si>
  <si>
    <t>Přizdívky z desek plynosilikátových tl. 150 mm -dle pozn.04</t>
  </si>
  <si>
    <t>Stropy a stropní konstrukce (pro pozemní stavby)</t>
  </si>
  <si>
    <t>Kazeta 600x600mm, pozink.závěs.rošt, vč.izol.50mm -dle pozn.06</t>
  </si>
  <si>
    <t>minerální kazetový podhled na systémovém roštu, tl.desky 15mm, tl.izolace 50mm, kazety omyvatelné, se zvýšenou odolností proti vlhkosti</t>
  </si>
  <si>
    <t>Úprava povrchů vnitřní</t>
  </si>
  <si>
    <t>Oprava váp.omítek stropů do 50% plochy - štukových -dle pozn.03</t>
  </si>
  <si>
    <t>penetrace povrchu+přeštukování původních stropů</t>
  </si>
  <si>
    <t>Oprava vápen.omítek stěn do 50 % pl. - štukových -dle pozn.03</t>
  </si>
  <si>
    <t>penetrace povrchu+přeštukování původních stěn</t>
  </si>
  <si>
    <t>Omítka stěrková s adhezním můstkem -pod obklady</t>
  </si>
  <si>
    <t>Omítka vnitřní zdiva, MVC, na pletivu, štuková -dle pozn.05</t>
  </si>
  <si>
    <t>mové zdivo- jádrová omítka se sklotext.síťovinou+přeštukování povrchu</t>
  </si>
  <si>
    <t>Zednické vyspravení parapetu a ostění</t>
  </si>
  <si>
    <t>Úprava stěn pórobetonových, stěrkování a vyhlazení</t>
  </si>
  <si>
    <t>Příplatek za zabudované rohovníky</t>
  </si>
  <si>
    <t>Podlahy a podlahové konstrukce</t>
  </si>
  <si>
    <t>Oprava stávající podlahy po výkopech-provedení a skladba dle TZ</t>
  </si>
  <si>
    <t>geotextilie+podkl.beton C20/25-XC1 tl.150mm se.sítí KARI 100/100/5mm a přísadou tekuté krystal.izolace -5 l/m3, ručně kletovaný+hydroizol.souvrství vč.napojení na stávající+EPS 150S tl.40mm+PE folie+potěr C20/25 v tl.min.40mm</t>
  </si>
  <si>
    <t>Doplňující konstrukce a práce na pozemních komunikacích a zpevněných plochách</t>
  </si>
  <si>
    <t>Řezání stávajícího betonového krytu tl. 5 - 10 cm</t>
  </si>
  <si>
    <t>dle pozn.15</t>
  </si>
  <si>
    <t>Lešení a stavební výtahy</t>
  </si>
  <si>
    <t>Lešení lehké pomocné, výška podlahy do 1,9 m</t>
  </si>
  <si>
    <t>Různé dokončovací konstrukce a práce na pozemních stavbách</t>
  </si>
  <si>
    <t>Vyčištění budov o výšce podlaží do 4 m</t>
  </si>
  <si>
    <t>Bourání konstrukcí</t>
  </si>
  <si>
    <t>Bourání příček z tvárnic bet. dutinových tl.100 mm -dle pozn.11</t>
  </si>
  <si>
    <t>tl.75mm</t>
  </si>
  <si>
    <t>Bourání příček z plynosilik. a pórobetonu tl.10 cm -dle pozn.08</t>
  </si>
  <si>
    <t>plynosilikátová přizdívka tl.100mm</t>
  </si>
  <si>
    <t>Bourání mazanin betonových tl. 10 cm, pl. 1 m2 -dle pozn.15</t>
  </si>
  <si>
    <t>ručně tl. mazaniny 8 - 10 cm</t>
  </si>
  <si>
    <t>Bourání mazanin betonových tl. 10 cm, nad 4 m2 dle pozn.15</t>
  </si>
  <si>
    <t>Příplatek, bourání mazanin se svař. síťí tl. 10 cm</t>
  </si>
  <si>
    <t>oboustranná výztuž svařovanou sítí</t>
  </si>
  <si>
    <t>Bourání dlažeb keramických tl.10 mm, nad 1 m2 -dle pozn.05 a 15</t>
  </si>
  <si>
    <t>Začištění stěn a stropů po vybourání příček tl.10cm</t>
  </si>
  <si>
    <t>stěny+stropy</t>
  </si>
  <si>
    <t>Vyvěšení dřevěných dveřních křídel pl. do 2 m2 -dle pozn.09, 10</t>
  </si>
  <si>
    <t>vč.likvidace na skládce</t>
  </si>
  <si>
    <t>Vybourání kovových dveřních zárubní pl. do 2 m2 -dle pozn.09</t>
  </si>
  <si>
    <t>Vybourání kovových stěn, kromě výkladních, vč.dveří</t>
  </si>
  <si>
    <t>sanitární příčky -vybourání dle pozn.13, vč.ekolog.likvidace na skládce</t>
  </si>
  <si>
    <t>Vybourání kovových stěn, kromě výkladních</t>
  </si>
  <si>
    <t>plech.opláštění -vybourání dle pozn.12, vč.ekolog.likvidace na skládce</t>
  </si>
  <si>
    <t>Prorážení otvorů a ostatní bourací práce</t>
  </si>
  <si>
    <t>Otlučení omítek vnitřních vápenných stropů do 50 %</t>
  </si>
  <si>
    <t>oškrábání stávajících nesoudržných štuků stropů+ mechanické očištění, provedení dle pozn.07</t>
  </si>
  <si>
    <t>Otlučení omítek vnitřních stěn v rozsahu do 50 %</t>
  </si>
  <si>
    <t>oškrábání stávajících nesoudržných štuků stěn+ mechanické očištění, provedení dle pozn.07</t>
  </si>
  <si>
    <t>Oškrábání olej.nátěru stěn</t>
  </si>
  <si>
    <t>oškrábání stávaj.omyvatelného nátěru stěn, provedení dle pozn.06</t>
  </si>
  <si>
    <t>Přesuny sutí</t>
  </si>
  <si>
    <t>Svislá doprava suti a vybour. hmot za 2.NP a 1.PP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</si>
  <si>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</si>
  <si>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</si>
  <si>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</si>
  <si>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</si>
  <si>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Nakládání suti na dopravní prostředky</t>
  </si>
  <si>
    <t>Vodorovné přemístění suti nošením do 10 m</t>
  </si>
  <si>
    <t>Uložení suti na skládku bez zhutnění</t>
  </si>
  <si>
    <t>Poplatek za skládku suti - směs betonu, omítek a cihel</t>
  </si>
  <si>
    <t>omítky: 5,469 t 
beton:  3,058 t
cihly:  39,042 t</t>
  </si>
  <si>
    <t>Poplatek za skládku suti - stavební keramika</t>
  </si>
  <si>
    <t>Budovy občanské výstavby</t>
  </si>
  <si>
    <t>Přesun hmot pro budovy zděné výšky do 6 m</t>
  </si>
  <si>
    <t>ZTI-Vnitřní kanalizace</t>
  </si>
  <si>
    <t>Demontáž - Svodné potrubí kameninové / plastové do DN 250 vč. tvarovek, včetně výkopů, oprav podlah a uvedení do původního stavu</t>
  </si>
  <si>
    <t>Demontáž - Odpadní a připojovací potrubí litinové/plastové do DN 200 vč. tvarovek</t>
  </si>
  <si>
    <t>Demontáž - U - Umyvadlo keramické, vč. armatur a potrubí.</t>
  </si>
  <si>
    <t>Demontáž - WC - Klozet keramický (normální), vč. armatur a potrubí.</t>
  </si>
  <si>
    <t>Demontáž - PV - Podlahová vpusť, vč. armatur a potrubí.</t>
  </si>
  <si>
    <t>Demontáž - Ur - Urinál (pisoár) keramický, vč. armatur a potrubí.</t>
  </si>
  <si>
    <t>Demontáž - VL - Výlevka keramická nebo smaltovaná volně stojící, vč. armatur a potrubí.</t>
  </si>
  <si>
    <t>D+M - Ležatí potrubí PVC-KG DN 110</t>
  </si>
  <si>
    <t>D+M - Ležatí potrubí PVC-KG DN 125</t>
  </si>
  <si>
    <t>D+M - Odpadní a připojovací potrubí (HT systém) DN 32</t>
  </si>
  <si>
    <t>D+M - Odpadní a připojovací potrubí (HT systém) DN 50</t>
  </si>
  <si>
    <t>D+M - Odpadní a připojovací potrubí (HT systém) DN 75</t>
  </si>
  <si>
    <t>D+M - Odpadní a připojovací potrubí (HT systém) DN 110</t>
  </si>
  <si>
    <t>D+M - Odpadní a připojovací potrubí (HT systém) DN 125</t>
  </si>
  <si>
    <t>Vyvedení a upevnění odpadních výpustek</t>
  </si>
  <si>
    <t>D+M - Čistící kus DN 75</t>
  </si>
  <si>
    <t>D+M - Čistící kus DN 110</t>
  </si>
  <si>
    <t>D+M - Krycí Dvířka 300x150 mm pro zazdění bez tvorů</t>
  </si>
  <si>
    <t>D+M - U - Keramické umyvadlo 55 cm, s otvorem pro baterii, s přepadem.</t>
  </si>
  <si>
    <t>D+M - Ud - Keramické umyvadlo 55 cm, s otvorem pro baterii. Snížené umístění pro děti.</t>
  </si>
  <si>
    <t>D+M - Ui - Zdravotní umyvadlo keramické, závěsné pro imobilní s otvorem pro baterii uprostřed.</t>
  </si>
  <si>
    <t>D+M - WC - Závěsný klozet keramický, hluboké splachování, duroplastové sedátko s poklopem.</t>
  </si>
  <si>
    <t>D+M - WCd - Dětský závěsný klozet keramický 535x330x335 mm.</t>
  </si>
  <si>
    <t>D+M - WCi - Závěsný klozet keramický pro imobilní s prodlouženou délkou.</t>
  </si>
  <si>
    <t>D+M - Ur - Keramický urinál s otvorem pro oplachovací růžici.</t>
  </si>
  <si>
    <t>D+M - Urd - Keramický urinál s otvorem pro oplachovací růžici.</t>
  </si>
  <si>
    <t>D+M - Vl - Výlevka keramická závěsná s plastovou sklopnou mřížkou.</t>
  </si>
  <si>
    <t>D+M - Pv - Podlahová vpust DN 50/75 s otočným kloubem na odtoku.</t>
  </si>
  <si>
    <t>D+M - HP - Kanalizační přivzdušňovací ventil DN 75, s dvojitou izolační stěnou.</t>
  </si>
  <si>
    <t>D+M - Zu - Vodní zápachová uzávěrka DN32 pro odvod kondenzátu s hygienickým adaptérem.</t>
  </si>
  <si>
    <t>Regulovatelný větrací komínek (hlavice) DN 110 s tepelnou izolací, výšky  500 mm.</t>
  </si>
  <si>
    <t>D+M - Madlo univerzální 550 mm, pevné, nerez</t>
  </si>
  <si>
    <t>D+M - Madlo toaletní, 800 mm sklopné, nerez</t>
  </si>
  <si>
    <t>D+M - Madlo toaletní, 834 mm sklopné, s držákem toaletního papíru, nerez</t>
  </si>
  <si>
    <t>D+M - Sklopné zrcadlo nad umyvadlo s možností naklopení o 10°, s páčkou, nerez</t>
  </si>
  <si>
    <t>D+M - Madlo univerzální 600 mm, pevné, nerez</t>
  </si>
  <si>
    <t>Drážky pro potrubí DN 32 až 50 - 120x120 mm ve stěně + oprava a začištění omítky</t>
  </si>
  <si>
    <t>Prostup stropní konstrukcí pro potrubí + oprava a začištění stropu a střechy + utěsnění</t>
  </si>
  <si>
    <t>Prostup základem (velikost prostupu dle PD) + oprava</t>
  </si>
  <si>
    <t>Ostatní bourací, přípomocné a zednické práce</t>
  </si>
  <si>
    <t>Tlaková zkouška potrubí do DN 250</t>
  </si>
  <si>
    <t>Pročištění potrubí do DN 250</t>
  </si>
  <si>
    <t>Zkouška těsnosti kanalizačního potrubí do DN 250</t>
  </si>
  <si>
    <t>Napojení na stávající potrubí vč. utěsnění</t>
  </si>
  <si>
    <t>Pojízdné lešení, pomocné konstrukce, montážní plošina v rámci výšky jednoho podlaží</t>
  </si>
  <si>
    <t>Přesun hmot</t>
  </si>
  <si>
    <t>Dokumentace skutečného provedení (3 paré) - není součástí položky ve VRN</t>
  </si>
  <si>
    <t>Koordinace - není součástí položky ve VRN</t>
  </si>
  <si>
    <t>ZTI-Vnitřní vodovod</t>
  </si>
  <si>
    <t>Demontáž ocelového nebo plastového potrubí do DN 65 - vč. armatur</t>
  </si>
  <si>
    <t>Demontáž - U - Stávající nástěnná umyvadlová baterie, vč. armatur a potrubí.</t>
  </si>
  <si>
    <t>Demontáž - WC - Stávající rohový nástěnný ventil pro WC + splachovací nádržka, vč. armatur a potrubí.</t>
  </si>
  <si>
    <t>Demontáž - Ur - Stávající nástěnný ventil pro urinál, vč. armatur a potrubí.</t>
  </si>
  <si>
    <t>Demontáž - VL - Stávající nástěnná baterie, vč. armatur a potrubí.</t>
  </si>
  <si>
    <t>Demontáž - Ez 1 - Stávající nástěnný zásobník TV (Tatramat EOV 151), vč. armatur a potrubí.</t>
  </si>
  <si>
    <t>D+M - potrubí PP-RCT - d 20x2,8 mm</t>
  </si>
  <si>
    <t>D+M - potrubí PP-RCT - d 25x3,5 mm</t>
  </si>
  <si>
    <t>D+M - potrubí PP-RCT - d 35x4,4 mm</t>
  </si>
  <si>
    <t>D+M - potrubí PP-RCT - d 40x5,5 mm</t>
  </si>
  <si>
    <t>D+M - Návleková tepelná izolace PE tl. 20 mm + polep AL fólií na potrubí d 20x2,8 mm</t>
  </si>
  <si>
    <t>D+M - Návleková tepelná izolace PE tl. 25 mm + polep AL fólií na potrubí d 25x3,5 mm</t>
  </si>
  <si>
    <t>D+M - Návleková tepelná izolace PE tl. 25 mm + polep AL fólií na potrubí d 35x4,4 mm</t>
  </si>
  <si>
    <t>D+M - Návleková tepelná izolace PE tl. 25 mm + polep AL fólií na potrubí d 40x5,5 mm</t>
  </si>
  <si>
    <t>D+M - U - Automatická umyvadlová baterie s elektronikou ALS s termostatickým ventilem.</t>
  </si>
  <si>
    <t>D+M - Ui - Automatická umyvadlová baterie s elektronikou ALS s termostatickým ventilem.</t>
  </si>
  <si>
    <t>D+M - Ud - Automatická umyvadlová baterie s elektronikou ALS s termostatickým ventilem, 24 V DC.</t>
  </si>
  <si>
    <t>D+M - WC - Podomítkový montážní prvek pro závěsné WC, se splachovací nádržkou pod omítku.</t>
  </si>
  <si>
    <t>D+M - WCi - Podomítkový montážní prvek pro závěsné WC, se splachovací nádržkou pod omítku.</t>
  </si>
  <si>
    <t>D+M - WCd - Podomítkový montážní prvek pro závěsné WC, se splachovací nádržkou pod omítku.</t>
  </si>
  <si>
    <t>D+M - Ur - Ventil pro oplach pisoáru + Infračervený splachovač pisoáru s elektronikou ALS, 24V DC.</t>
  </si>
  <si>
    <t>D+M - Urd - Ventil pro oplach pisoáru + Infračervený splachovač pisoáru s elektronikou ALS, 24V DC.</t>
  </si>
  <si>
    <t>D+M - Vl - Podomítkový montážní prvek pro výlevku + nástěnná páková baterie s prodlouženým ramínkem.</t>
  </si>
  <si>
    <t>D+M - Nz1 - Napájecí zdroj 230V AC/24V D.</t>
  </si>
  <si>
    <t>D+M - Zo1 - Elektrický akumulační ohřívač teplé vody, pro svislou montáž o objemu 80 l.</t>
  </si>
  <si>
    <t>D+M - Odvzdušňovací ventil DN 15</t>
  </si>
  <si>
    <t>D+M - Přivzdušňovací ventil DN 15</t>
  </si>
  <si>
    <t>D+M - Připojovací ventil 1/2"</t>
  </si>
  <si>
    <t>D+M - Propojovací nerezové opletené hadice osazených maticemi 3/8" x 1/2" k výtokovým armaturám</t>
  </si>
  <si>
    <t>D+M - Kulový kohout, chromovaný, DN 20</t>
  </si>
  <si>
    <t>D+M - Kulový kohout, chromovaný, DN 32</t>
  </si>
  <si>
    <t>D+M - Zpětná klapka s gumovým těsněním, mosazná, DN 20</t>
  </si>
  <si>
    <t>D+M - Pojistný ventil se zpětnou klapkou pro ohřívač TV (do 6 bar), chromovaný, DN 20</t>
  </si>
  <si>
    <t>D+M - Zkušební ventil DN 20</t>
  </si>
  <si>
    <t>Drážky pro potrubí 100x250 mm ve stěně, včetně transportu suti a uložení na skládku + oprava, začištění omítky, utěsnění prostupu a malba</t>
  </si>
  <si>
    <t>Výkop pro potrubí (nové/odstraněné) v zemi, šířky 400 mm, hloubky do 500 mm, včetně transportu suti a uložení na skládku + oprava podlahy a utěsnění p</t>
  </si>
  <si>
    <t>Bourání prostupu nosnou stěnou a stropem dvojci pro potrubí do DN 50, včetně transportu suti a uložení na skládku + oprava, začištění omítky, utěsnění</t>
  </si>
  <si>
    <t>Bourání prostupu příčkou dvojci pro potrubí do DN 50, včetně transportu suti a uložení na skládku + oprava, začištění omítky, utěsnění prostupu a malb</t>
  </si>
  <si>
    <t>Vypuštění soustavy</t>
  </si>
  <si>
    <t>Napuštění soustavy</t>
  </si>
  <si>
    <t>Napojení na stávající potrubí</t>
  </si>
  <si>
    <t>Tlaková zkouška vnitřní potrubí do DN 80</t>
  </si>
  <si>
    <t>Proplach a dezinfekce vodovodního potrubí do DN 80</t>
  </si>
  <si>
    <t>Zkouška těsnosti vodovodního potrubí do DN 80</t>
  </si>
  <si>
    <t>Vzduchotechnika</t>
  </si>
  <si>
    <t>D+M - Úsporný střešní ventilátor s EC motorem 315</t>
  </si>
  <si>
    <t>D+M - Regulátor je určen pro EC ventilátory, včetně kabeláže</t>
  </si>
  <si>
    <t>D+M - Regulátor otáček</t>
  </si>
  <si>
    <t>D+M - Měření a regulace</t>
  </si>
  <si>
    <t>D+M - Potrubí SPIRO do O 100 mm - 40% tvarovek</t>
  </si>
  <si>
    <t>D+M - Potrubí SPIRO do O 125 mm - 40% tvarovek</t>
  </si>
  <si>
    <t>D+M - Potrubí SPIRO do O 160 mm - 40% tvarovek</t>
  </si>
  <si>
    <t>D+M - Potrubí SPIRO do O 250 mm - 40% tvarovek</t>
  </si>
  <si>
    <t>D+M - Potrubí ohebné do O 102 mm</t>
  </si>
  <si>
    <t>D+M - Plastový talířový ventil univerzální pro odvod vzduchu O 100 mm</t>
  </si>
  <si>
    <t>D+M - Zpětná klapka „motýlová“  pro kruhové potrubí O 125 mm, vyrobená z galvanizované oceli</t>
  </si>
  <si>
    <t>D+M - Zpětná klapka „motýlová“  pro kruhové potrubí O 160 mm, vyrobená z galvanizované oceli</t>
  </si>
  <si>
    <t>D+M - Zpětná klapka samotížná pro kruhové potrubí O 250 mm, vyrobena z ocelového pozinkovaného plechu</t>
  </si>
  <si>
    <t>D+M - Tlumič hluku soklový pro připevnění na plochou střechu 420x420x750 mm</t>
  </si>
  <si>
    <t>D+M - Pružná spojka pro kruhové potrubí O 250 mm</t>
  </si>
  <si>
    <t>D+M - Adaptér pro kruhové potrubí O 250 mm</t>
  </si>
  <si>
    <t>D+M - Volná příruba pro kruhové potrubí O 250 mm</t>
  </si>
  <si>
    <t>D+M - Záslepka vnitřní na potrubí O 160 mm s gumovým těsněním</t>
  </si>
  <si>
    <t>D+M - Komfortní výústka jednořadá 300x75 mm pro kruhové potrubí + regulace</t>
  </si>
  <si>
    <t>D+M - Tepelná izolace na potrubí, tloušťka izolace 30 mm.</t>
  </si>
  <si>
    <t>Montážní a závěsový materiál</t>
  </si>
  <si>
    <t>Spojovací a těsnící materiál</t>
  </si>
  <si>
    <t>Demontáž střešního ventilační jednotky - odstranit včetně potrubí, závěsů, zařízení, elektro, MaR a příslušenství</t>
  </si>
  <si>
    <t>Demontáž vzduchotechnického potrubí - odstranit včetně závěsů, armatur a příslušenství</t>
  </si>
  <si>
    <t>Bourání prostupu nosnou stěnou, stropem nebo střechou pro potrubí do DN 50, včetně transportu suti a uložení na skládku + oprava, začištění omítky, ut</t>
  </si>
  <si>
    <t>Bourání prostupu příčkou, včetně transportu suti a uložení na skládku + oprava, začištění omítky, utěsnění prostupu a malba</t>
  </si>
  <si>
    <t>Závěsný systém jednoho výrobce - objímky, závěsy, kotvy, příčníky, závitové tyče, konzoly, hmoždínky; vrtání do betonových a jiných konstrukcí; static</t>
  </si>
  <si>
    <t>Manuály</t>
  </si>
  <si>
    <t>Zaškolení</t>
  </si>
  <si>
    <t>Zkušební provoz</t>
  </si>
  <si>
    <t>Energie a jiná media</t>
  </si>
  <si>
    <t>Montáž VZT zařízení</t>
  </si>
  <si>
    <t>Seřízení a zaregulování  celé soustavy, VZT rozvodů a koncových prvků</t>
  </si>
  <si>
    <t>Protokoly, revize, zkoušky, testy</t>
  </si>
  <si>
    <t>Vytápění</t>
  </si>
  <si>
    <t>Stávající ocelové potrubí do DN 50, včetně konzol, tepelných izolací a připojovacích armatur</t>
  </si>
  <si>
    <t>Demontáž - Článkové otopné těleso, odstranit armatur a připojovacího potrubí.</t>
  </si>
  <si>
    <t>D+M - Potrubí Oc 15,0x1,2 mm</t>
  </si>
  <si>
    <t>D+M - Potrubí Oc 18,0x1,2 mm</t>
  </si>
  <si>
    <t>D+M - Potrubí Oc 22,0x1,5 mm</t>
  </si>
  <si>
    <t>D+M - Potrubí Oc 35,0x1,5 mm</t>
  </si>
  <si>
    <t>D+M - Potrubí Oc DN 32</t>
  </si>
  <si>
    <t>D+M - Izolace MV tl. 30 mm + polep ALS fólií na potrubí 35</t>
  </si>
  <si>
    <t>D+M - Návleková tepelná izolace PE tl. 20 mm + polep AL fólií na potrubí d 18,0x1,2 mm</t>
  </si>
  <si>
    <t>D+M - Návleková tepelná izolace PE tl. 25 mm + polep AL fólií na potrubí d 22,0x1,5 mm</t>
  </si>
  <si>
    <t>D+M - Otopné těleso deskové 21 - 5060 - E (Bílá RAL 9010)</t>
  </si>
  <si>
    <t>D+M - Otopné těleso deskové 21 - 5080 - E (Bílá RAL 9010)</t>
  </si>
  <si>
    <t>D+M - Otopné těleso deskové 22 - 5080 - E (Bílá RAL 9010)</t>
  </si>
  <si>
    <t>D+M - Sada navrtávacích konzol 15/120 (6 ks), včetně vrutů a hmoždinek</t>
  </si>
  <si>
    <t>D+M - Připojovací armatura, pro tělesa s integrovanými ventily.</t>
  </si>
  <si>
    <t>D+M - Upevňovací sada O24/35 (4 ks), včetně vrutů a hmoždinek</t>
  </si>
  <si>
    <t>D+M - Integrovaná armatura pro trubková otopná tělesa.</t>
  </si>
  <si>
    <t>D+M - Termostatická hlavice s vestavěným kapalinou plněným čidlem.</t>
  </si>
  <si>
    <t>D+M - Odvzdušňovací radiátorový ventil niklovaný DN 15 (1/2"), ruční ovládání klíčkem, vč. ovládacího klíčku.</t>
  </si>
  <si>
    <t>Vyregulování ventilů s termostatickým ovládáním</t>
  </si>
  <si>
    <t>D+M - Vypouštěcí nástavec k radiátorům</t>
  </si>
  <si>
    <t>Vyregulování otopné soustavy - projekční práce</t>
  </si>
  <si>
    <t>Vyregulování otopné soustavy - montážní práce, včetně tlakových zkoušek a revizí</t>
  </si>
  <si>
    <t>Vyvážení všech seřizovacích armatur, včetně tlakových zkoušek a revizí</t>
  </si>
  <si>
    <t>Topná zkouška celého zařízení 72 hodin</t>
  </si>
  <si>
    <t>Tlaková zkouška celého zařízení</t>
  </si>
  <si>
    <t>Vypuštění otopné soustavy</t>
  </si>
  <si>
    <t>Napuštění otopné soustavy</t>
  </si>
  <si>
    <t>Orientační štítky a značení potrubí barevnými pruhy, orientačními štítky a popisky vč. Montáže</t>
  </si>
  <si>
    <t>Proplach soustavy</t>
  </si>
  <si>
    <t>Konstrukce truhlářské</t>
  </si>
  <si>
    <t>M+D Sanitární příčka s dveřmi 4x1255/2050(2200)+1x 3555/2050(2200) ozn.OS01</t>
  </si>
  <si>
    <t>výměra: 17,579(18,865)m2 -provedení dle popisu v PD</t>
  </si>
  <si>
    <t>M+D Sanitární příčka s dveřmi 2015/2050(2200) ozn.OS02</t>
  </si>
  <si>
    <t>výměra: 4,131(4,433)m2 -provedení dle popisu v PD</t>
  </si>
  <si>
    <t>Montáž dveří do zárubně,otevíravých 1kř.do 0,8 m vč.dodávky ozn.D2</t>
  </si>
  <si>
    <t>provedení dle popisu v PD -dveře 800/1970mm, vč.zárubně a povrch.úpravy, kování</t>
  </si>
  <si>
    <t>Montáž dveří protipožárních 1kříd. nad 80 cm vč.dodávky ozn.D1</t>
  </si>
  <si>
    <t>provedení dle popisu v PD -dveře 900/1970mm EI 30 DP3c, vč.zárubně a povrch.úpravy, zavíračů, kování a piktogramů</t>
  </si>
  <si>
    <t>Montáž dveří protipožárních 1kříd. nad 80 cm vč.dodávky ozn.D3</t>
  </si>
  <si>
    <t>provedení dle popisu v PD -dveře 900/1970mm EI 30 DP3c, vč.povrch.úpravy stávající zárubně, zavíračů, kování a piktogramů</t>
  </si>
  <si>
    <t>Přesun hmot pro truhlářské konstr., výšky do 6 m</t>
  </si>
  <si>
    <t>Konstrukce doplňkové stavební (zámečnické)</t>
  </si>
  <si>
    <t>M+D Dělící stěna mezi pisoáry 620x330mm ozn.OS03</t>
  </si>
  <si>
    <t>M+D WC štětka závěsná dle popisu v PD -ozn.OS04</t>
  </si>
  <si>
    <t>M+D Dávkovač na tekuté mýdlo dle popisu v PD -ozn.OS05</t>
  </si>
  <si>
    <t>M+D Zásobník na papírové ručníky dle popisu v PD -ozn.OS 06</t>
  </si>
  <si>
    <t>M+D Odpadkový koš 50 l kov dle popisu v PD -ozn.OS 07</t>
  </si>
  <si>
    <t>M+D Odpadkový koš 5 l plast dle popisu v PD -ozn.OS 08</t>
  </si>
  <si>
    <t>M+D Zásobník na toaletní papír dle popisu v PD -ozn.OS 09</t>
  </si>
  <si>
    <t>M+D Zrcadlo 2150/600 mm dle popisu v PD -ozn.OS 10</t>
  </si>
  <si>
    <t>M+D Zrcadlo 2200/600 mm dle popisu v PD -ozn.OS 11</t>
  </si>
  <si>
    <t>Přesun hmot pro zámečnické konstr., výšky do 6 m</t>
  </si>
  <si>
    <t>Podlahy z dlaždic</t>
  </si>
  <si>
    <t>Hydroizolační stěrka pod dlažbu -vodorovná</t>
  </si>
  <si>
    <t>Bandáž koutů - provedení</t>
  </si>
  <si>
    <t>Penetrace podkladu pod dlažby</t>
  </si>
  <si>
    <t>Montáž podlah keram.,hladké, tmel, 30x30 cm -dle pozn.01</t>
  </si>
  <si>
    <t>Dlažba protiskluz.R10 300x300x9 mm -dle výběru investora</t>
  </si>
  <si>
    <t>Spára podlaha - stěna, silikonem+separ.provazec</t>
  </si>
  <si>
    <t>Příplatek za plochu podlah keram. do 5 m2 jednotl.</t>
  </si>
  <si>
    <t>Příplatek za spárování vodotěsnou hmotou - plošně</t>
  </si>
  <si>
    <t>Přesun hmot pro podlahy z dlaždic, výšky do 6 m</t>
  </si>
  <si>
    <t>Obklady (keramické)</t>
  </si>
  <si>
    <t>Hydroizolační stěrka pod obklady -svislá</t>
  </si>
  <si>
    <t>Penetrace podkladu pod obklady</t>
  </si>
  <si>
    <t>Řezání obkladaček diamantovým kotoučem</t>
  </si>
  <si>
    <t>Otvor v obkladačce diamant.korunkou prům.do 30 mm</t>
  </si>
  <si>
    <t>Otvor v obkladačce diamant.korunkou prům.do 90 mm</t>
  </si>
  <si>
    <t>Obkládání ostění do tmele šířky do 300 mm ozn.OS12</t>
  </si>
  <si>
    <t>Obkládačka 30x60 cm -dle výběru investora</t>
  </si>
  <si>
    <t>Obkládání parapetů do tmele šířky do 300 mm ozn.OS12</t>
  </si>
  <si>
    <t>Příplatek za spárovací vodotěsnou hmotu - plošně</t>
  </si>
  <si>
    <t>Obklad vnitřní stěn keramický, do tmele, 300x600 mm -dle pozn.02</t>
  </si>
  <si>
    <t>Montáž lišt k obkladům</t>
  </si>
  <si>
    <t>rohových, koutových i horních</t>
  </si>
  <si>
    <t>Profil ukončovací horní -dle výběru investora</t>
  </si>
  <si>
    <t>Profil ukončovací koutový -dle výběru investora</t>
  </si>
  <si>
    <t>Profil ukončovací nárožní -dle výběru investora</t>
  </si>
  <si>
    <t>Přesun hmot pro obklady keramické, výšky do 6 m</t>
  </si>
  <si>
    <t>Malby</t>
  </si>
  <si>
    <t>Penetrace podkladu vápenným mlékem</t>
  </si>
  <si>
    <t>na nové stěny a omítky</t>
  </si>
  <si>
    <t>Protiprašný nátěr stropů -nad podhledy</t>
  </si>
  <si>
    <t>Malba bílá otěruvzdorná, s vys.prodyšností 2x</t>
  </si>
  <si>
    <t>stěny a stropy</t>
  </si>
  <si>
    <t>Elektromontáže</t>
  </si>
  <si>
    <t>Vybourání otvorů ve zdivu cihelném D do 60 mm na MVC nebo MV tl do 300 mm</t>
  </si>
  <si>
    <t>Vybourání otvorů ve zdivu cihelném D do 150 mm na MVC nebo MV tl do 300 mm</t>
  </si>
  <si>
    <t>Vysekání kapes ve zdivu cihelném na MV nebo MVC pl do 0,10 m2 hl do 150 mm</t>
  </si>
  <si>
    <t>Vysekání rýh pro vodiče v omítce MC stěn š do 30 mm</t>
  </si>
  <si>
    <t>Vysekání rýh pro vodiče v omítce MC stěn š do 70 mm</t>
  </si>
  <si>
    <t>Celková prohlídka elektrického rozvodu a zařízení do 0,50 milionu Kč</t>
  </si>
  <si>
    <t>Úpravy v rozvaděči - v bodě napojení</t>
  </si>
  <si>
    <t>Úpravy v rozvaděči ( doplnění 4x jistič s chráničem 1/10A, jistič 1/10A, jistič s chráničem 1/16A, časové relé se stykačem, imulsní relé, jistič 1/6A</t>
  </si>
  <si>
    <t>Přípojnice hlavního pospojení</t>
  </si>
  <si>
    <t>Koordinace s provozovatelem / investorem</t>
  </si>
  <si>
    <t>Montáž trubka plastová ohebná D 23 mm uložená pevně</t>
  </si>
  <si>
    <t>trubka elektroinstalační ohebná D23 mm</t>
  </si>
  <si>
    <t>Montáž trubka plastová ohebná D 36 mm uložená pevně</t>
  </si>
  <si>
    <t>trubka elektroinstalační ohebná D36 mm</t>
  </si>
  <si>
    <t>Montáž krabice zapuštěná plastová kruhová typ KU68/2-1902, KO125</t>
  </si>
  <si>
    <t>krabice univerzální z PH KU 68/2-1903</t>
  </si>
  <si>
    <t>krabice přístrojová instalační KP 68/1</t>
  </si>
  <si>
    <t>krabice přístrojová odbočná s víčkem z PH KO125</t>
  </si>
  <si>
    <t>krabice přístrojová odbočná s víčkem z PH / IP40</t>
  </si>
  <si>
    <t>Montáž krabice zapuštěná plastová čtyřhranná typ KO100, KO125</t>
  </si>
  <si>
    <t>Krabice  IP65</t>
  </si>
  <si>
    <t>Demontáž stávajících rozvodů NN</t>
  </si>
  <si>
    <t>Montáž vodič Cu izolovaný sk.1 do 1 kV žíla 0,35 až 6 mm2 do stěny</t>
  </si>
  <si>
    <t>vodič silový s Cu jádrem CY H07 V-U 2 mm2</t>
  </si>
  <si>
    <t>vodič silový s Cu jádrem CY H07 V-U 4 mm2</t>
  </si>
  <si>
    <t>Montáž kabel Cu sk.2 do 1 kV do 0,20 kg pod omítku stěn</t>
  </si>
  <si>
    <t>kabel silový s Cu jádrem CYKY 3x1,5 mm2</t>
  </si>
  <si>
    <t>kabel silový s Cu jádrem CYKY 2x1,5 mm2</t>
  </si>
  <si>
    <t>Kabelsilový CMFM 2Ax1,5 mm2</t>
  </si>
  <si>
    <t>Montáž kabel Cu sk.2 do 1 kV do 0,40 kg pod omítku stěn</t>
  </si>
  <si>
    <t>kabel silový s Cu jádrem CYKY 5x1,5 mm2</t>
  </si>
  <si>
    <t>kabel silový s Cu jádrem CYKY 3x2,5 mm2</t>
  </si>
  <si>
    <t>Ukončení vodič izolovaný do 2,5mm2 v rozváděči nebo na přístroji</t>
  </si>
  <si>
    <t>SVORKA WAGO 221-415 5x2,5</t>
  </si>
  <si>
    <t>SVORKA ST 5 NA POTRUBI</t>
  </si>
  <si>
    <t>OZNAC.STITEK C.1</t>
  </si>
  <si>
    <t>páska stahovací kabelová VPP 4/280</t>
  </si>
  <si>
    <t>Ukončení vodič izolovaný do 4 mm2 v rozváděči nebo na přístroji</t>
  </si>
  <si>
    <t>Montáž pospojení</t>
  </si>
  <si>
    <t>Sada pro ochranné lokální pospojení</t>
  </si>
  <si>
    <t>Montáž vypínač nástěnný 1-jednopólový prostředí obyčejné nebo vlhké</t>
  </si>
  <si>
    <t>spínač jednopólový č.1 10A bílý, IP20</t>
  </si>
  <si>
    <t>Montáž vypínač nástěnný jednopólový tlačítkový 1/0 prostředí obyčejné nebo vlhké</t>
  </si>
  <si>
    <t>spínač jednopólový č.0/1 10A bílý, IP20</t>
  </si>
  <si>
    <t>IR snímač 360° / 8 m / IP20</t>
  </si>
  <si>
    <t>Montáž rámečku</t>
  </si>
  <si>
    <t>Rámeček jednonásobný bílý</t>
  </si>
  <si>
    <t>Rámeček dvojnásobný bílý</t>
  </si>
  <si>
    <t>SOS systém ( centrální jednotka se zdrojem, tahový spínač na stěnu, spínač tlačítkový na stěnu, akustické a světelné návěští )</t>
  </si>
  <si>
    <t>Podružný montážní materiál</t>
  </si>
  <si>
    <t>Montáž svítidlo LED bytové stropní do dvou zdrojů</t>
  </si>
  <si>
    <t>A - Svítidlo LED 20W kruhové , IP43, 2590 lm</t>
  </si>
  <si>
    <t>B - Svítidlo LED 36W kruhové , IP43, 5070 lm</t>
  </si>
  <si>
    <t>C - Svítidlo LED 58W kruhové , IP43, 8100 lm</t>
  </si>
  <si>
    <t>Montáž svítidlo LED bytové nástěnné přisazené 1 zdroj</t>
  </si>
  <si>
    <t>N - Svítidlo LED nouzové s piktogramy 8W/1 hod</t>
  </si>
  <si>
    <t>zkouška nouzových svítidel</t>
  </si>
  <si>
    <t>není součástí položky ve VRN</t>
  </si>
  <si>
    <t>Měření intenzity osvětlení</t>
  </si>
  <si>
    <t>Podružný, spojovací, připojovací, kotevní a upevňovací materiál, svorky a - veškeré příslušenství, nátěry, …….</t>
  </si>
  <si>
    <t>Dokumentace skutečného provedení stavby</t>
  </si>
  <si>
    <t>Koordinace vypnutí stavby, prozatímní napájení staveništního rozvaděče</t>
  </si>
  <si>
    <t>práce ve výšce nad 3m</t>
  </si>
  <si>
    <t>Náklady na zkušební provoz</t>
  </si>
  <si>
    <t>Stavební přípomoce</t>
  </si>
  <si>
    <t>Materiál pro stavební přípomoce ( hrubá instalace, jádro )</t>
  </si>
  <si>
    <t>Ekologická likvidace odpadů</t>
  </si>
  <si>
    <t>Vedlejší rozpočtové náklady</t>
  </si>
  <si>
    <t>Všeobecné konstrukce a práce</t>
  </si>
  <si>
    <t>Kompletační činnost</t>
  </si>
  <si>
    <t xml:space="preserve">dle SoD čl. II odst.2.5.4.
</t>
  </si>
  <si>
    <t>Provoz dalšího subjektu</t>
  </si>
  <si>
    <t xml:space="preserve">dle SoD čl. II odst.2.5.8.
</t>
  </si>
  <si>
    <t>Fotodokumentace díla</t>
  </si>
  <si>
    <t xml:space="preserve">dle SoD čl. II odst.2.5.9.
</t>
  </si>
  <si>
    <t>Zařízení staveniště</t>
  </si>
  <si>
    <t xml:space="preserve">dle SoD čl. II odst.2.5.2
</t>
  </si>
  <si>
    <t>Provozní a územní vlivy</t>
  </si>
  <si>
    <t xml:space="preserve">dle SoD čl. II odst.2.5.7.
</t>
  </si>
  <si>
    <t>Koordinační činnost</t>
  </si>
  <si>
    <t xml:space="preserve">dle SoD čl. II odst.2.5.5.
</t>
  </si>
  <si>
    <t>Revize a zkoušky</t>
  </si>
  <si>
    <t xml:space="preserve">dle SoD čl. II odst.2.5.3.
</t>
  </si>
  <si>
    <t>Dokumentace skut.provedení stavby</t>
  </si>
  <si>
    <t>Pojištění stavby</t>
  </si>
  <si>
    <t xml:space="preserve">dle SoD čl. II odst.2.5.6.
</t>
  </si>
  <si>
    <t>Protiprašná a protihluková opatření</t>
  </si>
  <si>
    <t>Osazení systémových zárubní</t>
  </si>
  <si>
    <t>Zárubeň ocelová S 75    900x1970x75 L,P   -pro sádrokarton</t>
  </si>
  <si>
    <t>Příčka sádrokarton. ocel.kce, 1x oplášť. tl. 75 mm</t>
  </si>
  <si>
    <t>protiprašné a protihlukové opatření</t>
  </si>
  <si>
    <t>Vyvěšení dřevěných dveřních křídel pl. do 2 m2</t>
  </si>
  <si>
    <t>DMTZ SDK příčky, 1x kov.kce., 1x opláštěné 12,5 mm</t>
  </si>
  <si>
    <t>protiprašné a protihlukové opatření  (vč.zárubní)</t>
  </si>
  <si>
    <t>M+D Dveře a zárubeň 900/1970mm+kování -standard</t>
  </si>
  <si>
    <t>Doba výstavby:</t>
  </si>
  <si>
    <t>Začátek výstavby:</t>
  </si>
  <si>
    <t>Konec výstavby:</t>
  </si>
  <si>
    <t>Zpracováno dne:</t>
  </si>
  <si>
    <t>M.j.</t>
  </si>
  <si>
    <t>m3</t>
  </si>
  <si>
    <t>kus</t>
  </si>
  <si>
    <t>m2</t>
  </si>
  <si>
    <t>m</t>
  </si>
  <si>
    <t>t</t>
  </si>
  <si>
    <t>ks</t>
  </si>
  <si>
    <t>hod</t>
  </si>
  <si>
    <t>kg</t>
  </si>
  <si>
    <t>sada</t>
  </si>
  <si>
    <t>ka</t>
  </si>
  <si>
    <t>kpl</t>
  </si>
  <si>
    <t>100 kus</t>
  </si>
  <si>
    <t>KS</t>
  </si>
  <si>
    <t>soubor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</si>
  <si>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</si>
  <si>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</si>
  <si>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</si>
  <si>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</si>
  <si>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</si>
  <si>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</si>
  <si>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</si>
  <si>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</si>
  <si>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</si>
  <si>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</si>
  <si>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</si>
  <si>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</si>
  <si>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</si>
  <si>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</si>
  <si>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</si>
  <si>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</si>
  <si>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</si>
  <si>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</si>
  <si>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</si>
  <si>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</si>
  <si>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</si>
  <si>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</si>
  <si>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</si>
  <si>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</si>
  <si>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</si>
  <si>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13_</t>
  </si>
  <si>
    <t>16_</t>
  </si>
  <si>
    <t>17_</t>
  </si>
  <si>
    <t>31_</t>
  </si>
  <si>
    <t>34_</t>
  </si>
  <si>
    <t>41_</t>
  </si>
  <si>
    <t>61_</t>
  </si>
  <si>
    <t>63_</t>
  </si>
  <si>
    <t>91_</t>
  </si>
  <si>
    <t>94_</t>
  </si>
  <si>
    <t>95_</t>
  </si>
  <si>
    <t>96_</t>
  </si>
  <si>
    <t>97_</t>
  </si>
  <si>
    <t>S_</t>
  </si>
  <si>
    <t>H01_</t>
  </si>
  <si>
    <t>721_</t>
  </si>
  <si>
    <t>722_</t>
  </si>
  <si>
    <t>728_</t>
  </si>
  <si>
    <t>730_</t>
  </si>
  <si>
    <t>766_</t>
  </si>
  <si>
    <t>767_</t>
  </si>
  <si>
    <t>771_</t>
  </si>
  <si>
    <t>781_</t>
  </si>
  <si>
    <t>784_</t>
  </si>
  <si>
    <t>M21_</t>
  </si>
  <si>
    <t>000_</t>
  </si>
  <si>
    <t>001_</t>
  </si>
  <si>
    <t>01_1_</t>
  </si>
  <si>
    <t>01_3_</t>
  </si>
  <si>
    <t>01_4_</t>
  </si>
  <si>
    <t>01_6_</t>
  </si>
  <si>
    <t>01_9_</t>
  </si>
  <si>
    <t>01_72_</t>
  </si>
  <si>
    <t>01_73_</t>
  </si>
  <si>
    <t>01_76_</t>
  </si>
  <si>
    <t>01_77_</t>
  </si>
  <si>
    <t>01_78_</t>
  </si>
  <si>
    <t>VRN_0_</t>
  </si>
  <si>
    <t>01_</t>
  </si>
  <si>
    <t>VRN_</t>
  </si>
  <si>
    <t>Slepý 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</si>
  <si>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</si>
  <si>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</si>
  <si>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</si>
  <si>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</si>
  <si>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</si>
  <si>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F</t>
  </si>
  <si>
    <t>T</t>
  </si>
  <si>
    <t>Výkaz výměr</t>
  </si>
  <si>
    <t>(0,75+0,57+2,095+0,3+6,47+1,53+1,4+0,69+4,385)*0,3*0,4</t>
  </si>
  <si>
    <t>(3,59+2,04+0,67)*0,6*1,4</t>
  </si>
  <si>
    <t>(4,24*1,4)</t>
  </si>
  <si>
    <t>2*2</t>
  </si>
  <si>
    <t>2*1</t>
  </si>
  <si>
    <t>2*(2,975+0,68+0,3*2)*3,3</t>
  </si>
  <si>
    <t>2*(6,125+3,555+0,275+3,565+4,15*2+2,105)*3,3-2*(0,9*2,02)*2</t>
  </si>
  <si>
    <t>2*(2,975+0,68+0,3*2)+2*(6,125+3,555+0,275+3,565+4,15*2+2,105)</t>
  </si>
  <si>
    <t>2*(3,3*7)</t>
  </si>
  <si>
    <t>2*(1,42*1,5)</t>
  </si>
  <si>
    <t>2*(4,23+4,29)</t>
  </si>
  <si>
    <t>2*(12,37+11,56+5,08+12,2)</t>
  </si>
  <si>
    <t>2*(2,065*2+6,125)*1,2-2*(0,6*1,1)</t>
  </si>
  <si>
    <t>2*(2,975+4,605+1,42+2,975)*1,2-2*(0,6*1,1)*2</t>
  </si>
  <si>
    <t>2*(4,455+0,325*2+3,775+2,2+0,4*2+5,975+1,78)*1,2-2*(0,6*1,01)*3</t>
  </si>
  <si>
    <t>2*(5,225+0,3*2+5,125+2,975*2)*2,1+2*(2,765+0,15+2,19+4,15+2,105*2+0,68)*2,1</t>
  </si>
  <si>
    <t>2*(6,125*2+0,3*2+2,975*2-0,1)*1,2</t>
  </si>
  <si>
    <t>2*(3,565+0,15+2,99+4,15+3,1+2,105*2+0,68)*1,2</t>
  </si>
  <si>
    <t>(28,8+7,2)*0,2</t>
  </si>
  <si>
    <t>2*(1,2*8)+2*(1,1+0,6+1,1)*6</t>
  </si>
  <si>
    <t>5,88+8,02</t>
  </si>
  <si>
    <t>(0,57+1,05)*2+(7,475+1,575*4+4,595*2+5,025+3,49+2,29+2,09+1,99+3,785+4,385+1,53+1,83+4,98)</t>
  </si>
  <si>
    <t>2*52,73</t>
  </si>
  <si>
    <t>2*(6,125+0,125*3+4,45+1,145*2+1,05)*3,3+2*(1,0*2,2)</t>
  </si>
  <si>
    <t>2*(6,125+1,42*2+2,895+3,4)*3,3-2*(0,9*2,02)*2-2*(0,8*2,02)-2*(0,7*2,02)</t>
  </si>
  <si>
    <t>2*(3,4+1,22)*2,25</t>
  </si>
  <si>
    <t>(0,57*0,3*0,1)+(0,75*0,32*0,1)</t>
  </si>
  <si>
    <t>(5,469+8,02)*0,1</t>
  </si>
  <si>
    <t>(5,88+8,02)*0,1</t>
  </si>
  <si>
    <t>2*55,07</t>
  </si>
  <si>
    <t>2*(3,3*6+2,02*2+1,0)*0,08</t>
  </si>
  <si>
    <t>2*(6,125+0,125*3+4,45+1,145*2+1,05+6,125+1,42*2+2,895+3,4)*0,08</t>
  </si>
  <si>
    <t>2*(5+2)</t>
  </si>
  <si>
    <t>2*(0,6*1,97)+2*(0,7*1,97)+2*(0,8*1,97)*2+2*(0,9*1,97)</t>
  </si>
  <si>
    <t>2*(1,4+1,125*3+3,4)*2,2</t>
  </si>
  <si>
    <t>2*(6,125*2+0,775*4)*3,3-2*(0,9*2,02)*2-2*(0,8*2,02)</t>
  </si>
  <si>
    <t>2*(4,375+1,05*2+5,115+6,125*2)*2*1,8-2*(1,0*0,52)*4-2*(0,6*1,7)*6</t>
  </si>
  <si>
    <t>2*(6,125+4,375)*2*1,5-2*(1,0*1,5)*2+2*(6,325+0,4+0,325)*3*1,5-2*(0,6*0,6)*3</t>
  </si>
  <si>
    <t>2*(6,125+5,115)*2*1,5-2*(1,0*1,15)*2-2*(0,6*0,6)*3</t>
  </si>
  <si>
    <t>(49,772-3,058)/2</t>
  </si>
  <si>
    <t>47,569+2,203</t>
  </si>
  <si>
    <t>49,772*3</t>
  </si>
  <si>
    <t>49,772*7</t>
  </si>
  <si>
    <t>3,058+5,469+39,042</t>
  </si>
  <si>
    <t>2,203</t>
  </si>
  <si>
    <t>0,2646+19,7797+0,2675+14,0238+9,0906+0,1738+0,0042</t>
  </si>
  <si>
    <t>2*3</t>
  </si>
  <si>
    <t>2*4</t>
  </si>
  <si>
    <t>2*8</t>
  </si>
  <si>
    <t>2*9</t>
  </si>
  <si>
    <t>2*7</t>
  </si>
  <si>
    <t>2*(12,37+4,23+4,29+11,56+8,08+12,2)</t>
  </si>
  <si>
    <t>2*(14,48+7,49+7,61+17,41+9,96+14,26)</t>
  </si>
  <si>
    <t>105,46</t>
  </si>
  <si>
    <t>;ztratné 5%; 5,273</t>
  </si>
  <si>
    <t>2*(14,48+7,49+7,61+17,41+9,96+14,26)*0,3</t>
  </si>
  <si>
    <t>2*0,6*6+2*1,42</t>
  </si>
  <si>
    <t>2*(1,2*6)*2</t>
  </si>
  <si>
    <t>2*29</t>
  </si>
  <si>
    <t>2*19</t>
  </si>
  <si>
    <t>2*(1,2*0,2)*6*2</t>
  </si>
  <si>
    <t>;ztratné 25%; 1,44</t>
  </si>
  <si>
    <t>2*(0,6*6)+2*1,42</t>
  </si>
  <si>
    <t>2*(0,6*0,2)*6+2*(1,42*0,15)</t>
  </si>
  <si>
    <t>;ztratné 25%; 0,4665</t>
  </si>
  <si>
    <t>2*(2,1*31)</t>
  </si>
  <si>
    <t>2*(2,1*8+1,2*12+2,02*14)</t>
  </si>
  <si>
    <t>142,42</t>
  </si>
  <si>
    <t>;ztratné 10%; 14,242</t>
  </si>
  <si>
    <t>130,2</t>
  </si>
  <si>
    <t>;ztratné 10%; 13,02</t>
  </si>
  <si>
    <t>118,96</t>
  </si>
  <si>
    <t>;ztratné 10%; 11,896</t>
  </si>
  <si>
    <t>Cenová soustava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</si>
  <si>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</si>
  <si>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</si>
  <si>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</si>
  <si>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</si>
  <si>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</si>
  <si>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</si>
  <si>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</si>
  <si>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</si>
  <si>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</si>
  <si>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</si>
  <si>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</si>
  <si>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</si>
  <si>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</si>
  <si>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</si>
  <si>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</si>
  <si>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</si>
  <si>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</si>
  <si>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</si>
  <si>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</si>
  <si>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</si>
  <si>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</si>
  <si>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</si>
  <si>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</si>
  <si>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</si>
  <si>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</si>
  <si>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</si>
  <si>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</si>
  <si>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</si>
  <si>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</si>
  <si>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</si>
  <si>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</si>
  <si>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</si>
  <si>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</si>
  <si>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</si>
  <si>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</si>
  <si>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</si>
  <si>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</si>
  <si>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</si>
  <si>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</si>
  <si>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</si>
  <si>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</si>
  <si>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</si>
  <si>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</si>
  <si>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Slepý krycí list objektu (01 - 1.Etapa – SO01L)</t>
  </si>
  <si>
    <t>Slepý krycí list objektu (VRN - Vedlejší rozpočtové náklady)</t>
  </si>
  <si>
    <t>15.02.2018</t>
  </si>
  <si>
    <t xml:space="preserve">dle SoD čl. II odst. 2.5.1.
</t>
  </si>
  <si>
    <t xml:space="preserve">dle SoD čl. II odst.2.5.1.
</t>
  </si>
  <si>
    <t>Koordinace - statické posouzení průrazů stropní konstrukcí</t>
  </si>
  <si>
    <t>Koordinace - statické posouzení průrazů stropní konstrukcí, základové spáry v případě zasažení hloubkové úrovně a dohled statika pro hutnění výkopku</t>
  </si>
  <si>
    <t>2*(14,48+7,49+7,61+17,41+9,96+14,26)*2,2-2*(0,6*1,2)*6+2*(0,9*0,08)*4+2*(1,0*0,08)*4</t>
  </si>
  <si>
    <t>305,9</t>
  </si>
  <si>
    <t>;ztratné 5%; 15,295</t>
  </si>
  <si>
    <t xml:space="preserve">protiprašné a protihlukové opatření
</t>
  </si>
  <si>
    <t xml:space="preserve">protiprašné a protihlukové opatření </t>
  </si>
  <si>
    <t>(4ks*2,5*3,3)-(0,9*1,97*4ks)</t>
  </si>
  <si>
    <t>(2ks*5,2*3,3)-(0,9*1,97*2ks)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</si>
</sst>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4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4"/>
      <name val="Arial"/>
      <family val="2"/>
    </font>
    <font>
      <b/>
      <sz val="10"/>
      <color indexed="56"/>
      <name val="Arial"/>
      <family val="2"/>
    </font>
    <font>
      <sz val="10"/>
      <color indexed="59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1" fillId="0" borderId="0" xfId="0" applyFont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49" fontId="3" fillId="0" borderId="2" xfId="0" applyNumberFormat="1" applyFont="1" applyFill="1" applyBorder="1" applyAlignment="1" applyProtection="1">
      <alignment vertical="center"/>
      <protection/>
    </xf>
    <xf numFmtId="49" fontId="1" fillId="0" borderId="3" xfId="0" applyNumberFormat="1" applyFont="1" applyFill="1" applyBorder="1" applyAlignment="1" applyProtection="1">
      <alignment vertical="center"/>
      <protection/>
    </xf>
    <xf numFmtId="49" fontId="4" fillId="2" borderId="4" xfId="0" applyNumberFormat="1" applyFont="1" applyFill="1" applyBorder="1" applyAlignment="1" applyProtection="1">
      <alignment vertical="center"/>
      <protection/>
    </xf>
    <xf numFmtId="49" fontId="5" fillId="3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4" fillId="2" borderId="0" xfId="0" applyNumberFormat="1" applyFont="1" applyFill="1" applyBorder="1" applyAlignment="1" applyProtection="1">
      <alignment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3" fillId="0" borderId="6" xfId="0" applyNumberFormat="1" applyFont="1" applyFill="1" applyBorder="1" applyAlignment="1" applyProtection="1">
      <alignment vertical="center"/>
      <protection/>
    </xf>
    <xf numFmtId="49" fontId="1" fillId="0" borderId="7" xfId="0" applyNumberFormat="1" applyFont="1" applyFill="1" applyBorder="1" applyAlignment="1" applyProtection="1">
      <alignment vertical="center"/>
      <protection/>
    </xf>
    <xf numFmtId="49" fontId="9" fillId="2" borderId="4" xfId="0" applyNumberFormat="1" applyFont="1" applyFill="1" applyBorder="1" applyAlignment="1" applyProtection="1">
      <alignment vertical="center"/>
      <protection/>
    </xf>
    <xf numFmtId="49" fontId="10" fillId="3" borderId="0" xfId="0" applyNumberFormat="1" applyFont="1" applyFill="1" applyBorder="1" applyAlignment="1" applyProtection="1">
      <alignment vertical="center"/>
      <protection/>
    </xf>
    <xf numFmtId="49" fontId="9" fillId="2" borderId="0" xfId="0" applyNumberFormat="1" applyFont="1" applyFill="1" applyBorder="1" applyAlignment="1" applyProtection="1">
      <alignment vertical="center"/>
      <protection/>
    </xf>
    <xf numFmtId="49" fontId="3" fillId="0" borderId="7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9" fillId="2" borderId="4" xfId="0" applyNumberFormat="1" applyFont="1" applyFill="1" applyBorder="1" applyAlignment="1" applyProtection="1">
      <alignment horizontal="right" vertical="center"/>
      <protection/>
    </xf>
    <xf numFmtId="49" fontId="10" fillId="3" borderId="0" xfId="0" applyNumberFormat="1" applyFont="1" applyFill="1" applyBorder="1" applyAlignment="1" applyProtection="1">
      <alignment horizontal="right" vertical="center"/>
      <protection/>
    </xf>
    <xf numFmtId="49" fontId="9" fillId="2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2" borderId="4" xfId="0" applyNumberFormat="1" applyFont="1" applyFill="1" applyBorder="1" applyAlignment="1" applyProtection="1">
      <alignment horizontal="right" vertical="center"/>
      <protection/>
    </xf>
    <xf numFmtId="4" fontId="10" fillId="3" borderId="0" xfId="0" applyNumberFormat="1" applyFont="1" applyFill="1" applyBorder="1" applyAlignment="1" applyProtection="1">
      <alignment horizontal="right" vertical="center"/>
      <protection/>
    </xf>
    <xf numFmtId="4" fontId="9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49" fontId="1" fillId="0" borderId="4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49" fontId="3" fillId="0" borderId="18" xfId="0" applyNumberFormat="1" applyFont="1" applyFill="1" applyBorder="1" applyAlignment="1" applyProtection="1">
      <alignment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" fontId="6" fillId="0" borderId="4" xfId="0" applyNumberFormat="1" applyFont="1" applyFill="1" applyBorder="1" applyAlignment="1" applyProtection="1">
      <alignment horizontal="right" vertical="center"/>
      <protection/>
    </xf>
    <xf numFmtId="49" fontId="6" fillId="0" borderId="4" xfId="0" applyNumberFormat="1" applyFont="1" applyFill="1" applyBorder="1" applyAlignment="1" applyProtection="1">
      <alignment horizontal="right" vertical="center"/>
      <protection/>
    </xf>
    <xf numFmtId="49" fontId="13" fillId="4" borderId="19" xfId="0" applyNumberFormat="1" applyFont="1" applyFill="1" applyBorder="1" applyAlignment="1" applyProtection="1">
      <alignment horizontal="center" vertical="center"/>
      <protection/>
    </xf>
    <xf numFmtId="49" fontId="14" fillId="0" borderId="20" xfId="0" applyNumberFormat="1" applyFont="1" applyFill="1" applyBorder="1" applyAlignment="1" applyProtection="1">
      <alignment vertical="center"/>
      <protection/>
    </xf>
    <xf numFmtId="49" fontId="14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8" fillId="0" borderId="4" xfId="0" applyNumberFormat="1" applyFont="1" applyFill="1" applyBorder="1" applyAlignment="1" applyProtection="1">
      <alignment vertical="center"/>
      <protection/>
    </xf>
    <xf numFmtId="49" fontId="15" fillId="0" borderId="19" xfId="0" applyNumberFormat="1" applyFont="1" applyFill="1" applyBorder="1" applyAlignment="1" applyProtection="1">
      <alignment vertical="center"/>
      <protection/>
    </xf>
    <xf numFmtId="4" fontId="15" fillId="0" borderId="19" xfId="0" applyNumberFormat="1" applyFont="1" applyFill="1" applyBorder="1" applyAlignment="1" applyProtection="1">
      <alignment horizontal="right" vertical="center"/>
      <protection/>
    </xf>
    <xf numFmtId="49" fontId="1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4" fillId="4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/>
    </xf>
    <xf numFmtId="0" fontId="17" fillId="0" borderId="26" xfId="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vertical="center" wrapText="1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5" xfId="0" applyNumberFormat="1" applyFont="1" applyFill="1" applyBorder="1" applyAlignment="1" applyProtection="1">
      <alignment vertical="center" wrapText="1"/>
      <protection/>
    </xf>
    <xf numFmtId="49" fontId="1" fillId="0" borderId="29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9" fontId="1" fillId="0" borderId="27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27" xfId="0" applyNumberFormat="1" applyFont="1" applyFill="1" applyBorder="1" applyAlignment="1" applyProtection="1">
      <alignment vertical="center" wrapText="1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12" fillId="0" borderId="31" xfId="0" applyNumberFormat="1" applyFont="1" applyFill="1" applyBorder="1" applyAlignment="1" applyProtection="1">
      <alignment horizontal="center" vertical="center"/>
      <protection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49" fontId="16" fillId="0" borderId="23" xfId="0" applyNumberFormat="1" applyFont="1" applyFill="1" applyBorder="1" applyAlignment="1" applyProtection="1">
      <alignment vertical="center"/>
      <protection/>
    </xf>
    <xf numFmtId="0" fontId="16" fillId="0" borderId="24" xfId="0" applyNumberFormat="1" applyFont="1" applyFill="1" applyBorder="1" applyAlignment="1" applyProtection="1">
      <alignment vertical="center"/>
      <protection/>
    </xf>
    <xf numFmtId="49" fontId="15" fillId="0" borderId="23" xfId="0" applyNumberFormat="1" applyFont="1" applyFill="1" applyBorder="1" applyAlignment="1" applyProtection="1">
      <alignment vertical="center"/>
      <protection/>
    </xf>
    <xf numFmtId="0" fontId="15" fillId="0" borderId="24" xfId="0" applyNumberFormat="1" applyFont="1" applyFill="1" applyBorder="1" applyAlignment="1" applyProtection="1">
      <alignment vertical="center"/>
      <protection/>
    </xf>
    <xf numFmtId="49" fontId="14" fillId="0" borderId="23" xfId="0" applyNumberFormat="1" applyFont="1" applyFill="1" applyBorder="1" applyAlignment="1" applyProtection="1">
      <alignment vertical="center"/>
      <protection/>
    </xf>
    <xf numFmtId="0" fontId="14" fillId="0" borderId="24" xfId="0" applyNumberFormat="1" applyFont="1" applyFill="1" applyBorder="1" applyAlignment="1" applyProtection="1">
      <alignment vertical="center"/>
      <protection/>
    </xf>
    <xf numFmtId="49" fontId="14" fillId="4" borderId="23" xfId="0" applyNumberFormat="1" applyFont="1" applyFill="1" applyBorder="1" applyAlignment="1" applyProtection="1">
      <alignment vertical="center"/>
      <protection/>
    </xf>
    <xf numFmtId="0" fontId="14" fillId="4" borderId="31" xfId="0" applyNumberFormat="1" applyFont="1" applyFill="1" applyBorder="1" applyAlignment="1" applyProtection="1">
      <alignment vertical="center"/>
      <protection/>
    </xf>
    <xf numFmtId="49" fontId="15" fillId="0" borderId="32" xfId="0" applyNumberFormat="1" applyFont="1" applyFill="1" applyBorder="1" applyAlignment="1" applyProtection="1">
      <alignment vertical="center"/>
      <protection/>
    </xf>
    <xf numFmtId="0" fontId="15" fillId="0" borderId="4" xfId="0" applyNumberFormat="1" applyFont="1" applyFill="1" applyBorder="1" applyAlignment="1" applyProtection="1">
      <alignment vertical="center"/>
      <protection/>
    </xf>
    <xf numFmtId="0" fontId="15" fillId="0" borderId="33" xfId="0" applyNumberFormat="1" applyFont="1" applyFill="1" applyBorder="1" applyAlignment="1" applyProtection="1">
      <alignment vertical="center"/>
      <protection/>
    </xf>
    <xf numFmtId="49" fontId="15" fillId="0" borderId="15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34" xfId="0" applyNumberFormat="1" applyFont="1" applyFill="1" applyBorder="1" applyAlignment="1" applyProtection="1">
      <alignment vertical="center"/>
      <protection/>
    </xf>
    <xf numFmtId="49" fontId="15" fillId="0" borderId="35" xfId="0" applyNumberFormat="1" applyFont="1" applyFill="1" applyBorder="1" applyAlignment="1" applyProtection="1">
      <alignment vertical="center"/>
      <protection/>
    </xf>
    <xf numFmtId="0" fontId="15" fillId="0" borderId="36" xfId="0" applyNumberFormat="1" applyFont="1" applyFill="1" applyBorder="1" applyAlignment="1" applyProtection="1">
      <alignment vertical="center"/>
      <protection/>
    </xf>
    <xf numFmtId="0" fontId="15" fillId="0" borderId="37" xfId="0" applyNumberFormat="1" applyFont="1" applyFill="1" applyBorder="1" applyAlignment="1" applyProtection="1">
      <alignment vertical="center"/>
      <protection/>
    </xf>
    <xf numFmtId="49" fontId="2" fillId="0" borderId="26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49" fontId="1" fillId="0" borderId="5" xfId="0" applyNumberFormat="1" applyFont="1" applyFill="1" applyBorder="1" applyAlignment="1" applyProtection="1">
      <alignment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5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</xdr:col>
      <xdr:colOff>438150</xdr:colOff>
      <xdr:row>1</xdr:row>
      <xdr:rowOff>9525</xdr:rowOff>
    </xdr:to>
    <xdr:pic>
      <xdr:nvPicPr>
        <xdr:cNvPr id="40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100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66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191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19050</xdr:rowOff>
    </xdr:from>
    <xdr:to>
      <xdr:col>1</xdr:col>
      <xdr:colOff>466725</xdr:colOff>
      <xdr:row>0</xdr:row>
      <xdr:rowOff>904875</xdr:rowOff>
    </xdr:to>
    <xdr:pic>
      <xdr:nvPicPr>
        <xdr:cNvPr id="512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1905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28575</xdr:rowOff>
    </xdr:from>
    <xdr:to>
      <xdr:col>1</xdr:col>
      <xdr:colOff>504825</xdr:colOff>
      <xdr:row>0</xdr:row>
      <xdr:rowOff>914400</xdr:rowOff>
    </xdr:to>
    <xdr:pic>
      <xdr:nvPicPr>
        <xdr:cNvPr id="1331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28575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zoomScale="90" zoomScaleNormal="90" workbookViewId="0" topLeftCell="A1">
      <selection activeCell="A1" sqref="A1:I38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65"/>
      <c r="B1" s="70"/>
      <c r="C1" s="76" t="s">
        <v>1310</v>
      </c>
      <c r="D1" s="77"/>
      <c r="E1" s="77"/>
      <c r="F1" s="77"/>
      <c r="G1" s="77"/>
      <c r="H1" s="77"/>
      <c r="I1" s="77"/>
    </row>
    <row r="2" spans="1:10" ht="12.75">
      <c r="A2" s="78" t="s">
        <v>1</v>
      </c>
      <c r="B2" s="79"/>
      <c r="C2" s="82" t="str">
        <f>'Stavební rozpočet'!D2</f>
        <v>Stavební úpravy stávajících WC v objektu ZŠ 28.října, Česká Lípa</v>
      </c>
      <c r="D2" s="83"/>
      <c r="E2" s="85" t="s">
        <v>1153</v>
      </c>
      <c r="F2" s="85" t="str">
        <f>'Stavební rozpočet'!J2</f>
        <v xml:space="preserve"> </v>
      </c>
      <c r="G2" s="79"/>
      <c r="H2" s="85" t="s">
        <v>1334</v>
      </c>
      <c r="I2" s="86"/>
      <c r="J2" s="1"/>
    </row>
    <row r="3" spans="1:10" ht="12.75">
      <c r="A3" s="80"/>
      <c r="B3" s="81"/>
      <c r="C3" s="84"/>
      <c r="D3" s="84"/>
      <c r="E3" s="81"/>
      <c r="F3" s="81"/>
      <c r="G3" s="81"/>
      <c r="H3" s="81"/>
      <c r="I3" s="87"/>
      <c r="J3" s="1"/>
    </row>
    <row r="4" spans="1:10" ht="12.75">
      <c r="A4" s="89" t="s">
        <v>2</v>
      </c>
      <c r="B4" s="81"/>
      <c r="C4" s="90" t="str">
        <f>'Stavební rozpočet'!D4</f>
        <v xml:space="preserve"> </v>
      </c>
      <c r="D4" s="81"/>
      <c r="E4" s="90" t="s">
        <v>1154</v>
      </c>
      <c r="F4" s="90" t="str">
        <f>'Stavební rozpočet'!J4</f>
        <v xml:space="preserve"> </v>
      </c>
      <c r="G4" s="81"/>
      <c r="H4" s="90" t="s">
        <v>1334</v>
      </c>
      <c r="I4" s="88"/>
      <c r="J4" s="1"/>
    </row>
    <row r="5" spans="1:10" ht="12.75">
      <c r="A5" s="80"/>
      <c r="B5" s="81"/>
      <c r="C5" s="81"/>
      <c r="D5" s="81"/>
      <c r="E5" s="81"/>
      <c r="F5" s="81"/>
      <c r="G5" s="81"/>
      <c r="H5" s="81"/>
      <c r="I5" s="87"/>
      <c r="J5" s="1"/>
    </row>
    <row r="6" spans="1:10" ht="12.75">
      <c r="A6" s="89" t="s">
        <v>3</v>
      </c>
      <c r="B6" s="81"/>
      <c r="C6" s="90" t="str">
        <f>'Stavební rozpočet'!D6</f>
        <v xml:space="preserve"> </v>
      </c>
      <c r="D6" s="81"/>
      <c r="E6" s="90" t="s">
        <v>1155</v>
      </c>
      <c r="F6" s="90" t="str">
        <f>'Stavební rozpočet'!J6</f>
        <v xml:space="preserve"> </v>
      </c>
      <c r="G6" s="81"/>
      <c r="H6" s="90" t="s">
        <v>1334</v>
      </c>
      <c r="I6" s="88"/>
      <c r="J6" s="1"/>
    </row>
    <row r="7" spans="1:10" ht="12.75">
      <c r="A7" s="80"/>
      <c r="B7" s="81"/>
      <c r="C7" s="81"/>
      <c r="D7" s="81"/>
      <c r="E7" s="81"/>
      <c r="F7" s="81"/>
      <c r="G7" s="81"/>
      <c r="H7" s="81"/>
      <c r="I7" s="87"/>
      <c r="J7" s="1"/>
    </row>
    <row r="8" spans="1:10" ht="12.75">
      <c r="A8" s="89" t="s">
        <v>1129</v>
      </c>
      <c r="B8" s="81"/>
      <c r="C8" s="90" t="str">
        <f>'Stavební rozpočet'!G4</f>
        <v>15.02.2018</v>
      </c>
      <c r="D8" s="81"/>
      <c r="E8" s="90" t="s">
        <v>1130</v>
      </c>
      <c r="F8" s="90" t="str">
        <f>'Stavební rozpočet'!G6</f>
        <v xml:space="preserve"> </v>
      </c>
      <c r="G8" s="81"/>
      <c r="H8" s="93" t="s">
        <v>1335</v>
      </c>
      <c r="I8" s="88" t="s">
        <v>368</v>
      </c>
      <c r="J8" s="1"/>
    </row>
    <row r="9" spans="1:10" ht="12.75">
      <c r="A9" s="80"/>
      <c r="B9" s="81"/>
      <c r="C9" s="81"/>
      <c r="D9" s="81"/>
      <c r="E9" s="81"/>
      <c r="F9" s="81"/>
      <c r="G9" s="81"/>
      <c r="H9" s="81"/>
      <c r="I9" s="87"/>
      <c r="J9" s="1"/>
    </row>
    <row r="10" spans="1:10" ht="12.75">
      <c r="A10" s="89" t="s">
        <v>4</v>
      </c>
      <c r="B10" s="81"/>
      <c r="C10" s="90" t="str">
        <f>'Stavební rozpočet'!D8</f>
        <v xml:space="preserve"> </v>
      </c>
      <c r="D10" s="81"/>
      <c r="E10" s="90" t="s">
        <v>1156</v>
      </c>
      <c r="F10" s="90" t="str">
        <f>'Stavební rozpočet'!J8</f>
        <v xml:space="preserve"> </v>
      </c>
      <c r="G10" s="81"/>
      <c r="H10" s="93" t="s">
        <v>1336</v>
      </c>
      <c r="I10" s="91" t="str">
        <f>'Stavební rozpočet'!G8</f>
        <v>15.02.2018</v>
      </c>
      <c r="J10" s="1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2"/>
      <c r="J11" s="1"/>
    </row>
    <row r="12" spans="1:9" ht="23.45" customHeight="1">
      <c r="A12" s="96" t="s">
        <v>1295</v>
      </c>
      <c r="B12" s="97"/>
      <c r="C12" s="97"/>
      <c r="D12" s="97"/>
      <c r="E12" s="97"/>
      <c r="F12" s="97"/>
      <c r="G12" s="97"/>
      <c r="H12" s="97"/>
      <c r="I12" s="97"/>
    </row>
    <row r="13" spans="1:10" ht="26.45" customHeight="1">
      <c r="A13" s="54" t="s">
        <v>1296</v>
      </c>
      <c r="B13" s="98" t="s">
        <v>1308</v>
      </c>
      <c r="C13" s="99"/>
      <c r="D13" s="54" t="s">
        <v>1311</v>
      </c>
      <c r="E13" s="98" t="s">
        <v>1320</v>
      </c>
      <c r="F13" s="99"/>
      <c r="G13" s="54" t="s">
        <v>1321</v>
      </c>
      <c r="H13" s="98" t="s">
        <v>1337</v>
      </c>
      <c r="I13" s="99"/>
      <c r="J13" s="1"/>
    </row>
    <row r="14" spans="1:10" ht="15.2" customHeight="1">
      <c r="A14" s="55" t="s">
        <v>1297</v>
      </c>
      <c r="B14" s="59" t="s">
        <v>1309</v>
      </c>
      <c r="C14" s="60">
        <f>SUM('Stavební rozpočet'!R12:R453)</f>
        <v>0</v>
      </c>
      <c r="D14" s="100" t="s">
        <v>1312</v>
      </c>
      <c r="E14" s="101"/>
      <c r="F14" s="60">
        <v>0</v>
      </c>
      <c r="G14" s="100" t="s">
        <v>1108</v>
      </c>
      <c r="H14" s="101"/>
      <c r="I14" s="60">
        <v>0</v>
      </c>
      <c r="J14" s="1"/>
    </row>
    <row r="15" spans="1:10" ht="15.2" customHeight="1">
      <c r="A15" s="56"/>
      <c r="B15" s="59" t="s">
        <v>1157</v>
      </c>
      <c r="C15" s="60">
        <f>SUM('Stavební rozpočet'!S12:S453)</f>
        <v>0</v>
      </c>
      <c r="D15" s="100" t="s">
        <v>1313</v>
      </c>
      <c r="E15" s="101"/>
      <c r="F15" s="60">
        <v>0</v>
      </c>
      <c r="G15" s="100" t="s">
        <v>1322</v>
      </c>
      <c r="H15" s="101"/>
      <c r="I15" s="60">
        <v>0</v>
      </c>
      <c r="J15" s="1"/>
    </row>
    <row r="16" spans="1:10" ht="15.2" customHeight="1">
      <c r="A16" s="55" t="s">
        <v>1298</v>
      </c>
      <c r="B16" s="59" t="s">
        <v>1309</v>
      </c>
      <c r="C16" s="60">
        <f>SUM('Stavební rozpočet'!T12:T453)</f>
        <v>0</v>
      </c>
      <c r="D16" s="100" t="s">
        <v>1314</v>
      </c>
      <c r="E16" s="101"/>
      <c r="F16" s="60">
        <v>0</v>
      </c>
      <c r="G16" s="100" t="s">
        <v>1323</v>
      </c>
      <c r="H16" s="101"/>
      <c r="I16" s="60">
        <v>0</v>
      </c>
      <c r="J16" s="1"/>
    </row>
    <row r="17" spans="1:10" ht="15.2" customHeight="1">
      <c r="A17" s="56"/>
      <c r="B17" s="59" t="s">
        <v>1157</v>
      </c>
      <c r="C17" s="60">
        <f>SUM('Stavební rozpočet'!U12:U453)</f>
        <v>0</v>
      </c>
      <c r="D17" s="100"/>
      <c r="E17" s="101"/>
      <c r="F17" s="61"/>
      <c r="G17" s="100" t="s">
        <v>1324</v>
      </c>
      <c r="H17" s="101"/>
      <c r="I17" s="60">
        <v>0</v>
      </c>
      <c r="J17" s="1"/>
    </row>
    <row r="18" spans="1:10" ht="15.2" customHeight="1">
      <c r="A18" s="55" t="s">
        <v>1299</v>
      </c>
      <c r="B18" s="59" t="s">
        <v>1309</v>
      </c>
      <c r="C18" s="60">
        <f>SUM('Stavební rozpočet'!V12:V453)</f>
        <v>0</v>
      </c>
      <c r="D18" s="100"/>
      <c r="E18" s="101"/>
      <c r="F18" s="61"/>
      <c r="G18" s="100" t="s">
        <v>1325</v>
      </c>
      <c r="H18" s="101"/>
      <c r="I18" s="60">
        <v>0</v>
      </c>
      <c r="J18" s="1"/>
    </row>
    <row r="19" spans="1:10" ht="15.2" customHeight="1">
      <c r="A19" s="56"/>
      <c r="B19" s="59" t="s">
        <v>1157</v>
      </c>
      <c r="C19" s="60">
        <f>SUM('Stavební rozpočet'!W12:W453)</f>
        <v>0</v>
      </c>
      <c r="D19" s="100"/>
      <c r="E19" s="101"/>
      <c r="F19" s="61"/>
      <c r="G19" s="100" t="s">
        <v>1326</v>
      </c>
      <c r="H19" s="101"/>
      <c r="I19" s="60">
        <v>0</v>
      </c>
      <c r="J19" s="1"/>
    </row>
    <row r="20" spans="1:10" ht="15.2" customHeight="1">
      <c r="A20" s="102" t="s">
        <v>1300</v>
      </c>
      <c r="B20" s="103"/>
      <c r="C20" s="60">
        <f>SUM('Stavební rozpočet'!X12:X453)</f>
        <v>0</v>
      </c>
      <c r="D20" s="100"/>
      <c r="E20" s="101"/>
      <c r="F20" s="61"/>
      <c r="G20" s="100"/>
      <c r="H20" s="101"/>
      <c r="I20" s="61"/>
      <c r="J20" s="1"/>
    </row>
    <row r="21" spans="1:10" ht="15.2" customHeight="1">
      <c r="A21" s="102" t="s">
        <v>1301</v>
      </c>
      <c r="B21" s="103"/>
      <c r="C21" s="60">
        <f>SUM('Stavební rozpočet'!P12:P453)</f>
        <v>0</v>
      </c>
      <c r="D21" s="100"/>
      <c r="E21" s="101"/>
      <c r="F21" s="61"/>
      <c r="G21" s="100"/>
      <c r="H21" s="101"/>
      <c r="I21" s="61"/>
      <c r="J21" s="1"/>
    </row>
    <row r="22" spans="1:10" ht="16.7" customHeight="1">
      <c r="A22" s="102" t="s">
        <v>1302</v>
      </c>
      <c r="B22" s="103"/>
      <c r="C22" s="60">
        <f>SUM(C14:C21)</f>
        <v>0</v>
      </c>
      <c r="D22" s="102" t="s">
        <v>1315</v>
      </c>
      <c r="E22" s="103"/>
      <c r="F22" s="60">
        <f>SUM(F14:F21)</f>
        <v>0</v>
      </c>
      <c r="G22" s="102" t="s">
        <v>1327</v>
      </c>
      <c r="H22" s="103"/>
      <c r="I22" s="60">
        <f>SUM(I14:I21)</f>
        <v>0</v>
      </c>
      <c r="J22" s="1"/>
    </row>
    <row r="23" spans="1:10" ht="15.2" customHeight="1">
      <c r="A23" s="66"/>
      <c r="B23" s="66"/>
      <c r="C23" s="71"/>
      <c r="D23" s="102" t="s">
        <v>1316</v>
      </c>
      <c r="E23" s="103"/>
      <c r="F23" s="60">
        <f>'Krycí list objektu (01)'!F22+'Krycí list objektu (VRN)'!F22</f>
        <v>0</v>
      </c>
      <c r="G23" s="102" t="s">
        <v>1328</v>
      </c>
      <c r="H23" s="103"/>
      <c r="I23" s="60">
        <f>'Krycí list objektu (01)'!I22+'Krycí list objektu (VRN)'!I22</f>
        <v>0</v>
      </c>
      <c r="J23" s="1"/>
    </row>
    <row r="24" spans="1:9" ht="15.2" customHeight="1">
      <c r="A24" s="75"/>
      <c r="B24" s="75"/>
      <c r="C24" s="75"/>
      <c r="D24" s="66"/>
      <c r="E24" s="66"/>
      <c r="F24" s="71"/>
      <c r="G24" s="102" t="s">
        <v>1329</v>
      </c>
      <c r="H24" s="103"/>
      <c r="I24" s="62"/>
    </row>
    <row r="25" spans="1:10" ht="15.2" customHeight="1">
      <c r="A25" s="75"/>
      <c r="B25" s="75"/>
      <c r="C25" s="75"/>
      <c r="D25" s="75"/>
      <c r="E25" s="75"/>
      <c r="F25" s="67"/>
      <c r="G25" s="102" t="s">
        <v>1330</v>
      </c>
      <c r="H25" s="103"/>
      <c r="I25" s="60">
        <f>'Krycí list objektu (01)'!I23+'Krycí list objektu (VRN)'!I23</f>
        <v>0</v>
      </c>
      <c r="J25" s="1"/>
    </row>
    <row r="26" spans="1:9" ht="12.75">
      <c r="A26" s="70"/>
      <c r="B26" s="70"/>
      <c r="C26" s="70"/>
      <c r="D26" s="75"/>
      <c r="E26" s="75"/>
      <c r="F26" s="75"/>
      <c r="G26" s="66"/>
      <c r="H26" s="66"/>
      <c r="I26" s="66"/>
    </row>
    <row r="27" spans="1:9" ht="15.2" customHeight="1">
      <c r="A27" s="104" t="s">
        <v>1303</v>
      </c>
      <c r="B27" s="105"/>
      <c r="C27" s="63">
        <f>SUM('Stavební rozpočet'!Z12:Z453)</f>
        <v>0</v>
      </c>
      <c r="D27" s="69"/>
      <c r="E27" s="70"/>
      <c r="F27" s="70"/>
      <c r="G27" s="70"/>
      <c r="H27" s="70"/>
      <c r="I27" s="70"/>
    </row>
    <row r="28" spans="1:10" ht="15.2" customHeight="1">
      <c r="A28" s="104" t="s">
        <v>1304</v>
      </c>
      <c r="B28" s="105"/>
      <c r="C28" s="63">
        <f>SUM('Stavební rozpočet'!AA12:AA453)</f>
        <v>0</v>
      </c>
      <c r="D28" s="104" t="s">
        <v>1317</v>
      </c>
      <c r="E28" s="105"/>
      <c r="F28" s="63">
        <f>ROUND(C28*(15/100),2)</f>
        <v>0</v>
      </c>
      <c r="G28" s="104" t="s">
        <v>1331</v>
      </c>
      <c r="H28" s="105"/>
      <c r="I28" s="63">
        <f>SUM(C27:C29)</f>
        <v>0</v>
      </c>
      <c r="J28" s="1"/>
    </row>
    <row r="29" spans="1:10" ht="15.2" customHeight="1">
      <c r="A29" s="104" t="s">
        <v>1305</v>
      </c>
      <c r="B29" s="105"/>
      <c r="C29" s="63">
        <f>SUM('Stavební rozpočet'!AB12:AB453)+(F22+I22+F23+I23+I24+I25)</f>
        <v>0</v>
      </c>
      <c r="D29" s="104" t="s">
        <v>1318</v>
      </c>
      <c r="E29" s="105"/>
      <c r="F29" s="63">
        <f>ROUND(C29*(21/100),2)</f>
        <v>0</v>
      </c>
      <c r="G29" s="104" t="s">
        <v>1332</v>
      </c>
      <c r="H29" s="105"/>
      <c r="I29" s="63">
        <f>SUM(F28:F29)+I28</f>
        <v>0</v>
      </c>
      <c r="J29" s="1"/>
    </row>
    <row r="30" spans="1:9" ht="12.75">
      <c r="A30" s="57"/>
      <c r="B30" s="57"/>
      <c r="C30" s="57"/>
      <c r="D30" s="57"/>
      <c r="E30" s="57"/>
      <c r="F30" s="57"/>
      <c r="G30" s="57"/>
      <c r="H30" s="57"/>
      <c r="I30" s="57"/>
    </row>
    <row r="31" spans="1:10" ht="14.45" customHeight="1">
      <c r="A31" s="106" t="s">
        <v>1306</v>
      </c>
      <c r="B31" s="107"/>
      <c r="C31" s="108"/>
      <c r="D31" s="106" t="s">
        <v>1319</v>
      </c>
      <c r="E31" s="107"/>
      <c r="F31" s="108"/>
      <c r="G31" s="106" t="s">
        <v>1333</v>
      </c>
      <c r="H31" s="107"/>
      <c r="I31" s="108"/>
      <c r="J31" s="33"/>
    </row>
    <row r="32" spans="1:10" ht="14.45" customHeight="1">
      <c r="A32" s="109"/>
      <c r="B32" s="110"/>
      <c r="C32" s="111"/>
      <c r="D32" s="109"/>
      <c r="E32" s="110"/>
      <c r="F32" s="111"/>
      <c r="G32" s="109"/>
      <c r="H32" s="110"/>
      <c r="I32" s="111"/>
      <c r="J32" s="33"/>
    </row>
    <row r="33" spans="1:10" ht="14.45" customHeight="1">
      <c r="A33" s="109"/>
      <c r="B33" s="110"/>
      <c r="C33" s="111"/>
      <c r="D33" s="109"/>
      <c r="E33" s="110"/>
      <c r="F33" s="111"/>
      <c r="G33" s="109"/>
      <c r="H33" s="110"/>
      <c r="I33" s="111"/>
      <c r="J33" s="33"/>
    </row>
    <row r="34" spans="1:10" ht="14.45" customHeight="1">
      <c r="A34" s="109"/>
      <c r="B34" s="110"/>
      <c r="C34" s="111"/>
      <c r="D34" s="109"/>
      <c r="E34" s="110"/>
      <c r="F34" s="111"/>
      <c r="G34" s="109"/>
      <c r="H34" s="110"/>
      <c r="I34" s="111"/>
      <c r="J34" s="33"/>
    </row>
    <row r="35" spans="1:10" ht="14.45" customHeight="1">
      <c r="A35" s="112" t="s">
        <v>1307</v>
      </c>
      <c r="B35" s="113"/>
      <c r="C35" s="114"/>
      <c r="D35" s="112" t="s">
        <v>1307</v>
      </c>
      <c r="E35" s="113"/>
      <c r="F35" s="114"/>
      <c r="G35" s="112" t="s">
        <v>1307</v>
      </c>
      <c r="H35" s="113"/>
      <c r="I35" s="114"/>
      <c r="J35" s="33"/>
    </row>
    <row r="36" spans="1:9" ht="11.25" customHeight="1">
      <c r="A36" s="58" t="s">
        <v>369</v>
      </c>
      <c r="B36" s="50"/>
      <c r="C36" s="50"/>
      <c r="D36" s="50"/>
      <c r="E36" s="50"/>
      <c r="F36" s="50"/>
      <c r="G36" s="50"/>
      <c r="H36" s="50"/>
      <c r="I36" s="50"/>
    </row>
    <row r="37" spans="1:9" ht="12.75">
      <c r="A37" s="90"/>
      <c r="B37" s="81"/>
      <c r="C37" s="81"/>
      <c r="D37" s="81"/>
      <c r="E37" s="81"/>
      <c r="F37" s="81"/>
      <c r="G37" s="81"/>
      <c r="H37" s="81"/>
      <c r="I37" s="81"/>
    </row>
    <row r="38" spans="1:9" ht="12.75">
      <c r="A38" s="75"/>
      <c r="B38" s="75"/>
      <c r="C38" s="75"/>
      <c r="D38" s="75"/>
      <c r="E38" s="75"/>
      <c r="F38" s="75"/>
      <c r="G38" s="75"/>
      <c r="H38" s="75"/>
      <c r="I38" s="75"/>
    </row>
  </sheetData>
  <sheetProtection algorithmName="SHA-512" hashValue="IX8Idwn9xu2rk7l6/86qY7QICUlSrNAq3j1SKvVtTPV/ZqR81cwyjGOi5odnoN6HNuU9TsVNJoFISM3fik018w==" saltValue="y+jZhI5R/97hIgC2dskZAg==" spinCount="100000" sheet="1" formatCells="0" formatColumns="0" formatRows="0" insertColumns="0" insertRows="0" insertHyperlinks="0" deleteColumns="0" deleteRows="0" sort="0" autoFilter="0" pivotTables="0"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portrait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1"/>
  <sheetViews>
    <sheetView workbookViewId="0" topLeftCell="A1">
      <pane ySplit="10" topLeftCell="A17" activePane="bottomLeft" state="frozen"/>
      <selection pane="bottomLeft" activeCell="C18" sqref="C18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hidden="1" customWidth="1"/>
    <col min="5" max="5" width="21.00390625" style="0" hidden="1" customWidth="1"/>
    <col min="6" max="6" width="20.8515625" style="0" customWidth="1"/>
    <col min="7" max="7" width="19.7109375" style="0" hidden="1" customWidth="1"/>
    <col min="8" max="9" width="11.57421875" style="0" hidden="1" customWidth="1"/>
  </cols>
  <sheetData>
    <row r="1" spans="1:7" ht="72.95" customHeight="1">
      <c r="A1" s="115" t="s">
        <v>1212</v>
      </c>
      <c r="B1" s="116"/>
      <c r="C1" s="116"/>
      <c r="D1" s="116"/>
      <c r="E1" s="116"/>
      <c r="F1" s="116"/>
      <c r="G1" s="116"/>
    </row>
    <row r="2" spans="1:8" ht="12.75">
      <c r="A2" s="78" t="s">
        <v>1</v>
      </c>
      <c r="B2" s="82" t="str">
        <f>'Stavební rozpočet'!D2</f>
        <v>Stavební úpravy stávajících WC v objektu ZŠ 28.října, Česká Lípa</v>
      </c>
      <c r="C2" s="83"/>
      <c r="D2" s="85" t="s">
        <v>1153</v>
      </c>
      <c r="E2" s="85" t="str">
        <f>'Stavební rozpočet'!J2</f>
        <v xml:space="preserve"> </v>
      </c>
      <c r="F2" s="79"/>
      <c r="G2" s="117"/>
      <c r="H2" s="1"/>
    </row>
    <row r="3" spans="1:8" ht="12.75">
      <c r="A3" s="80"/>
      <c r="B3" s="84"/>
      <c r="C3" s="84"/>
      <c r="D3" s="81"/>
      <c r="E3" s="81"/>
      <c r="F3" s="81"/>
      <c r="G3" s="87"/>
      <c r="H3" s="1"/>
    </row>
    <row r="4" spans="1:8" ht="12.75">
      <c r="A4" s="89" t="s">
        <v>2</v>
      </c>
      <c r="B4" s="90" t="str">
        <f>'Stavební rozpočet'!D4</f>
        <v xml:space="preserve"> </v>
      </c>
      <c r="C4" s="81"/>
      <c r="D4" s="90" t="s">
        <v>1154</v>
      </c>
      <c r="E4" s="90" t="str">
        <f>'Stavební rozpočet'!J4</f>
        <v xml:space="preserve"> </v>
      </c>
      <c r="F4" s="81"/>
      <c r="G4" s="87"/>
      <c r="H4" s="1"/>
    </row>
    <row r="5" spans="1:8" ht="12.75">
      <c r="A5" s="80"/>
      <c r="B5" s="81"/>
      <c r="C5" s="81"/>
      <c r="D5" s="81"/>
      <c r="E5" s="81"/>
      <c r="F5" s="81"/>
      <c r="G5" s="87"/>
      <c r="H5" s="1"/>
    </row>
    <row r="6" spans="1:8" ht="12.75">
      <c r="A6" s="89" t="s">
        <v>3</v>
      </c>
      <c r="B6" s="90" t="str">
        <f>'Stavební rozpočet'!D6</f>
        <v xml:space="preserve"> </v>
      </c>
      <c r="C6" s="81"/>
      <c r="D6" s="90" t="s">
        <v>1155</v>
      </c>
      <c r="E6" s="90" t="str">
        <f>'Stavební rozpočet'!J6</f>
        <v xml:space="preserve"> </v>
      </c>
      <c r="F6" s="81"/>
      <c r="G6" s="87"/>
      <c r="H6" s="1"/>
    </row>
    <row r="7" spans="1:8" ht="12.75">
      <c r="A7" s="80"/>
      <c r="B7" s="81"/>
      <c r="C7" s="81"/>
      <c r="D7" s="81"/>
      <c r="E7" s="81"/>
      <c r="F7" s="81"/>
      <c r="G7" s="87"/>
      <c r="H7" s="1"/>
    </row>
    <row r="8" spans="1:8" ht="12.75">
      <c r="A8" s="89" t="s">
        <v>1156</v>
      </c>
      <c r="B8" s="90" t="str">
        <f>'Stavební rozpočet'!J8</f>
        <v xml:space="preserve"> </v>
      </c>
      <c r="C8" s="81"/>
      <c r="D8" s="93" t="s">
        <v>1131</v>
      </c>
      <c r="E8" s="90" t="str">
        <f>'Stavební rozpočet'!G8</f>
        <v>15.02.2018</v>
      </c>
      <c r="F8" s="81"/>
      <c r="G8" s="87"/>
      <c r="H8" s="1"/>
    </row>
    <row r="9" spans="1:8" ht="12.75">
      <c r="A9" s="118"/>
      <c r="B9" s="119"/>
      <c r="C9" s="119"/>
      <c r="D9" s="119"/>
      <c r="E9" s="119"/>
      <c r="F9" s="119"/>
      <c r="G9" s="120"/>
      <c r="H9" s="1"/>
    </row>
    <row r="10" spans="1:8" ht="12.75">
      <c r="A10" s="40" t="s">
        <v>370</v>
      </c>
      <c r="B10" s="42" t="s">
        <v>373</v>
      </c>
      <c r="C10" s="43" t="s">
        <v>1213</v>
      </c>
      <c r="D10" s="44" t="s">
        <v>1214</v>
      </c>
      <c r="E10" s="44" t="s">
        <v>1215</v>
      </c>
      <c r="F10" s="44" t="s">
        <v>1216</v>
      </c>
      <c r="G10" s="46" t="s">
        <v>1217</v>
      </c>
      <c r="H10" s="33"/>
    </row>
    <row r="11" spans="1:9" ht="12.75">
      <c r="A11" s="41" t="s">
        <v>371</v>
      </c>
      <c r="B11" s="41"/>
      <c r="C11" s="41" t="s">
        <v>729</v>
      </c>
      <c r="D11" s="47">
        <f>'Stavební rozpočet'!H12</f>
        <v>0</v>
      </c>
      <c r="E11" s="47">
        <f>'Stavební rozpočet'!I12</f>
        <v>0</v>
      </c>
      <c r="F11" s="47">
        <f aca="true" t="shared" si="0" ref="F11:F36">D11+E11</f>
        <v>0</v>
      </c>
      <c r="G11" s="47">
        <f>'Stavební rozpočet'!L12</f>
        <v>110.848969381</v>
      </c>
      <c r="H11" s="34" t="s">
        <v>1218</v>
      </c>
      <c r="I11" s="34">
        <f aca="true" t="shared" si="1" ref="I11:I36">IF(H11="F",0,F11)</f>
        <v>0</v>
      </c>
    </row>
    <row r="12" spans="1:9" ht="12.75">
      <c r="A12" s="68" t="s">
        <v>371</v>
      </c>
      <c r="B12" s="68" t="s">
        <v>19</v>
      </c>
      <c r="C12" s="68" t="s">
        <v>730</v>
      </c>
      <c r="D12" s="34">
        <f>'Stavební rozpočet'!H13</f>
        <v>0</v>
      </c>
      <c r="E12" s="34">
        <f>'Stavební rozpočet'!I13</f>
        <v>0</v>
      </c>
      <c r="F12" s="34">
        <f t="shared" si="0"/>
        <v>0</v>
      </c>
      <c r="G12" s="34">
        <f>'Stavební rozpočet'!L13</f>
        <v>0</v>
      </c>
      <c r="H12" s="34" t="s">
        <v>1219</v>
      </c>
      <c r="I12" s="34">
        <f t="shared" si="1"/>
        <v>0</v>
      </c>
    </row>
    <row r="13" spans="1:9" ht="12.75">
      <c r="A13" s="68" t="s">
        <v>371</v>
      </c>
      <c r="B13" s="68" t="s">
        <v>22</v>
      </c>
      <c r="C13" s="68" t="s">
        <v>733</v>
      </c>
      <c r="D13" s="34">
        <f>'Stavební rozpočet'!H16</f>
        <v>0</v>
      </c>
      <c r="E13" s="34">
        <f>'Stavební rozpočet'!I16</f>
        <v>0</v>
      </c>
      <c r="F13" s="34">
        <f t="shared" si="0"/>
        <v>0</v>
      </c>
      <c r="G13" s="34">
        <f>'Stavební rozpočet'!L16</f>
        <v>0</v>
      </c>
      <c r="H13" s="34" t="s">
        <v>1219</v>
      </c>
      <c r="I13" s="34">
        <f t="shared" si="1"/>
        <v>0</v>
      </c>
    </row>
    <row r="14" spans="1:9" ht="12.75">
      <c r="A14" s="68" t="s">
        <v>371</v>
      </c>
      <c r="B14" s="68" t="s">
        <v>23</v>
      </c>
      <c r="C14" s="68" t="s">
        <v>735</v>
      </c>
      <c r="D14" s="34">
        <f>'Stavební rozpočet'!H18</f>
        <v>0</v>
      </c>
      <c r="E14" s="34">
        <f>'Stavební rozpočet'!I18</f>
        <v>0</v>
      </c>
      <c r="F14" s="34">
        <f t="shared" si="0"/>
        <v>0</v>
      </c>
      <c r="G14" s="34">
        <f>'Stavební rozpočet'!L18</f>
        <v>0</v>
      </c>
      <c r="H14" s="34" t="s">
        <v>1219</v>
      </c>
      <c r="I14" s="34">
        <f t="shared" si="1"/>
        <v>0</v>
      </c>
    </row>
    <row r="15" spans="1:9" ht="12.75">
      <c r="A15" s="68" t="s">
        <v>371</v>
      </c>
      <c r="B15" s="68" t="s">
        <v>37</v>
      </c>
      <c r="C15" s="68" t="s">
        <v>738</v>
      </c>
      <c r="D15" s="34">
        <f>'Stavební rozpočet'!H21</f>
        <v>0</v>
      </c>
      <c r="E15" s="34">
        <f>'Stavební rozpočet'!I21</f>
        <v>0</v>
      </c>
      <c r="F15" s="34">
        <f t="shared" si="0"/>
        <v>0</v>
      </c>
      <c r="G15" s="34">
        <f>'Stavební rozpočet'!L21</f>
        <v>0.2646</v>
      </c>
      <c r="H15" s="34" t="s">
        <v>1219</v>
      </c>
      <c r="I15" s="34">
        <f t="shared" si="1"/>
        <v>0</v>
      </c>
    </row>
    <row r="16" spans="1:9" ht="12.75">
      <c r="A16" s="68" t="s">
        <v>371</v>
      </c>
      <c r="B16" s="68" t="s">
        <v>40</v>
      </c>
      <c r="C16" s="68" t="s">
        <v>743</v>
      </c>
      <c r="D16" s="34">
        <f>'Stavební rozpočet'!H26</f>
        <v>0</v>
      </c>
      <c r="E16" s="34">
        <f>'Stavební rozpočet'!I26</f>
        <v>0</v>
      </c>
      <c r="F16" s="34">
        <f t="shared" si="0"/>
        <v>0</v>
      </c>
      <c r="G16" s="34">
        <f>'Stavební rozpočet'!L26</f>
        <v>19.7797418</v>
      </c>
      <c r="H16" s="34" t="s">
        <v>1219</v>
      </c>
      <c r="I16" s="34">
        <f t="shared" si="1"/>
        <v>0</v>
      </c>
    </row>
    <row r="17" spans="1:9" ht="12.75">
      <c r="A17" s="68" t="s">
        <v>371</v>
      </c>
      <c r="B17" s="68" t="s">
        <v>47</v>
      </c>
      <c r="C17" s="68" t="s">
        <v>751</v>
      </c>
      <c r="D17" s="34">
        <f>'Stavební rozpočet'!H34</f>
        <v>0</v>
      </c>
      <c r="E17" s="34">
        <f>'Stavební rozpočet'!I34</f>
        <v>0</v>
      </c>
      <c r="F17" s="34">
        <f t="shared" si="0"/>
        <v>0</v>
      </c>
      <c r="G17" s="34">
        <f>'Stavební rozpočet'!L34</f>
        <v>0.267528</v>
      </c>
      <c r="H17" s="34" t="s">
        <v>1219</v>
      </c>
      <c r="I17" s="34">
        <f t="shared" si="1"/>
        <v>0</v>
      </c>
    </row>
    <row r="18" spans="1:9" ht="12.75">
      <c r="A18" s="68" t="s">
        <v>371</v>
      </c>
      <c r="B18" s="68" t="s">
        <v>67</v>
      </c>
      <c r="C18" s="68" t="s">
        <v>754</v>
      </c>
      <c r="D18" s="34">
        <f>'Stavební rozpočet'!H37</f>
        <v>0</v>
      </c>
      <c r="E18" s="34">
        <f>'Stavební rozpočet'!I37</f>
        <v>0</v>
      </c>
      <c r="F18" s="34">
        <f t="shared" si="0"/>
        <v>0</v>
      </c>
      <c r="G18" s="34">
        <f>'Stavební rozpočet'!L37</f>
        <v>14.02380381</v>
      </c>
      <c r="H18" s="34" t="s">
        <v>1219</v>
      </c>
      <c r="I18" s="34">
        <f t="shared" si="1"/>
        <v>0</v>
      </c>
    </row>
    <row r="19" spans="1:9" ht="12.75">
      <c r="A19" s="68" t="s">
        <v>371</v>
      </c>
      <c r="B19" s="68" t="s">
        <v>69</v>
      </c>
      <c r="C19" s="68" t="s">
        <v>765</v>
      </c>
      <c r="D19" s="34">
        <f>'Stavební rozpočet'!H48</f>
        <v>0</v>
      </c>
      <c r="E19" s="34">
        <f>'Stavební rozpočet'!I48</f>
        <v>0</v>
      </c>
      <c r="F19" s="34">
        <f t="shared" si="0"/>
        <v>0</v>
      </c>
      <c r="G19" s="34">
        <f>'Stavební rozpočet'!L48</f>
        <v>9.0906</v>
      </c>
      <c r="H19" s="34" t="s">
        <v>1219</v>
      </c>
      <c r="I19" s="34">
        <f t="shared" si="1"/>
        <v>0</v>
      </c>
    </row>
    <row r="20" spans="1:9" ht="12.75">
      <c r="A20" s="68" t="s">
        <v>371</v>
      </c>
      <c r="B20" s="68" t="s">
        <v>97</v>
      </c>
      <c r="C20" s="68" t="s">
        <v>768</v>
      </c>
      <c r="D20" s="34">
        <f>'Stavební rozpočet'!H51</f>
        <v>0</v>
      </c>
      <c r="E20" s="34">
        <f>'Stavební rozpočet'!I51</f>
        <v>0</v>
      </c>
      <c r="F20" s="34">
        <f t="shared" si="0"/>
        <v>0</v>
      </c>
      <c r="G20" s="34">
        <f>'Stavební rozpočet'!L51</f>
        <v>0</v>
      </c>
      <c r="H20" s="34" t="s">
        <v>1219</v>
      </c>
      <c r="I20" s="34">
        <f t="shared" si="1"/>
        <v>0</v>
      </c>
    </row>
    <row r="21" spans="1:9" ht="12.75">
      <c r="A21" s="68" t="s">
        <v>371</v>
      </c>
      <c r="B21" s="68" t="s">
        <v>100</v>
      </c>
      <c r="C21" s="68" t="s">
        <v>771</v>
      </c>
      <c r="D21" s="34">
        <f>'Stavební rozpočet'!H54</f>
        <v>0</v>
      </c>
      <c r="E21" s="34">
        <f>'Stavební rozpočet'!I54</f>
        <v>0</v>
      </c>
      <c r="F21" s="34">
        <f t="shared" si="0"/>
        <v>0</v>
      </c>
      <c r="G21" s="34">
        <f>'Stavební rozpočet'!L54</f>
        <v>0.1738</v>
      </c>
      <c r="H21" s="34" t="s">
        <v>1219</v>
      </c>
      <c r="I21" s="34">
        <f t="shared" si="1"/>
        <v>0</v>
      </c>
    </row>
    <row r="22" spans="1:9" ht="12.75">
      <c r="A22" s="68" t="s">
        <v>371</v>
      </c>
      <c r="B22" s="68" t="s">
        <v>101</v>
      </c>
      <c r="C22" s="68" t="s">
        <v>773</v>
      </c>
      <c r="D22" s="34">
        <f>'Stavební rozpočet'!H56</f>
        <v>0</v>
      </c>
      <c r="E22" s="34">
        <f>'Stavební rozpočet'!I56</f>
        <v>0</v>
      </c>
      <c r="F22" s="34">
        <f t="shared" si="0"/>
        <v>0</v>
      </c>
      <c r="G22" s="34">
        <f>'Stavební rozpočet'!L56</f>
        <v>0.0042184</v>
      </c>
      <c r="H22" s="34" t="s">
        <v>1219</v>
      </c>
      <c r="I22" s="34">
        <f t="shared" si="1"/>
        <v>0</v>
      </c>
    </row>
    <row r="23" spans="1:9" ht="12.75">
      <c r="A23" s="68" t="s">
        <v>371</v>
      </c>
      <c r="B23" s="68" t="s">
        <v>102</v>
      </c>
      <c r="C23" s="68" t="s">
        <v>775</v>
      </c>
      <c r="D23" s="34">
        <f>'Stavební rozpočet'!H58</f>
        <v>0</v>
      </c>
      <c r="E23" s="34">
        <f>'Stavební rozpočet'!I58</f>
        <v>0</v>
      </c>
      <c r="F23" s="34">
        <f t="shared" si="0"/>
        <v>0</v>
      </c>
      <c r="G23" s="34">
        <f>'Stavební rozpočet'!L58</f>
        <v>48.68106117599999</v>
      </c>
      <c r="H23" s="34" t="s">
        <v>1219</v>
      </c>
      <c r="I23" s="34">
        <f t="shared" si="1"/>
        <v>0</v>
      </c>
    </row>
    <row r="24" spans="1:9" ht="12.75">
      <c r="A24" s="68" t="s">
        <v>371</v>
      </c>
      <c r="B24" s="68" t="s">
        <v>103</v>
      </c>
      <c r="C24" s="68" t="s">
        <v>795</v>
      </c>
      <c r="D24" s="34">
        <f>'Stavební rozpočet'!H80</f>
        <v>0</v>
      </c>
      <c r="E24" s="34">
        <f>'Stavební rozpočet'!I80</f>
        <v>0</v>
      </c>
      <c r="F24" s="34">
        <f t="shared" si="0"/>
        <v>0</v>
      </c>
      <c r="G24" s="34">
        <f>'Stavební rozpočet'!L80</f>
        <v>5.468833</v>
      </c>
      <c r="H24" s="34" t="s">
        <v>1219</v>
      </c>
      <c r="I24" s="34">
        <f t="shared" si="1"/>
        <v>0</v>
      </c>
    </row>
    <row r="25" spans="1:9" ht="12.75">
      <c r="A25" s="68" t="s">
        <v>371</v>
      </c>
      <c r="B25" s="68" t="s">
        <v>410</v>
      </c>
      <c r="C25" s="68" t="s">
        <v>802</v>
      </c>
      <c r="D25" s="34">
        <f>'Stavební rozpočet'!H87</f>
        <v>0</v>
      </c>
      <c r="E25" s="34">
        <f>'Stavební rozpočet'!I87</f>
        <v>0</v>
      </c>
      <c r="F25" s="34">
        <f t="shared" si="0"/>
        <v>0</v>
      </c>
      <c r="G25" s="34">
        <f>'Stavební rozpočet'!L87</f>
        <v>0</v>
      </c>
      <c r="H25" s="34" t="s">
        <v>1219</v>
      </c>
      <c r="I25" s="34">
        <f t="shared" si="1"/>
        <v>0</v>
      </c>
    </row>
    <row r="26" spans="1:9" ht="12.75">
      <c r="A26" s="68" t="s">
        <v>371</v>
      </c>
      <c r="B26" s="68" t="s">
        <v>421</v>
      </c>
      <c r="C26" s="68" t="s">
        <v>814</v>
      </c>
      <c r="D26" s="34">
        <f>'Stavební rozpočet'!H99</f>
        <v>0</v>
      </c>
      <c r="E26" s="34">
        <f>'Stavební rozpočet'!I99</f>
        <v>0</v>
      </c>
      <c r="F26" s="34">
        <f t="shared" si="0"/>
        <v>0</v>
      </c>
      <c r="G26" s="34">
        <f>'Stavební rozpočet'!L99</f>
        <v>0</v>
      </c>
      <c r="H26" s="34" t="s">
        <v>1219</v>
      </c>
      <c r="I26" s="34">
        <f t="shared" si="1"/>
        <v>0</v>
      </c>
    </row>
    <row r="27" spans="1:9" ht="12.75">
      <c r="A27" s="68" t="s">
        <v>371</v>
      </c>
      <c r="B27" s="68" t="s">
        <v>344</v>
      </c>
      <c r="C27" s="68" t="s">
        <v>816</v>
      </c>
      <c r="D27" s="34">
        <f>'Stavební rozpočet'!H101</f>
        <v>0</v>
      </c>
      <c r="E27" s="34">
        <f>'Stavební rozpočet'!I101</f>
        <v>0</v>
      </c>
      <c r="F27" s="34">
        <f t="shared" si="0"/>
        <v>0</v>
      </c>
      <c r="G27" s="34">
        <f>'Stavební rozpočet'!L101</f>
        <v>0</v>
      </c>
      <c r="H27" s="34" t="s">
        <v>1219</v>
      </c>
      <c r="I27" s="34">
        <f t="shared" si="1"/>
        <v>0</v>
      </c>
    </row>
    <row r="28" spans="1:9" ht="12.75">
      <c r="A28" s="68" t="s">
        <v>371</v>
      </c>
      <c r="B28" s="68" t="s">
        <v>345</v>
      </c>
      <c r="C28" s="68" t="s">
        <v>865</v>
      </c>
      <c r="D28" s="34">
        <f>'Stavební rozpočet'!H150</f>
        <v>0</v>
      </c>
      <c r="E28" s="34">
        <f>'Stavební rozpočet'!I150</f>
        <v>0</v>
      </c>
      <c r="F28" s="34">
        <f t="shared" si="0"/>
        <v>0</v>
      </c>
      <c r="G28" s="34">
        <f>'Stavební rozpočet'!L150</f>
        <v>0</v>
      </c>
      <c r="H28" s="34" t="s">
        <v>1219</v>
      </c>
      <c r="I28" s="34">
        <f t="shared" si="1"/>
        <v>0</v>
      </c>
    </row>
    <row r="29" spans="1:9" ht="12.75">
      <c r="A29" s="68" t="s">
        <v>371</v>
      </c>
      <c r="B29" s="68" t="s">
        <v>346</v>
      </c>
      <c r="C29" s="68" t="s">
        <v>910</v>
      </c>
      <c r="D29" s="34">
        <f>'Stavební rozpočet'!H201</f>
        <v>0</v>
      </c>
      <c r="E29" s="34">
        <f>'Stavební rozpočet'!I201</f>
        <v>0</v>
      </c>
      <c r="F29" s="34">
        <f t="shared" si="0"/>
        <v>0</v>
      </c>
      <c r="G29" s="34">
        <f>'Stavební rozpočet'!L201</f>
        <v>0</v>
      </c>
      <c r="H29" s="34" t="s">
        <v>1219</v>
      </c>
      <c r="I29" s="34">
        <f t="shared" si="1"/>
        <v>0</v>
      </c>
    </row>
    <row r="30" spans="1:9" ht="12.75">
      <c r="A30" s="68" t="s">
        <v>371</v>
      </c>
      <c r="B30" s="68" t="s">
        <v>347</v>
      </c>
      <c r="C30" s="68" t="s">
        <v>945</v>
      </c>
      <c r="D30" s="34">
        <f>'Stavební rozpočet'!H241</f>
        <v>0</v>
      </c>
      <c r="E30" s="34">
        <f>'Stavební rozpočet'!I241</f>
        <v>0</v>
      </c>
      <c r="F30" s="34">
        <f t="shared" si="0"/>
        <v>0</v>
      </c>
      <c r="G30" s="34">
        <f>'Stavební rozpočet'!L241</f>
        <v>0</v>
      </c>
      <c r="H30" s="34" t="s">
        <v>1219</v>
      </c>
      <c r="I30" s="34">
        <f t="shared" si="1"/>
        <v>0</v>
      </c>
    </row>
    <row r="31" spans="1:9" ht="12.75">
      <c r="A31" s="68" t="s">
        <v>371</v>
      </c>
      <c r="B31" s="68" t="s">
        <v>348</v>
      </c>
      <c r="C31" s="68" t="s">
        <v>976</v>
      </c>
      <c r="D31" s="34">
        <f>'Stavební rozpočet'!H281</f>
        <v>0</v>
      </c>
      <c r="E31" s="34">
        <f>'Stavební rozpočet'!I281</f>
        <v>0</v>
      </c>
      <c r="F31" s="34">
        <f t="shared" si="0"/>
        <v>0</v>
      </c>
      <c r="G31" s="34">
        <f>'Stavební rozpočet'!L281</f>
        <v>1.6568</v>
      </c>
      <c r="H31" s="34" t="s">
        <v>1219</v>
      </c>
      <c r="I31" s="34">
        <f t="shared" si="1"/>
        <v>0</v>
      </c>
    </row>
    <row r="32" spans="1:9" ht="12.75">
      <c r="A32" s="68" t="s">
        <v>371</v>
      </c>
      <c r="B32" s="68" t="s">
        <v>349</v>
      </c>
      <c r="C32" s="68" t="s">
        <v>988</v>
      </c>
      <c r="D32" s="34">
        <f>'Stavební rozpočet'!H293</f>
        <v>0</v>
      </c>
      <c r="E32" s="34">
        <f>'Stavební rozpočet'!I293</f>
        <v>0</v>
      </c>
      <c r="F32" s="34">
        <f t="shared" si="0"/>
        <v>0</v>
      </c>
      <c r="G32" s="34">
        <f>'Stavební rozpočet'!L293</f>
        <v>0.27</v>
      </c>
      <c r="H32" s="34" t="s">
        <v>1219</v>
      </c>
      <c r="I32" s="34">
        <f t="shared" si="1"/>
        <v>0</v>
      </c>
    </row>
    <row r="33" spans="1:9" ht="12.75">
      <c r="A33" s="68" t="s">
        <v>371</v>
      </c>
      <c r="B33" s="68" t="s">
        <v>350</v>
      </c>
      <c r="C33" s="68" t="s">
        <v>999</v>
      </c>
      <c r="D33" s="34">
        <f>'Stavební rozpočet'!H313</f>
        <v>0</v>
      </c>
      <c r="E33" s="34">
        <f>'Stavební rozpočet'!I313</f>
        <v>0</v>
      </c>
      <c r="F33" s="34">
        <f t="shared" si="0"/>
        <v>0</v>
      </c>
      <c r="G33" s="34">
        <f>'Stavební rozpočet'!L313</f>
        <v>2.7897422</v>
      </c>
      <c r="H33" s="34" t="s">
        <v>1219</v>
      </c>
      <c r="I33" s="34">
        <f t="shared" si="1"/>
        <v>0</v>
      </c>
    </row>
    <row r="34" spans="1:9" ht="12.75">
      <c r="A34" s="68" t="s">
        <v>371</v>
      </c>
      <c r="B34" s="68" t="s">
        <v>351</v>
      </c>
      <c r="C34" s="68" t="s">
        <v>1009</v>
      </c>
      <c r="D34" s="34">
        <f>'Stavební rozpočet'!H323</f>
        <v>0</v>
      </c>
      <c r="E34" s="34">
        <f>'Stavební rozpočet'!I323</f>
        <v>0</v>
      </c>
      <c r="F34" s="34">
        <f t="shared" si="0"/>
        <v>0</v>
      </c>
      <c r="G34" s="34">
        <f>'Stavební rozpočet'!L323</f>
        <v>8.298421635</v>
      </c>
      <c r="H34" s="34" t="s">
        <v>1219</v>
      </c>
      <c r="I34" s="34">
        <f t="shared" si="1"/>
        <v>0</v>
      </c>
    </row>
    <row r="35" spans="1:9" ht="12.75">
      <c r="A35" s="68" t="s">
        <v>371</v>
      </c>
      <c r="B35" s="68" t="s">
        <v>352</v>
      </c>
      <c r="C35" s="68" t="s">
        <v>1026</v>
      </c>
      <c r="D35" s="34">
        <f>'Stavební rozpočet'!H342</f>
        <v>0</v>
      </c>
      <c r="E35" s="34">
        <f>'Stavební rozpočet'!I342</f>
        <v>0</v>
      </c>
      <c r="F35" s="34">
        <f t="shared" si="0"/>
        <v>0</v>
      </c>
      <c r="G35" s="34">
        <f>'Stavební rozpočet'!L342</f>
        <v>0.07981936</v>
      </c>
      <c r="H35" s="34" t="s">
        <v>1219</v>
      </c>
      <c r="I35" s="34">
        <f t="shared" si="1"/>
        <v>0</v>
      </c>
    </row>
    <row r="36" spans="1:9" ht="12.75">
      <c r="A36" s="68" t="s">
        <v>371</v>
      </c>
      <c r="B36" s="68" t="s">
        <v>641</v>
      </c>
      <c r="C36" s="68" t="s">
        <v>1032</v>
      </c>
      <c r="D36" s="34">
        <f>'Stavební rozpočet'!H348</f>
        <v>0</v>
      </c>
      <c r="E36" s="34">
        <f>'Stavební rozpočet'!I348</f>
        <v>0</v>
      </c>
      <c r="F36" s="34">
        <f t="shared" si="0"/>
        <v>0</v>
      </c>
      <c r="G36" s="34">
        <f>'Stavební rozpočet'!L348</f>
        <v>0</v>
      </c>
      <c r="H36" s="34" t="s">
        <v>1219</v>
      </c>
      <c r="I36" s="34">
        <f t="shared" si="1"/>
        <v>0</v>
      </c>
    </row>
    <row r="37" spans="1:9" ht="12.75">
      <c r="A37" s="68" t="s">
        <v>372</v>
      </c>
      <c r="B37" s="68"/>
      <c r="C37" s="68" t="s">
        <v>1100</v>
      </c>
      <c r="D37" s="34">
        <f>'Stavební rozpočet'!H422</f>
        <v>0</v>
      </c>
      <c r="E37" s="34">
        <f>'Stavební rozpočet'!I422</f>
        <v>0</v>
      </c>
      <c r="F37" s="34">
        <f aca="true" t="shared" si="2" ref="F37:F39">D37+E37</f>
        <v>0</v>
      </c>
      <c r="G37" s="34">
        <f>'Stavební rozpočet'!L422</f>
        <v>2.8929979999999995</v>
      </c>
      <c r="H37" s="34" t="s">
        <v>1218</v>
      </c>
      <c r="I37" s="34">
        <f aca="true" t="shared" si="3" ref="I37:I39">IF(H37="F",0,F37)</f>
        <v>0</v>
      </c>
    </row>
    <row r="38" spans="1:9" ht="12.75">
      <c r="A38" s="68" t="s">
        <v>372</v>
      </c>
      <c r="B38" s="68" t="s">
        <v>710</v>
      </c>
      <c r="C38" s="68" t="s">
        <v>1101</v>
      </c>
      <c r="D38" s="34">
        <f>'Stavební rozpočet'!H423</f>
        <v>0</v>
      </c>
      <c r="E38" s="34">
        <f>'Stavební rozpočet'!I423</f>
        <v>0</v>
      </c>
      <c r="F38" s="34">
        <f t="shared" si="2"/>
        <v>0</v>
      </c>
      <c r="G38" s="34">
        <f>'Stavební rozpočet'!L423</f>
        <v>0</v>
      </c>
      <c r="H38" s="34" t="s">
        <v>1219</v>
      </c>
      <c r="I38" s="34">
        <f t="shared" si="3"/>
        <v>0</v>
      </c>
    </row>
    <row r="39" spans="1:9" ht="12.75">
      <c r="A39" s="68" t="s">
        <v>372</v>
      </c>
      <c r="B39" s="68" t="s">
        <v>720</v>
      </c>
      <c r="C39" s="68" t="s">
        <v>1119</v>
      </c>
      <c r="D39" s="34">
        <f>'Stavební rozpočet'!H442</f>
        <v>0</v>
      </c>
      <c r="E39" s="34">
        <f>'Stavební rozpočet'!I442</f>
        <v>0</v>
      </c>
      <c r="F39" s="34">
        <f t="shared" si="2"/>
        <v>0</v>
      </c>
      <c r="G39" s="34">
        <f>'Stavební rozpočet'!L442</f>
        <v>2.8929979999999995</v>
      </c>
      <c r="H39" s="34" t="s">
        <v>1219</v>
      </c>
      <c r="I39" s="34">
        <f t="shared" si="3"/>
        <v>0</v>
      </c>
    </row>
    <row r="40" spans="1:6" ht="12.75">
      <c r="A40" s="75"/>
      <c r="B40" s="75"/>
      <c r="C40" s="75"/>
      <c r="D40" s="75"/>
      <c r="E40" s="75"/>
      <c r="F40" s="75"/>
    </row>
    <row r="41" spans="1:6" ht="12.75">
      <c r="A41" s="75"/>
      <c r="B41" s="75"/>
      <c r="C41" s="75"/>
      <c r="D41" s="75"/>
      <c r="E41" s="45" t="s">
        <v>1152</v>
      </c>
      <c r="F41" s="48">
        <f>SUM(I11:I39)</f>
        <v>0</v>
      </c>
    </row>
  </sheetData>
  <sheetProtection algorithmName="SHA-512" hashValue="FhtkxF/rEvjO7h3LtHx24WwOfvJpRw/3hCtmGpNLAXRNJj7+KHDM9HZG6N7gmZl3n1AeSh8rJMSQ/2OD6KJUwQ==" saltValue="Hmgb5e5NcZcFnq7MizKFlg==" spinCount="100000" sheet="1" formatCells="0" formatColumns="0" formatRows="0" insertColumns="0" insertRows="0" insertHyperlinks="0" deleteColumns="0" deleteRows="0" sort="0" autoFilter="0" pivotTables="0"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4:A5"/>
    <mergeCell ref="B4:C5"/>
    <mergeCell ref="D4:D5"/>
    <mergeCell ref="E4:G5"/>
    <mergeCell ref="A1:G1"/>
    <mergeCell ref="A2:A3"/>
    <mergeCell ref="B2:C3"/>
    <mergeCell ref="D2:D3"/>
    <mergeCell ref="E2:G3"/>
  </mergeCells>
  <printOptions/>
  <pageMargins left="0.394" right="0.394" top="0.591" bottom="0.591" header="0.5" footer="0.5"/>
  <pageSetup fitToHeight="0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V456"/>
  <sheetViews>
    <sheetView zoomScale="80" zoomScaleNormal="80" workbookViewId="0" topLeftCell="A1">
      <pane ySplit="11" topLeftCell="A432" activePane="bottomLeft" state="frozen"/>
      <selection pane="bottomLeft" activeCell="AY434" sqref="AY434"/>
    </sheetView>
  </sheetViews>
  <sheetFormatPr defaultColWidth="11.57421875" defaultRowHeight="12.75"/>
  <cols>
    <col min="1" max="1" width="5.00390625" style="0" customWidth="1"/>
    <col min="2" max="2" width="6.8515625" style="0" customWidth="1"/>
    <col min="3" max="3" width="13.28125" style="0" customWidth="1"/>
    <col min="4" max="4" width="140.140625" style="0" customWidth="1"/>
    <col min="5" max="5" width="7.421875" style="0" customWidth="1"/>
    <col min="6" max="6" width="12.8515625" style="0" customWidth="1"/>
    <col min="7" max="7" width="12.00390625" style="0" customWidth="1"/>
    <col min="8" max="9" width="14.28125" style="0" hidden="1" customWidth="1"/>
    <col min="10" max="10" width="14.28125" style="0" customWidth="1"/>
    <col min="11" max="12" width="11.7109375" style="0" hidden="1" customWidth="1"/>
    <col min="13" max="13" width="11.7109375" style="0" customWidth="1"/>
    <col min="14" max="14" width="11.57421875" style="0" hidden="1" customWidth="1"/>
    <col min="15" max="48" width="12.140625" style="0" hidden="1" customWidth="1"/>
  </cols>
  <sheetData>
    <row r="1" spans="1:13" ht="72.9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4" ht="12.75">
      <c r="A2" s="78" t="s">
        <v>1</v>
      </c>
      <c r="B2" s="79"/>
      <c r="C2" s="79"/>
      <c r="D2" s="82" t="s">
        <v>726</v>
      </c>
      <c r="E2" s="121" t="s">
        <v>1128</v>
      </c>
      <c r="F2" s="79"/>
      <c r="G2" s="121" t="s">
        <v>6</v>
      </c>
      <c r="H2" s="79"/>
      <c r="I2" s="85" t="s">
        <v>1153</v>
      </c>
      <c r="J2" s="85" t="s">
        <v>6</v>
      </c>
      <c r="K2" s="79"/>
      <c r="L2" s="79"/>
      <c r="M2" s="117"/>
      <c r="N2" s="1"/>
    </row>
    <row r="3" spans="1:14" ht="12.75">
      <c r="A3" s="80"/>
      <c r="B3" s="81"/>
      <c r="C3" s="81"/>
      <c r="D3" s="84"/>
      <c r="E3" s="81"/>
      <c r="F3" s="81"/>
      <c r="G3" s="81"/>
      <c r="H3" s="81"/>
      <c r="I3" s="81"/>
      <c r="J3" s="81"/>
      <c r="K3" s="81"/>
      <c r="L3" s="81"/>
      <c r="M3" s="87"/>
      <c r="N3" s="1"/>
    </row>
    <row r="4" spans="1:14" ht="12.75">
      <c r="A4" s="89" t="s">
        <v>2</v>
      </c>
      <c r="B4" s="81"/>
      <c r="C4" s="81"/>
      <c r="D4" s="90" t="s">
        <v>6</v>
      </c>
      <c r="E4" s="93" t="s">
        <v>1129</v>
      </c>
      <c r="F4" s="81"/>
      <c r="G4" s="93" t="s">
        <v>1340</v>
      </c>
      <c r="H4" s="81"/>
      <c r="I4" s="90" t="s">
        <v>1154</v>
      </c>
      <c r="J4" s="90" t="s">
        <v>6</v>
      </c>
      <c r="K4" s="81"/>
      <c r="L4" s="81"/>
      <c r="M4" s="87"/>
      <c r="N4" s="1"/>
    </row>
    <row r="5" spans="1:14" ht="12.75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7"/>
      <c r="N5" s="1"/>
    </row>
    <row r="6" spans="1:14" ht="12.75">
      <c r="A6" s="89" t="s">
        <v>3</v>
      </c>
      <c r="B6" s="81"/>
      <c r="C6" s="81"/>
      <c r="D6" s="90" t="s">
        <v>6</v>
      </c>
      <c r="E6" s="93" t="s">
        <v>1130</v>
      </c>
      <c r="F6" s="81"/>
      <c r="G6" s="93" t="s">
        <v>6</v>
      </c>
      <c r="H6" s="81"/>
      <c r="I6" s="90" t="s">
        <v>1155</v>
      </c>
      <c r="J6" s="90" t="s">
        <v>6</v>
      </c>
      <c r="K6" s="81"/>
      <c r="L6" s="81"/>
      <c r="M6" s="87"/>
      <c r="N6" s="1"/>
    </row>
    <row r="7" spans="1:14" ht="12.75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7"/>
      <c r="N7" s="1"/>
    </row>
    <row r="8" spans="1:14" ht="12.75">
      <c r="A8" s="89" t="s">
        <v>4</v>
      </c>
      <c r="B8" s="81"/>
      <c r="C8" s="81"/>
      <c r="D8" s="90" t="s">
        <v>6</v>
      </c>
      <c r="E8" s="93" t="s">
        <v>1131</v>
      </c>
      <c r="F8" s="81"/>
      <c r="G8" s="93" t="s">
        <v>1340</v>
      </c>
      <c r="H8" s="81"/>
      <c r="I8" s="90" t="s">
        <v>1156</v>
      </c>
      <c r="J8" s="90" t="s">
        <v>6</v>
      </c>
      <c r="K8" s="81"/>
      <c r="L8" s="81"/>
      <c r="M8" s="87"/>
      <c r="N8" s="1"/>
    </row>
    <row r="9" spans="1:14" ht="12.75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0"/>
      <c r="N9" s="1"/>
    </row>
    <row r="10" spans="1:14" ht="12.75">
      <c r="A10" s="2" t="s">
        <v>5</v>
      </c>
      <c r="B10" s="11" t="s">
        <v>370</v>
      </c>
      <c r="C10" s="11" t="s">
        <v>373</v>
      </c>
      <c r="D10" s="11" t="s">
        <v>727</v>
      </c>
      <c r="E10" s="11" t="s">
        <v>1132</v>
      </c>
      <c r="F10" s="18" t="s">
        <v>1147</v>
      </c>
      <c r="G10" s="21" t="s">
        <v>1148</v>
      </c>
      <c r="H10" s="122" t="s">
        <v>1150</v>
      </c>
      <c r="I10" s="123"/>
      <c r="J10" s="124"/>
      <c r="K10" s="122" t="s">
        <v>1159</v>
      </c>
      <c r="L10" s="124"/>
      <c r="M10" s="29" t="s">
        <v>1160</v>
      </c>
      <c r="N10" s="33"/>
    </row>
    <row r="11" spans="1:24" ht="12.75">
      <c r="A11" s="3" t="s">
        <v>6</v>
      </c>
      <c r="B11" s="12" t="s">
        <v>6</v>
      </c>
      <c r="C11" s="12" t="s">
        <v>6</v>
      </c>
      <c r="D11" s="16" t="s">
        <v>728</v>
      </c>
      <c r="E11" s="12" t="s">
        <v>6</v>
      </c>
      <c r="F11" s="12" t="s">
        <v>6</v>
      </c>
      <c r="G11" s="22" t="s">
        <v>1149</v>
      </c>
      <c r="H11" s="23" t="s">
        <v>1151</v>
      </c>
      <c r="I11" s="24" t="s">
        <v>1157</v>
      </c>
      <c r="J11" s="25" t="s">
        <v>1158</v>
      </c>
      <c r="K11" s="23" t="s">
        <v>1148</v>
      </c>
      <c r="L11" s="25" t="s">
        <v>1158</v>
      </c>
      <c r="M11" s="30" t="s">
        <v>1161</v>
      </c>
      <c r="N11" s="33"/>
      <c r="P11" s="27" t="s">
        <v>1163</v>
      </c>
      <c r="Q11" s="27" t="s">
        <v>1164</v>
      </c>
      <c r="R11" s="27" t="s">
        <v>1165</v>
      </c>
      <c r="S11" s="27" t="s">
        <v>1166</v>
      </c>
      <c r="T11" s="27" t="s">
        <v>1167</v>
      </c>
      <c r="U11" s="27" t="s">
        <v>1168</v>
      </c>
      <c r="V11" s="27" t="s">
        <v>1169</v>
      </c>
      <c r="W11" s="27" t="s">
        <v>1170</v>
      </c>
      <c r="X11" s="27" t="s">
        <v>1171</v>
      </c>
    </row>
    <row r="12" spans="1:13" ht="12.75">
      <c r="A12" s="4"/>
      <c r="B12" s="13" t="s">
        <v>371</v>
      </c>
      <c r="C12" s="13"/>
      <c r="D12" s="13" t="s">
        <v>729</v>
      </c>
      <c r="E12" s="4" t="s">
        <v>6</v>
      </c>
      <c r="F12" s="4" t="s">
        <v>6</v>
      </c>
      <c r="G12" s="4" t="s">
        <v>6</v>
      </c>
      <c r="H12" s="36">
        <f>H13+H16+H18+H21+H26+H34+H37+H48+H51+H54+H56+H58+H80+H87+H99+H101+H150+H201+H241+H281+H293+H313+H323+H342+H348</f>
        <v>0</v>
      </c>
      <c r="I12" s="36">
        <f>I13+I16+I18+I21+I26+I34+I37+I48+I51+I54+I56+I58+I80+I87+I99+I101+I150+I201+I241+I281+I293+I313+I323+I342+I348</f>
        <v>0</v>
      </c>
      <c r="J12" s="36">
        <f>H12+I12</f>
        <v>0</v>
      </c>
      <c r="K12" s="26"/>
      <c r="L12" s="36">
        <f>L13+L16+L18+L21+L26+L34+L37+L48+L51+L54+L56+L58+L80+L87+L99+L101+L150+L201+L241+L281+L293+L313+L323+L342+L348</f>
        <v>110.848969381</v>
      </c>
      <c r="M12" s="26"/>
    </row>
    <row r="13" spans="1:37" ht="12.75">
      <c r="A13" s="5"/>
      <c r="B13" s="14" t="s">
        <v>371</v>
      </c>
      <c r="C13" s="14" t="s">
        <v>19</v>
      </c>
      <c r="D13" s="14" t="s">
        <v>730</v>
      </c>
      <c r="E13" s="5" t="s">
        <v>6</v>
      </c>
      <c r="F13" s="5" t="s">
        <v>6</v>
      </c>
      <c r="G13" s="5" t="s">
        <v>6</v>
      </c>
      <c r="H13" s="37">
        <f>SUM(H14:H14)</f>
        <v>0</v>
      </c>
      <c r="I13" s="37">
        <f>SUM(I14:I14)</f>
        <v>0</v>
      </c>
      <c r="J13" s="37">
        <f>H13+I13</f>
        <v>0</v>
      </c>
      <c r="K13" s="27"/>
      <c r="L13" s="37">
        <f>SUM(L14:L14)</f>
        <v>0</v>
      </c>
      <c r="M13" s="27"/>
      <c r="Y13" s="27" t="s">
        <v>371</v>
      </c>
      <c r="AI13" s="37">
        <f>SUM(Z14:Z14)</f>
        <v>0</v>
      </c>
      <c r="AJ13" s="37">
        <f>SUM(AA14:AA14)</f>
        <v>0</v>
      </c>
      <c r="AK13" s="37">
        <f>SUM(AB14:AB14)</f>
        <v>0</v>
      </c>
    </row>
    <row r="14" spans="1:48" ht="12.75">
      <c r="A14" s="6" t="s">
        <v>7</v>
      </c>
      <c r="B14" s="6" t="s">
        <v>371</v>
      </c>
      <c r="C14" s="6" t="s">
        <v>374</v>
      </c>
      <c r="D14" s="6" t="s">
        <v>731</v>
      </c>
      <c r="E14" s="6" t="s">
        <v>1133</v>
      </c>
      <c r="F14" s="19">
        <v>13.4108</v>
      </c>
      <c r="G14" s="72">
        <v>0</v>
      </c>
      <c r="H14" s="19">
        <f>F14*AE14</f>
        <v>0</v>
      </c>
      <c r="I14" s="19">
        <f>J14-H14</f>
        <v>0</v>
      </c>
      <c r="J14" s="19">
        <f>F14*G14</f>
        <v>0</v>
      </c>
      <c r="K14" s="19">
        <v>0</v>
      </c>
      <c r="L14" s="19">
        <f>F14*K14</f>
        <v>0</v>
      </c>
      <c r="M14" s="31" t="s">
        <v>1162</v>
      </c>
      <c r="P14" s="34">
        <f>IF(AG14="5",J14,0)</f>
        <v>0</v>
      </c>
      <c r="R14" s="34">
        <f>IF(AG14="1",H14,0)</f>
        <v>0</v>
      </c>
      <c r="S14" s="34">
        <f>IF(AG14="1",I14,0)</f>
        <v>0</v>
      </c>
      <c r="T14" s="34">
        <f>IF(AG14="7",H14,0)</f>
        <v>0</v>
      </c>
      <c r="U14" s="34">
        <f>IF(AG14="7",I14,0)</f>
        <v>0</v>
      </c>
      <c r="V14" s="34">
        <f>IF(AG14="2",H14,0)</f>
        <v>0</v>
      </c>
      <c r="W14" s="34">
        <f>IF(AG14="2",I14,0)</f>
        <v>0</v>
      </c>
      <c r="X14" s="34">
        <f>IF(AG14="0",J14,0)</f>
        <v>0</v>
      </c>
      <c r="Y14" s="27" t="s">
        <v>371</v>
      </c>
      <c r="Z14" s="19">
        <f>IF(AD14=0,J14,0)</f>
        <v>0</v>
      </c>
      <c r="AA14" s="19">
        <f>IF(AD14=15,J14,0)</f>
        <v>0</v>
      </c>
      <c r="AB14" s="19">
        <f>IF(AD14=21,J14,0)</f>
        <v>0</v>
      </c>
      <c r="AD14" s="34">
        <v>21</v>
      </c>
      <c r="AE14" s="34">
        <f>G14*0</f>
        <v>0</v>
      </c>
      <c r="AF14" s="34">
        <f>G14*(1-0)</f>
        <v>0</v>
      </c>
      <c r="AG14" s="31" t="s">
        <v>7</v>
      </c>
      <c r="AM14" s="34">
        <f>F14*AE14</f>
        <v>0</v>
      </c>
      <c r="AN14" s="34">
        <f>F14*AF14</f>
        <v>0</v>
      </c>
      <c r="AO14" s="35" t="s">
        <v>1172</v>
      </c>
      <c r="AP14" s="35" t="s">
        <v>1199</v>
      </c>
      <c r="AQ14" s="27" t="s">
        <v>1210</v>
      </c>
      <c r="AS14" s="34">
        <f>AM14+AN14</f>
        <v>0</v>
      </c>
      <c r="AT14" s="34">
        <f>G14/(100-AU14)*100</f>
        <v>0</v>
      </c>
      <c r="AU14" s="34">
        <v>0</v>
      </c>
      <c r="AV14" s="34">
        <f>L14</f>
        <v>0</v>
      </c>
    </row>
    <row r="15" ht="12.75">
      <c r="D15" s="17" t="s">
        <v>732</v>
      </c>
    </row>
    <row r="16" spans="1:37" ht="12.75">
      <c r="A16" s="5"/>
      <c r="B16" s="14" t="s">
        <v>371</v>
      </c>
      <c r="C16" s="14" t="s">
        <v>22</v>
      </c>
      <c r="D16" s="14" t="s">
        <v>733</v>
      </c>
      <c r="E16" s="5" t="s">
        <v>6</v>
      </c>
      <c r="F16" s="5" t="s">
        <v>6</v>
      </c>
      <c r="G16" s="5" t="s">
        <v>6</v>
      </c>
      <c r="H16" s="37">
        <f>SUM(H17:H17)</f>
        <v>0</v>
      </c>
      <c r="I16" s="37">
        <f>SUM(I17:I17)</f>
        <v>0</v>
      </c>
      <c r="J16" s="37">
        <f>H16+I16</f>
        <v>0</v>
      </c>
      <c r="K16" s="27"/>
      <c r="L16" s="37">
        <f>SUM(L17:L17)</f>
        <v>0</v>
      </c>
      <c r="M16" s="27"/>
      <c r="Y16" s="27" t="s">
        <v>371</v>
      </c>
      <c r="AI16" s="37">
        <f>SUM(Z17:Z17)</f>
        <v>0</v>
      </c>
      <c r="AJ16" s="37">
        <f>SUM(AA17:AA17)</f>
        <v>0</v>
      </c>
      <c r="AK16" s="37">
        <f>SUM(AB17:AB17)</f>
        <v>0</v>
      </c>
    </row>
    <row r="17" spans="1:48" ht="12.75">
      <c r="A17" s="6" t="s">
        <v>8</v>
      </c>
      <c r="B17" s="6" t="s">
        <v>371</v>
      </c>
      <c r="C17" s="6" t="s">
        <v>375</v>
      </c>
      <c r="D17" s="6" t="s">
        <v>734</v>
      </c>
      <c r="E17" s="6" t="s">
        <v>1133</v>
      </c>
      <c r="F17" s="19">
        <v>13.4108</v>
      </c>
      <c r="G17" s="72">
        <v>0</v>
      </c>
      <c r="H17" s="19">
        <f>F17*AE17</f>
        <v>0</v>
      </c>
      <c r="I17" s="19">
        <f>J17-H17</f>
        <v>0</v>
      </c>
      <c r="J17" s="19">
        <f>F17*G17</f>
        <v>0</v>
      </c>
      <c r="K17" s="19">
        <v>0</v>
      </c>
      <c r="L17" s="19">
        <f>F17*K17</f>
        <v>0</v>
      </c>
      <c r="M17" s="31" t="s">
        <v>1162</v>
      </c>
      <c r="P17" s="34">
        <f>IF(AG17="5",J17,0)</f>
        <v>0</v>
      </c>
      <c r="R17" s="34">
        <f>IF(AG17="1",H17,0)</f>
        <v>0</v>
      </c>
      <c r="S17" s="34">
        <f>IF(AG17="1",I17,0)</f>
        <v>0</v>
      </c>
      <c r="T17" s="34">
        <f>IF(AG17="7",H17,0)</f>
        <v>0</v>
      </c>
      <c r="U17" s="34">
        <f>IF(AG17="7",I17,0)</f>
        <v>0</v>
      </c>
      <c r="V17" s="34">
        <f>IF(AG17="2",H17,0)</f>
        <v>0</v>
      </c>
      <c r="W17" s="34">
        <f>IF(AG17="2",I17,0)</f>
        <v>0</v>
      </c>
      <c r="X17" s="34">
        <f>IF(AG17="0",J17,0)</f>
        <v>0</v>
      </c>
      <c r="Y17" s="27" t="s">
        <v>371</v>
      </c>
      <c r="Z17" s="19">
        <f>IF(AD17=0,J17,0)</f>
        <v>0</v>
      </c>
      <c r="AA17" s="19">
        <f>IF(AD17=15,J17,0)</f>
        <v>0</v>
      </c>
      <c r="AB17" s="19">
        <f>IF(AD17=21,J17,0)</f>
        <v>0</v>
      </c>
      <c r="AD17" s="34">
        <v>21</v>
      </c>
      <c r="AE17" s="34">
        <f>G17*0</f>
        <v>0</v>
      </c>
      <c r="AF17" s="34">
        <f>G17*(1-0)</f>
        <v>0</v>
      </c>
      <c r="AG17" s="31" t="s">
        <v>7</v>
      </c>
      <c r="AM17" s="34">
        <f>F17*AE17</f>
        <v>0</v>
      </c>
      <c r="AN17" s="34">
        <f>F17*AF17</f>
        <v>0</v>
      </c>
      <c r="AO17" s="35" t="s">
        <v>1173</v>
      </c>
      <c r="AP17" s="35" t="s">
        <v>1199</v>
      </c>
      <c r="AQ17" s="27" t="s">
        <v>1210</v>
      </c>
      <c r="AS17" s="34">
        <f>AM17+AN17</f>
        <v>0</v>
      </c>
      <c r="AT17" s="34">
        <f>G17/(100-AU17)*100</f>
        <v>0</v>
      </c>
      <c r="AU17" s="34">
        <v>0</v>
      </c>
      <c r="AV17" s="34">
        <f>L17</f>
        <v>0</v>
      </c>
    </row>
    <row r="18" spans="1:37" ht="12.75">
      <c r="A18" s="5"/>
      <c r="B18" s="14" t="s">
        <v>371</v>
      </c>
      <c r="C18" s="14" t="s">
        <v>23</v>
      </c>
      <c r="D18" s="14" t="s">
        <v>735</v>
      </c>
      <c r="E18" s="5" t="s">
        <v>6</v>
      </c>
      <c r="F18" s="5" t="s">
        <v>6</v>
      </c>
      <c r="G18" s="5" t="s">
        <v>6</v>
      </c>
      <c r="H18" s="37">
        <f>SUM(H19:H19)</f>
        <v>0</v>
      </c>
      <c r="I18" s="37">
        <f>SUM(I19:I19)</f>
        <v>0</v>
      </c>
      <c r="J18" s="37">
        <f>H18+I18</f>
        <v>0</v>
      </c>
      <c r="K18" s="27"/>
      <c r="L18" s="37">
        <f>SUM(L19:L19)</f>
        <v>0</v>
      </c>
      <c r="M18" s="27"/>
      <c r="Y18" s="27" t="s">
        <v>371</v>
      </c>
      <c r="AI18" s="37">
        <f>SUM(Z19:Z19)</f>
        <v>0</v>
      </c>
      <c r="AJ18" s="37">
        <f>SUM(AA19:AA19)</f>
        <v>0</v>
      </c>
      <c r="AK18" s="37">
        <f>SUM(AB19:AB19)</f>
        <v>0</v>
      </c>
    </row>
    <row r="19" spans="1:48" ht="12.75">
      <c r="A19" s="6" t="s">
        <v>9</v>
      </c>
      <c r="B19" s="6" t="s">
        <v>371</v>
      </c>
      <c r="C19" s="6" t="s">
        <v>376</v>
      </c>
      <c r="D19" s="6" t="s">
        <v>736</v>
      </c>
      <c r="E19" s="6" t="s">
        <v>1133</v>
      </c>
      <c r="F19" s="19">
        <v>13.4108</v>
      </c>
      <c r="G19" s="72">
        <v>0</v>
      </c>
      <c r="H19" s="19">
        <f>F19*AE19</f>
        <v>0</v>
      </c>
      <c r="I19" s="19">
        <f>J19-H19</f>
        <v>0</v>
      </c>
      <c r="J19" s="19">
        <f>F19*G19</f>
        <v>0</v>
      </c>
      <c r="K19" s="19">
        <v>0</v>
      </c>
      <c r="L19" s="19">
        <f>F19*K19</f>
        <v>0</v>
      </c>
      <c r="M19" s="31" t="s">
        <v>1162</v>
      </c>
      <c r="P19" s="34">
        <f>IF(AG19="5",J19,0)</f>
        <v>0</v>
      </c>
      <c r="R19" s="34">
        <f>IF(AG19="1",H19,0)</f>
        <v>0</v>
      </c>
      <c r="S19" s="34">
        <f>IF(AG19="1",I19,0)</f>
        <v>0</v>
      </c>
      <c r="T19" s="34">
        <f>IF(AG19="7",H19,0)</f>
        <v>0</v>
      </c>
      <c r="U19" s="34">
        <f>IF(AG19="7",I19,0)</f>
        <v>0</v>
      </c>
      <c r="V19" s="34">
        <f>IF(AG19="2",H19,0)</f>
        <v>0</v>
      </c>
      <c r="W19" s="34">
        <f>IF(AG19="2",I19,0)</f>
        <v>0</v>
      </c>
      <c r="X19" s="34">
        <f>IF(AG19="0",J19,0)</f>
        <v>0</v>
      </c>
      <c r="Y19" s="27" t="s">
        <v>371</v>
      </c>
      <c r="Z19" s="19">
        <f>IF(AD19=0,J19,0)</f>
        <v>0</v>
      </c>
      <c r="AA19" s="19">
        <f>IF(AD19=15,J19,0)</f>
        <v>0</v>
      </c>
      <c r="AB19" s="19">
        <f>IF(AD19=21,J19,0)</f>
        <v>0</v>
      </c>
      <c r="AD19" s="34">
        <v>21</v>
      </c>
      <c r="AE19" s="34">
        <f>G19*0</f>
        <v>0</v>
      </c>
      <c r="AF19" s="34">
        <f>G19*(1-0)</f>
        <v>0</v>
      </c>
      <c r="AG19" s="31" t="s">
        <v>7</v>
      </c>
      <c r="AM19" s="34">
        <f>F19*AE19</f>
        <v>0</v>
      </c>
      <c r="AN19" s="34">
        <f>F19*AF19</f>
        <v>0</v>
      </c>
      <c r="AO19" s="35" t="s">
        <v>1174</v>
      </c>
      <c r="AP19" s="35" t="s">
        <v>1199</v>
      </c>
      <c r="AQ19" s="27" t="s">
        <v>1210</v>
      </c>
      <c r="AS19" s="34">
        <f>AM19+AN19</f>
        <v>0</v>
      </c>
      <c r="AT19" s="34">
        <f>G19/(100-AU19)*100</f>
        <v>0</v>
      </c>
      <c r="AU19" s="34">
        <v>0</v>
      </c>
      <c r="AV19" s="34">
        <f>L19</f>
        <v>0</v>
      </c>
    </row>
    <row r="20" ht="12.75">
      <c r="D20" s="17" t="s">
        <v>737</v>
      </c>
    </row>
    <row r="21" spans="1:37" ht="12.75">
      <c r="A21" s="5"/>
      <c r="B21" s="14" t="s">
        <v>371</v>
      </c>
      <c r="C21" s="14" t="s">
        <v>37</v>
      </c>
      <c r="D21" s="14" t="s">
        <v>738</v>
      </c>
      <c r="E21" s="5" t="s">
        <v>6</v>
      </c>
      <c r="F21" s="5" t="s">
        <v>6</v>
      </c>
      <c r="G21" s="5" t="s">
        <v>6</v>
      </c>
      <c r="H21" s="37">
        <f>SUM(H22:H24)</f>
        <v>0</v>
      </c>
      <c r="I21" s="37">
        <f>SUM(I22:I24)</f>
        <v>0</v>
      </c>
      <c r="J21" s="37">
        <f>H21+I21</f>
        <v>0</v>
      </c>
      <c r="K21" s="27"/>
      <c r="L21" s="37">
        <f>SUM(L22:L24)</f>
        <v>0.2646</v>
      </c>
      <c r="M21" s="27"/>
      <c r="Y21" s="27" t="s">
        <v>371</v>
      </c>
      <c r="AI21" s="37">
        <f>SUM(Z22:Z24)</f>
        <v>0</v>
      </c>
      <c r="AJ21" s="37">
        <f>SUM(AA22:AA24)</f>
        <v>0</v>
      </c>
      <c r="AK21" s="37">
        <f>SUM(AB22:AB24)</f>
        <v>0</v>
      </c>
    </row>
    <row r="22" spans="1:48" ht="12.75">
      <c r="A22" s="6" t="s">
        <v>10</v>
      </c>
      <c r="B22" s="6" t="s">
        <v>371</v>
      </c>
      <c r="C22" s="6" t="s">
        <v>377</v>
      </c>
      <c r="D22" s="6" t="s">
        <v>739</v>
      </c>
      <c r="E22" s="6" t="s">
        <v>1134</v>
      </c>
      <c r="F22" s="19">
        <v>4</v>
      </c>
      <c r="G22" s="72">
        <v>0</v>
      </c>
      <c r="H22" s="19">
        <f>F22*AE22</f>
        <v>0</v>
      </c>
      <c r="I22" s="19">
        <f>J22-H22</f>
        <v>0</v>
      </c>
      <c r="J22" s="19">
        <f>F22*G22</f>
        <v>0</v>
      </c>
      <c r="K22" s="19">
        <v>0.03979</v>
      </c>
      <c r="L22" s="19">
        <f>F22*K22</f>
        <v>0.15916</v>
      </c>
      <c r="M22" s="31" t="s">
        <v>1162</v>
      </c>
      <c r="P22" s="34">
        <f>IF(AG22="5",J22,0)</f>
        <v>0</v>
      </c>
      <c r="R22" s="34">
        <f>IF(AG22="1",H22,0)</f>
        <v>0</v>
      </c>
      <c r="S22" s="34">
        <f>IF(AG22="1",I22,0)</f>
        <v>0</v>
      </c>
      <c r="T22" s="34">
        <f>IF(AG22="7",H22,0)</f>
        <v>0</v>
      </c>
      <c r="U22" s="34">
        <f>IF(AG22="7",I22,0)</f>
        <v>0</v>
      </c>
      <c r="V22" s="34">
        <f>IF(AG22="2",H22,0)</f>
        <v>0</v>
      </c>
      <c r="W22" s="34">
        <f>IF(AG22="2",I22,0)</f>
        <v>0</v>
      </c>
      <c r="X22" s="34">
        <f>IF(AG22="0",J22,0)</f>
        <v>0</v>
      </c>
      <c r="Y22" s="27" t="s">
        <v>371</v>
      </c>
      <c r="Z22" s="19">
        <f>IF(AD22=0,J22,0)</f>
        <v>0</v>
      </c>
      <c r="AA22" s="19">
        <f>IF(AD22=15,J22,0)</f>
        <v>0</v>
      </c>
      <c r="AB22" s="19">
        <f>IF(AD22=21,J22,0)</f>
        <v>0</v>
      </c>
      <c r="AD22" s="34">
        <v>21</v>
      </c>
      <c r="AE22" s="34">
        <f>G22*0.850574162679426</f>
        <v>0</v>
      </c>
      <c r="AF22" s="34">
        <f>G22*(1-0.850574162679426)</f>
        <v>0</v>
      </c>
      <c r="AG22" s="31" t="s">
        <v>7</v>
      </c>
      <c r="AM22" s="34">
        <f>F22*AE22</f>
        <v>0</v>
      </c>
      <c r="AN22" s="34">
        <f>F22*AF22</f>
        <v>0</v>
      </c>
      <c r="AO22" s="35" t="s">
        <v>1175</v>
      </c>
      <c r="AP22" s="35" t="s">
        <v>1200</v>
      </c>
      <c r="AQ22" s="27" t="s">
        <v>1210</v>
      </c>
      <c r="AS22" s="34">
        <f>AM22+AN22</f>
        <v>0</v>
      </c>
      <c r="AT22" s="34">
        <f>G22/(100-AU22)*100</f>
        <v>0</v>
      </c>
      <c r="AU22" s="34">
        <v>0</v>
      </c>
      <c r="AV22" s="34">
        <f>L22</f>
        <v>0.15916</v>
      </c>
    </row>
    <row r="23" ht="12.75">
      <c r="D23" s="17" t="s">
        <v>740</v>
      </c>
    </row>
    <row r="24" spans="1:48" ht="12.75">
      <c r="A24" s="6" t="s">
        <v>11</v>
      </c>
      <c r="B24" s="6" t="s">
        <v>371</v>
      </c>
      <c r="C24" s="6" t="s">
        <v>378</v>
      </c>
      <c r="D24" s="6" t="s">
        <v>741</v>
      </c>
      <c r="E24" s="6" t="s">
        <v>1134</v>
      </c>
      <c r="F24" s="19">
        <v>2</v>
      </c>
      <c r="G24" s="72">
        <v>0</v>
      </c>
      <c r="H24" s="19">
        <f>F24*AE24</f>
        <v>0</v>
      </c>
      <c r="I24" s="19">
        <f>J24-H24</f>
        <v>0</v>
      </c>
      <c r="J24" s="19">
        <f>F24*G24</f>
        <v>0</v>
      </c>
      <c r="K24" s="19">
        <v>0.05272</v>
      </c>
      <c r="L24" s="19">
        <f>F24*K24</f>
        <v>0.10544</v>
      </c>
      <c r="M24" s="31" t="s">
        <v>1162</v>
      </c>
      <c r="P24" s="34">
        <f>IF(AG24="5",J24,0)</f>
        <v>0</v>
      </c>
      <c r="R24" s="34">
        <f>IF(AG24="1",H24,0)</f>
        <v>0</v>
      </c>
      <c r="S24" s="34">
        <f>IF(AG24="1",I24,0)</f>
        <v>0</v>
      </c>
      <c r="T24" s="34">
        <f>IF(AG24="7",H24,0)</f>
        <v>0</v>
      </c>
      <c r="U24" s="34">
        <f>IF(AG24="7",I24,0)</f>
        <v>0</v>
      </c>
      <c r="V24" s="34">
        <f>IF(AG24="2",H24,0)</f>
        <v>0</v>
      </c>
      <c r="W24" s="34">
        <f>IF(AG24="2",I24,0)</f>
        <v>0</v>
      </c>
      <c r="X24" s="34">
        <f>IF(AG24="0",J24,0)</f>
        <v>0</v>
      </c>
      <c r="Y24" s="27" t="s">
        <v>371</v>
      </c>
      <c r="Z24" s="19">
        <f>IF(AD24=0,J24,0)</f>
        <v>0</v>
      </c>
      <c r="AA24" s="19">
        <f>IF(AD24=15,J24,0)</f>
        <v>0</v>
      </c>
      <c r="AB24" s="19">
        <f>IF(AD24=21,J24,0)</f>
        <v>0</v>
      </c>
      <c r="AD24" s="34">
        <v>21</v>
      </c>
      <c r="AE24" s="34">
        <f>G24*0.763365591397849</f>
        <v>0</v>
      </c>
      <c r="AF24" s="34">
        <f>G24*(1-0.763365591397849)</f>
        <v>0</v>
      </c>
      <c r="AG24" s="31" t="s">
        <v>7</v>
      </c>
      <c r="AM24" s="34">
        <f>F24*AE24</f>
        <v>0</v>
      </c>
      <c r="AN24" s="34">
        <f>F24*AF24</f>
        <v>0</v>
      </c>
      <c r="AO24" s="35" t="s">
        <v>1175</v>
      </c>
      <c r="AP24" s="35" t="s">
        <v>1200</v>
      </c>
      <c r="AQ24" s="27" t="s">
        <v>1210</v>
      </c>
      <c r="AS24" s="34">
        <f>AM24+AN24</f>
        <v>0</v>
      </c>
      <c r="AT24" s="34">
        <f>G24/(100-AU24)*100</f>
        <v>0</v>
      </c>
      <c r="AU24" s="34">
        <v>0</v>
      </c>
      <c r="AV24" s="34">
        <f>L24</f>
        <v>0.10544</v>
      </c>
    </row>
    <row r="25" ht="12.75">
      <c r="D25" s="17" t="s">
        <v>742</v>
      </c>
    </row>
    <row r="26" spans="1:37" ht="12.75">
      <c r="A26" s="5"/>
      <c r="B26" s="14" t="s">
        <v>371</v>
      </c>
      <c r="C26" s="14" t="s">
        <v>40</v>
      </c>
      <c r="D26" s="14" t="s">
        <v>743</v>
      </c>
      <c r="E26" s="5" t="s">
        <v>6</v>
      </c>
      <c r="F26" s="5" t="s">
        <v>6</v>
      </c>
      <c r="G26" s="5" t="s">
        <v>6</v>
      </c>
      <c r="H26" s="37">
        <f>SUM(H27:H33)</f>
        <v>0</v>
      </c>
      <c r="I26" s="37">
        <f>SUM(I27:I33)</f>
        <v>0</v>
      </c>
      <c r="J26" s="37">
        <f>H26+I26</f>
        <v>0</v>
      </c>
      <c r="K26" s="27"/>
      <c r="L26" s="37">
        <f>SUM(L27:L33)</f>
        <v>19.7797418</v>
      </c>
      <c r="M26" s="27"/>
      <c r="Y26" s="27" t="s">
        <v>371</v>
      </c>
      <c r="AI26" s="37">
        <f>SUM(Z27:Z33)</f>
        <v>0</v>
      </c>
      <c r="AJ26" s="37">
        <f>SUM(AA27:AA33)</f>
        <v>0</v>
      </c>
      <c r="AK26" s="37">
        <f>SUM(AB27:AB33)</f>
        <v>0</v>
      </c>
    </row>
    <row r="27" spans="1:48" ht="12.75">
      <c r="A27" s="6" t="s">
        <v>12</v>
      </c>
      <c r="B27" s="6" t="s">
        <v>371</v>
      </c>
      <c r="C27" s="6" t="s">
        <v>379</v>
      </c>
      <c r="D27" s="6" t="s">
        <v>744</v>
      </c>
      <c r="E27" s="6" t="s">
        <v>1135</v>
      </c>
      <c r="F27" s="19">
        <v>28.083</v>
      </c>
      <c r="G27" s="72">
        <v>0</v>
      </c>
      <c r="H27" s="19">
        <f>F27*AE27</f>
        <v>0</v>
      </c>
      <c r="I27" s="19">
        <f>J27-H27</f>
        <v>0</v>
      </c>
      <c r="J27" s="19">
        <f>F27*G27</f>
        <v>0</v>
      </c>
      <c r="K27" s="19">
        <v>0.07471</v>
      </c>
      <c r="L27" s="19">
        <f>F27*K27</f>
        <v>2.0980809299999996</v>
      </c>
      <c r="M27" s="31" t="s">
        <v>1162</v>
      </c>
      <c r="P27" s="34">
        <f>IF(AG27="5",J27,0)</f>
        <v>0</v>
      </c>
      <c r="R27" s="34">
        <f>IF(AG27="1",H27,0)</f>
        <v>0</v>
      </c>
      <c r="S27" s="34">
        <f>IF(AG27="1",I27,0)</f>
        <v>0</v>
      </c>
      <c r="T27" s="34">
        <f>IF(AG27="7",H27,0)</f>
        <v>0</v>
      </c>
      <c r="U27" s="34">
        <f>IF(AG27="7",I27,0)</f>
        <v>0</v>
      </c>
      <c r="V27" s="34">
        <f>IF(AG27="2",H27,0)</f>
        <v>0</v>
      </c>
      <c r="W27" s="34">
        <f>IF(AG27="2",I27,0)</f>
        <v>0</v>
      </c>
      <c r="X27" s="34">
        <f>IF(AG27="0",J27,0)</f>
        <v>0</v>
      </c>
      <c r="Y27" s="27" t="s">
        <v>371</v>
      </c>
      <c r="Z27" s="19">
        <f>IF(AD27=0,J27,0)</f>
        <v>0</v>
      </c>
      <c r="AA27" s="19">
        <f>IF(AD27=15,J27,0)</f>
        <v>0</v>
      </c>
      <c r="AB27" s="19">
        <f>IF(AD27=21,J27,0)</f>
        <v>0</v>
      </c>
      <c r="AD27" s="34">
        <v>21</v>
      </c>
      <c r="AE27" s="34">
        <f>G27*0.631703214307143</f>
        <v>0</v>
      </c>
      <c r="AF27" s="34">
        <f>G27*(1-0.631703214307143)</f>
        <v>0</v>
      </c>
      <c r="AG27" s="31" t="s">
        <v>7</v>
      </c>
      <c r="AM27" s="34">
        <f>F27*AE27</f>
        <v>0</v>
      </c>
      <c r="AN27" s="34">
        <f>F27*AF27</f>
        <v>0</v>
      </c>
      <c r="AO27" s="35" t="s">
        <v>1176</v>
      </c>
      <c r="AP27" s="35" t="s">
        <v>1200</v>
      </c>
      <c r="AQ27" s="27" t="s">
        <v>1210</v>
      </c>
      <c r="AS27" s="34">
        <f>AM27+AN27</f>
        <v>0</v>
      </c>
      <c r="AT27" s="34">
        <f>G27/(100-AU27)*100</f>
        <v>0</v>
      </c>
      <c r="AU27" s="34">
        <v>0</v>
      </c>
      <c r="AV27" s="34">
        <f>L27</f>
        <v>2.0980809299999996</v>
      </c>
    </row>
    <row r="28" ht="12.75">
      <c r="D28" s="17" t="s">
        <v>745</v>
      </c>
    </row>
    <row r="29" spans="1:48" ht="12.75">
      <c r="A29" s="6" t="s">
        <v>13</v>
      </c>
      <c r="B29" s="6" t="s">
        <v>371</v>
      </c>
      <c r="C29" s="6" t="s">
        <v>380</v>
      </c>
      <c r="D29" s="6" t="s">
        <v>746</v>
      </c>
      <c r="E29" s="6" t="s">
        <v>1135</v>
      </c>
      <c r="F29" s="19">
        <v>150.633</v>
      </c>
      <c r="G29" s="72">
        <v>0</v>
      </c>
      <c r="H29" s="19">
        <f>F29*AE29</f>
        <v>0</v>
      </c>
      <c r="I29" s="19">
        <f>J29-H29</f>
        <v>0</v>
      </c>
      <c r="J29" s="19">
        <f>F29*G29</f>
        <v>0</v>
      </c>
      <c r="K29" s="19">
        <v>0.11219</v>
      </c>
      <c r="L29" s="19">
        <f>F29*K29</f>
        <v>16.89951627</v>
      </c>
      <c r="M29" s="31" t="s">
        <v>1162</v>
      </c>
      <c r="P29" s="34">
        <f>IF(AG29="5",J29,0)</f>
        <v>0</v>
      </c>
      <c r="R29" s="34">
        <f>IF(AG29="1",H29,0)</f>
        <v>0</v>
      </c>
      <c r="S29" s="34">
        <f>IF(AG29="1",I29,0)</f>
        <v>0</v>
      </c>
      <c r="T29" s="34">
        <f>IF(AG29="7",H29,0)</f>
        <v>0</v>
      </c>
      <c r="U29" s="34">
        <f>IF(AG29="7",I29,0)</f>
        <v>0</v>
      </c>
      <c r="V29" s="34">
        <f>IF(AG29="2",H29,0)</f>
        <v>0</v>
      </c>
      <c r="W29" s="34">
        <f>IF(AG29="2",I29,0)</f>
        <v>0</v>
      </c>
      <c r="X29" s="34">
        <f>IF(AG29="0",J29,0)</f>
        <v>0</v>
      </c>
      <c r="Y29" s="27" t="s">
        <v>371</v>
      </c>
      <c r="Z29" s="19">
        <f>IF(AD29=0,J29,0)</f>
        <v>0</v>
      </c>
      <c r="AA29" s="19">
        <f>IF(AD29=15,J29,0)</f>
        <v>0</v>
      </c>
      <c r="AB29" s="19">
        <f>IF(AD29=21,J29,0)</f>
        <v>0</v>
      </c>
      <c r="AD29" s="34">
        <v>21</v>
      </c>
      <c r="AE29" s="34">
        <f>G29*0.703160360139296</f>
        <v>0</v>
      </c>
      <c r="AF29" s="34">
        <f>G29*(1-0.703160360139296)</f>
        <v>0</v>
      </c>
      <c r="AG29" s="31" t="s">
        <v>7</v>
      </c>
      <c r="AM29" s="34">
        <f>F29*AE29</f>
        <v>0</v>
      </c>
      <c r="AN29" s="34">
        <f>F29*AF29</f>
        <v>0</v>
      </c>
      <c r="AO29" s="35" t="s">
        <v>1176</v>
      </c>
      <c r="AP29" s="35" t="s">
        <v>1200</v>
      </c>
      <c r="AQ29" s="27" t="s">
        <v>1210</v>
      </c>
      <c r="AS29" s="34">
        <f>AM29+AN29</f>
        <v>0</v>
      </c>
      <c r="AT29" s="34">
        <f>G29/(100-AU29)*100</f>
        <v>0</v>
      </c>
      <c r="AU29" s="34">
        <v>0</v>
      </c>
      <c r="AV29" s="34">
        <f>L29</f>
        <v>16.89951627</v>
      </c>
    </row>
    <row r="30" ht="12.75">
      <c r="D30" s="17" t="s">
        <v>747</v>
      </c>
    </row>
    <row r="31" spans="1:48" ht="12.75">
      <c r="A31" s="6" t="s">
        <v>14</v>
      </c>
      <c r="B31" s="6" t="s">
        <v>371</v>
      </c>
      <c r="C31" s="6" t="s">
        <v>381</v>
      </c>
      <c r="D31" s="6" t="s">
        <v>748</v>
      </c>
      <c r="E31" s="6" t="s">
        <v>1136</v>
      </c>
      <c r="F31" s="19">
        <v>56.36</v>
      </c>
      <c r="G31" s="72">
        <v>0</v>
      </c>
      <c r="H31" s="19">
        <f>F31*AE31</f>
        <v>0</v>
      </c>
      <c r="I31" s="19">
        <f>J31-H31</f>
        <v>0</v>
      </c>
      <c r="J31" s="19">
        <f>F31*G31</f>
        <v>0</v>
      </c>
      <c r="K31" s="19">
        <v>0.001</v>
      </c>
      <c r="L31" s="19">
        <f>F31*K31</f>
        <v>0.05636</v>
      </c>
      <c r="M31" s="31" t="s">
        <v>1162</v>
      </c>
      <c r="P31" s="34">
        <f>IF(AG31="5",J31,0)</f>
        <v>0</v>
      </c>
      <c r="R31" s="34">
        <f>IF(AG31="1",H31,0)</f>
        <v>0</v>
      </c>
      <c r="S31" s="34">
        <f>IF(AG31="1",I31,0)</f>
        <v>0</v>
      </c>
      <c r="T31" s="34">
        <f>IF(AG31="7",H31,0)</f>
        <v>0</v>
      </c>
      <c r="U31" s="34">
        <f>IF(AG31="7",I31,0)</f>
        <v>0</v>
      </c>
      <c r="V31" s="34">
        <f>IF(AG31="2",H31,0)</f>
        <v>0</v>
      </c>
      <c r="W31" s="34">
        <f>IF(AG31="2",I31,0)</f>
        <v>0</v>
      </c>
      <c r="X31" s="34">
        <f>IF(AG31="0",J31,0)</f>
        <v>0</v>
      </c>
      <c r="Y31" s="27" t="s">
        <v>371</v>
      </c>
      <c r="Z31" s="19">
        <f>IF(AD31=0,J31,0)</f>
        <v>0</v>
      </c>
      <c r="AA31" s="19">
        <f>IF(AD31=15,J31,0)</f>
        <v>0</v>
      </c>
      <c r="AB31" s="19">
        <f>IF(AD31=21,J31,0)</f>
        <v>0</v>
      </c>
      <c r="AD31" s="34">
        <v>21</v>
      </c>
      <c r="AE31" s="34">
        <f>G31*0.349540572378907</f>
        <v>0</v>
      </c>
      <c r="AF31" s="34">
        <f>G31*(1-0.349540572378907)</f>
        <v>0</v>
      </c>
      <c r="AG31" s="31" t="s">
        <v>7</v>
      </c>
      <c r="AM31" s="34">
        <f>F31*AE31</f>
        <v>0</v>
      </c>
      <c r="AN31" s="34">
        <f>F31*AF31</f>
        <v>0</v>
      </c>
      <c r="AO31" s="35" t="s">
        <v>1176</v>
      </c>
      <c r="AP31" s="35" t="s">
        <v>1200</v>
      </c>
      <c r="AQ31" s="27" t="s">
        <v>1210</v>
      </c>
      <c r="AS31" s="34">
        <f>AM31+AN31</f>
        <v>0</v>
      </c>
      <c r="AT31" s="34">
        <f>G31/(100-AU31)*100</f>
        <v>0</v>
      </c>
      <c r="AU31" s="34">
        <v>0</v>
      </c>
      <c r="AV31" s="34">
        <f>L31</f>
        <v>0.05636</v>
      </c>
    </row>
    <row r="32" spans="1:48" ht="12.75">
      <c r="A32" s="6" t="s">
        <v>15</v>
      </c>
      <c r="B32" s="6" t="s">
        <v>371</v>
      </c>
      <c r="C32" s="6" t="s">
        <v>382</v>
      </c>
      <c r="D32" s="6" t="s">
        <v>749</v>
      </c>
      <c r="E32" s="6" t="s">
        <v>1136</v>
      </c>
      <c r="F32" s="19">
        <v>46.2</v>
      </c>
      <c r="G32" s="72">
        <v>0</v>
      </c>
      <c r="H32" s="19">
        <f>F32*AE32</f>
        <v>0</v>
      </c>
      <c r="I32" s="19">
        <f>J32-H32</f>
        <v>0</v>
      </c>
      <c r="J32" s="19">
        <f>F32*G32</f>
        <v>0</v>
      </c>
      <c r="K32" s="19">
        <v>0.00102</v>
      </c>
      <c r="L32" s="19">
        <f>F32*K32</f>
        <v>0.047124000000000006</v>
      </c>
      <c r="M32" s="31" t="s">
        <v>1162</v>
      </c>
      <c r="P32" s="34">
        <f>IF(AG32="5",J32,0)</f>
        <v>0</v>
      </c>
      <c r="R32" s="34">
        <f>IF(AG32="1",H32,0)</f>
        <v>0</v>
      </c>
      <c r="S32" s="34">
        <f>IF(AG32="1",I32,0)</f>
        <v>0</v>
      </c>
      <c r="T32" s="34">
        <f>IF(AG32="7",H32,0)</f>
        <v>0</v>
      </c>
      <c r="U32" s="34">
        <f>IF(AG32="7",I32,0)</f>
        <v>0</v>
      </c>
      <c r="V32" s="34">
        <f>IF(AG32="2",H32,0)</f>
        <v>0</v>
      </c>
      <c r="W32" s="34">
        <f>IF(AG32="2",I32,0)</f>
        <v>0</v>
      </c>
      <c r="X32" s="34">
        <f>IF(AG32="0",J32,0)</f>
        <v>0</v>
      </c>
      <c r="Y32" s="27" t="s">
        <v>371</v>
      </c>
      <c r="Z32" s="19">
        <f>IF(AD32=0,J32,0)</f>
        <v>0</v>
      </c>
      <c r="AA32" s="19">
        <f>IF(AD32=15,J32,0)</f>
        <v>0</v>
      </c>
      <c r="AB32" s="19">
        <f>IF(AD32=21,J32,0)</f>
        <v>0</v>
      </c>
      <c r="AD32" s="34">
        <v>21</v>
      </c>
      <c r="AE32" s="34">
        <f>G32*0.195627906976744</f>
        <v>0</v>
      </c>
      <c r="AF32" s="34">
        <f>G32*(1-0.195627906976744)</f>
        <v>0</v>
      </c>
      <c r="AG32" s="31" t="s">
        <v>7</v>
      </c>
      <c r="AM32" s="34">
        <f>F32*AE32</f>
        <v>0</v>
      </c>
      <c r="AN32" s="34">
        <f>F32*AF32</f>
        <v>0</v>
      </c>
      <c r="AO32" s="35" t="s">
        <v>1176</v>
      </c>
      <c r="AP32" s="35" t="s">
        <v>1200</v>
      </c>
      <c r="AQ32" s="27" t="s">
        <v>1210</v>
      </c>
      <c r="AS32" s="34">
        <f>AM32+AN32</f>
        <v>0</v>
      </c>
      <c r="AT32" s="34">
        <f>G32/(100-AU32)*100</f>
        <v>0</v>
      </c>
      <c r="AU32" s="34">
        <v>0</v>
      </c>
      <c r="AV32" s="34">
        <f>L32</f>
        <v>0.047124000000000006</v>
      </c>
    </row>
    <row r="33" spans="1:48" ht="12.75">
      <c r="A33" s="6" t="s">
        <v>16</v>
      </c>
      <c r="B33" s="6" t="s">
        <v>371</v>
      </c>
      <c r="C33" s="6" t="s">
        <v>383</v>
      </c>
      <c r="D33" s="6" t="s">
        <v>750</v>
      </c>
      <c r="E33" s="6" t="s">
        <v>1135</v>
      </c>
      <c r="F33" s="19">
        <v>4.26</v>
      </c>
      <c r="G33" s="72">
        <v>0</v>
      </c>
      <c r="H33" s="19">
        <f>F33*AE33</f>
        <v>0</v>
      </c>
      <c r="I33" s="19">
        <f>J33-H33</f>
        <v>0</v>
      </c>
      <c r="J33" s="19">
        <f>F33*G33</f>
        <v>0</v>
      </c>
      <c r="K33" s="19">
        <v>0.15931</v>
      </c>
      <c r="L33" s="19">
        <f>F33*K33</f>
        <v>0.6786606</v>
      </c>
      <c r="M33" s="31" t="s">
        <v>1162</v>
      </c>
      <c r="P33" s="34">
        <f>IF(AG33="5",J33,0)</f>
        <v>0</v>
      </c>
      <c r="R33" s="34">
        <f>IF(AG33="1",H33,0)</f>
        <v>0</v>
      </c>
      <c r="S33" s="34">
        <f>IF(AG33="1",I33,0)</f>
        <v>0</v>
      </c>
      <c r="T33" s="34">
        <f>IF(AG33="7",H33,0)</f>
        <v>0</v>
      </c>
      <c r="U33" s="34">
        <f>IF(AG33="7",I33,0)</f>
        <v>0</v>
      </c>
      <c r="V33" s="34">
        <f>IF(AG33="2",H33,0)</f>
        <v>0</v>
      </c>
      <c r="W33" s="34">
        <f>IF(AG33="2",I33,0)</f>
        <v>0</v>
      </c>
      <c r="X33" s="34">
        <f>IF(AG33="0",J33,0)</f>
        <v>0</v>
      </c>
      <c r="Y33" s="27" t="s">
        <v>371</v>
      </c>
      <c r="Z33" s="19">
        <f>IF(AD33=0,J33,0)</f>
        <v>0</v>
      </c>
      <c r="AA33" s="19">
        <f>IF(AD33=15,J33,0)</f>
        <v>0</v>
      </c>
      <c r="AB33" s="19">
        <f>IF(AD33=21,J33,0)</f>
        <v>0</v>
      </c>
      <c r="AD33" s="34">
        <v>21</v>
      </c>
      <c r="AE33" s="34">
        <f>G33*0.682032019704434</f>
        <v>0</v>
      </c>
      <c r="AF33" s="34">
        <f>G33*(1-0.682032019704434)</f>
        <v>0</v>
      </c>
      <c r="AG33" s="31" t="s">
        <v>7</v>
      </c>
      <c r="AM33" s="34">
        <f>F33*AE33</f>
        <v>0</v>
      </c>
      <c r="AN33" s="34">
        <f>F33*AF33</f>
        <v>0</v>
      </c>
      <c r="AO33" s="35" t="s">
        <v>1176</v>
      </c>
      <c r="AP33" s="35" t="s">
        <v>1200</v>
      </c>
      <c r="AQ33" s="27" t="s">
        <v>1210</v>
      </c>
      <c r="AS33" s="34">
        <f>AM33+AN33</f>
        <v>0</v>
      </c>
      <c r="AT33" s="34">
        <f>G33/(100-AU33)*100</f>
        <v>0</v>
      </c>
      <c r="AU33" s="34">
        <v>0</v>
      </c>
      <c r="AV33" s="34">
        <f>L33</f>
        <v>0.6786606</v>
      </c>
    </row>
    <row r="34" spans="1:37" ht="12.75">
      <c r="A34" s="5"/>
      <c r="B34" s="14" t="s">
        <v>371</v>
      </c>
      <c r="C34" s="14" t="s">
        <v>47</v>
      </c>
      <c r="D34" s="14" t="s">
        <v>751</v>
      </c>
      <c r="E34" s="5" t="s">
        <v>6</v>
      </c>
      <c r="F34" s="5" t="s">
        <v>6</v>
      </c>
      <c r="G34" s="5" t="s">
        <v>6</v>
      </c>
      <c r="H34" s="37">
        <f>SUM(H35:H35)</f>
        <v>0</v>
      </c>
      <c r="I34" s="37">
        <f>SUM(I35:I35)</f>
        <v>0</v>
      </c>
      <c r="J34" s="37">
        <f>H34+I34</f>
        <v>0</v>
      </c>
      <c r="K34" s="27"/>
      <c r="L34" s="37">
        <f>SUM(L35:L35)</f>
        <v>0.267528</v>
      </c>
      <c r="M34" s="27"/>
      <c r="Y34" s="27" t="s">
        <v>371</v>
      </c>
      <c r="AI34" s="37">
        <f>SUM(Z35:Z35)</f>
        <v>0</v>
      </c>
      <c r="AJ34" s="37">
        <f>SUM(AA35:AA35)</f>
        <v>0</v>
      </c>
      <c r="AK34" s="37">
        <f>SUM(AB35:AB35)</f>
        <v>0</v>
      </c>
    </row>
    <row r="35" spans="1:48" ht="12.75">
      <c r="A35" s="6" t="s">
        <v>17</v>
      </c>
      <c r="B35" s="6" t="s">
        <v>371</v>
      </c>
      <c r="C35" s="6" t="s">
        <v>384</v>
      </c>
      <c r="D35" s="6" t="s">
        <v>752</v>
      </c>
      <c r="E35" s="6" t="s">
        <v>1135</v>
      </c>
      <c r="F35" s="19">
        <v>17.04</v>
      </c>
      <c r="G35" s="72">
        <v>0</v>
      </c>
      <c r="H35" s="19">
        <f>F35*AE35</f>
        <v>0</v>
      </c>
      <c r="I35" s="19">
        <f>J35-H35</f>
        <v>0</v>
      </c>
      <c r="J35" s="19">
        <f>F35*G35</f>
        <v>0</v>
      </c>
      <c r="K35" s="19">
        <v>0.0157</v>
      </c>
      <c r="L35" s="19">
        <f>F35*K35</f>
        <v>0.267528</v>
      </c>
      <c r="M35" s="31" t="s">
        <v>1162</v>
      </c>
      <c r="P35" s="34">
        <f>IF(AG35="5",J35,0)</f>
        <v>0</v>
      </c>
      <c r="R35" s="34">
        <f>IF(AG35="1",H35,0)</f>
        <v>0</v>
      </c>
      <c r="S35" s="34">
        <f>IF(AG35="1",I35,0)</f>
        <v>0</v>
      </c>
      <c r="T35" s="34">
        <f>IF(AG35="7",H35,0)</f>
        <v>0</v>
      </c>
      <c r="U35" s="34">
        <f>IF(AG35="7",I35,0)</f>
        <v>0</v>
      </c>
      <c r="V35" s="34">
        <f>IF(AG35="2",H35,0)</f>
        <v>0</v>
      </c>
      <c r="W35" s="34">
        <f>IF(AG35="2",I35,0)</f>
        <v>0</v>
      </c>
      <c r="X35" s="34">
        <f>IF(AG35="0",J35,0)</f>
        <v>0</v>
      </c>
      <c r="Y35" s="27" t="s">
        <v>371</v>
      </c>
      <c r="Z35" s="19">
        <f>IF(AD35=0,J35,0)</f>
        <v>0</v>
      </c>
      <c r="AA35" s="19">
        <f>IF(AD35=15,J35,0)</f>
        <v>0</v>
      </c>
      <c r="AB35" s="19">
        <f>IF(AD35=21,J35,0)</f>
        <v>0</v>
      </c>
      <c r="AD35" s="34">
        <v>21</v>
      </c>
      <c r="AE35" s="34">
        <f>G35*0.709957894736842</f>
        <v>0</v>
      </c>
      <c r="AF35" s="34">
        <f>G35*(1-0.709957894736842)</f>
        <v>0</v>
      </c>
      <c r="AG35" s="31" t="s">
        <v>7</v>
      </c>
      <c r="AM35" s="34">
        <f>F35*AE35</f>
        <v>0</v>
      </c>
      <c r="AN35" s="34">
        <f>F35*AF35</f>
        <v>0</v>
      </c>
      <c r="AO35" s="35" t="s">
        <v>1177</v>
      </c>
      <c r="AP35" s="35" t="s">
        <v>1201</v>
      </c>
      <c r="AQ35" s="27" t="s">
        <v>1210</v>
      </c>
      <c r="AS35" s="34">
        <f>AM35+AN35</f>
        <v>0</v>
      </c>
      <c r="AT35" s="34">
        <f>G35/(100-AU35)*100</f>
        <v>0</v>
      </c>
      <c r="AU35" s="34">
        <v>0</v>
      </c>
      <c r="AV35" s="34">
        <f>L35</f>
        <v>0.267528</v>
      </c>
    </row>
    <row r="36" ht="12.75">
      <c r="D36" s="17" t="s">
        <v>753</v>
      </c>
    </row>
    <row r="37" spans="1:37" ht="12.75">
      <c r="A37" s="5"/>
      <c r="B37" s="14" t="s">
        <v>371</v>
      </c>
      <c r="C37" s="14" t="s">
        <v>67</v>
      </c>
      <c r="D37" s="14" t="s">
        <v>754</v>
      </c>
      <c r="E37" s="5" t="s">
        <v>6</v>
      </c>
      <c r="F37" s="5" t="s">
        <v>6</v>
      </c>
      <c r="G37" s="5" t="s">
        <v>6</v>
      </c>
      <c r="H37" s="37">
        <f>SUM(H38:H47)</f>
        <v>0</v>
      </c>
      <c r="I37" s="37">
        <f>SUM(I38:I47)</f>
        <v>0</v>
      </c>
      <c r="J37" s="37">
        <f>H37+I37</f>
        <v>0</v>
      </c>
      <c r="K37" s="27"/>
      <c r="L37" s="37">
        <f>SUM(L38:L47)</f>
        <v>14.02380381</v>
      </c>
      <c r="M37" s="27"/>
      <c r="Y37" s="27" t="s">
        <v>371</v>
      </c>
      <c r="AI37" s="37">
        <f>SUM(Z38:Z47)</f>
        <v>0</v>
      </c>
      <c r="AJ37" s="37">
        <f>SUM(AA38:AA47)</f>
        <v>0</v>
      </c>
      <c r="AK37" s="37">
        <f>SUM(AB38:AB47)</f>
        <v>0</v>
      </c>
    </row>
    <row r="38" spans="1:48" ht="12.75">
      <c r="A38" s="6" t="s">
        <v>18</v>
      </c>
      <c r="B38" s="6" t="s">
        <v>371</v>
      </c>
      <c r="C38" s="6" t="s">
        <v>385</v>
      </c>
      <c r="D38" s="6" t="s">
        <v>755</v>
      </c>
      <c r="E38" s="6" t="s">
        <v>1135</v>
      </c>
      <c r="F38" s="19">
        <v>82.42</v>
      </c>
      <c r="G38" s="72">
        <v>0</v>
      </c>
      <c r="H38" s="19">
        <f>F38*AE38</f>
        <v>0</v>
      </c>
      <c r="I38" s="19">
        <f>J38-H38</f>
        <v>0</v>
      </c>
      <c r="J38" s="19">
        <f>F38*G38</f>
        <v>0</v>
      </c>
      <c r="K38" s="19">
        <v>0.0186</v>
      </c>
      <c r="L38" s="19">
        <f>F38*K38</f>
        <v>1.5330119999999998</v>
      </c>
      <c r="M38" s="31" t="s">
        <v>1162</v>
      </c>
      <c r="P38" s="34">
        <f>IF(AG38="5",J38,0)</f>
        <v>0</v>
      </c>
      <c r="R38" s="34">
        <f>IF(AG38="1",H38,0)</f>
        <v>0</v>
      </c>
      <c r="S38" s="34">
        <f>IF(AG38="1",I38,0)</f>
        <v>0</v>
      </c>
      <c r="T38" s="34">
        <f>IF(AG38="7",H38,0)</f>
        <v>0</v>
      </c>
      <c r="U38" s="34">
        <f>IF(AG38="7",I38,0)</f>
        <v>0</v>
      </c>
      <c r="V38" s="34">
        <f>IF(AG38="2",H38,0)</f>
        <v>0</v>
      </c>
      <c r="W38" s="34">
        <f>IF(AG38="2",I38,0)</f>
        <v>0</v>
      </c>
      <c r="X38" s="34">
        <f>IF(AG38="0",J38,0)</f>
        <v>0</v>
      </c>
      <c r="Y38" s="27" t="s">
        <v>371</v>
      </c>
      <c r="Z38" s="19">
        <f>IF(AD38=0,J38,0)</f>
        <v>0</v>
      </c>
      <c r="AA38" s="19">
        <f>IF(AD38=15,J38,0)</f>
        <v>0</v>
      </c>
      <c r="AB38" s="19">
        <f>IF(AD38=21,J38,0)</f>
        <v>0</v>
      </c>
      <c r="AD38" s="34">
        <v>21</v>
      </c>
      <c r="AE38" s="34">
        <f>G38*0.237951002227171</f>
        <v>0</v>
      </c>
      <c r="AF38" s="34">
        <f>G38*(1-0.237951002227171)</f>
        <v>0</v>
      </c>
      <c r="AG38" s="31" t="s">
        <v>7</v>
      </c>
      <c r="AM38" s="34">
        <f>F38*AE38</f>
        <v>0</v>
      </c>
      <c r="AN38" s="34">
        <f>F38*AF38</f>
        <v>0</v>
      </c>
      <c r="AO38" s="35" t="s">
        <v>1178</v>
      </c>
      <c r="AP38" s="35" t="s">
        <v>1202</v>
      </c>
      <c r="AQ38" s="27" t="s">
        <v>1210</v>
      </c>
      <c r="AS38" s="34">
        <f>AM38+AN38</f>
        <v>0</v>
      </c>
      <c r="AT38" s="34">
        <f>G38/(100-AU38)*100</f>
        <v>0</v>
      </c>
      <c r="AU38" s="34">
        <v>0</v>
      </c>
      <c r="AV38" s="34">
        <f>L38</f>
        <v>1.5330119999999998</v>
      </c>
    </row>
    <row r="39" ht="12.75">
      <c r="D39" s="17" t="s">
        <v>756</v>
      </c>
    </row>
    <row r="40" spans="1:48" ht="12.75">
      <c r="A40" s="6" t="s">
        <v>19</v>
      </c>
      <c r="B40" s="6" t="s">
        <v>371</v>
      </c>
      <c r="C40" s="6" t="s">
        <v>386</v>
      </c>
      <c r="D40" s="6" t="s">
        <v>757</v>
      </c>
      <c r="E40" s="6" t="s">
        <v>1135</v>
      </c>
      <c r="F40" s="19">
        <v>92.88</v>
      </c>
      <c r="G40" s="72">
        <v>0</v>
      </c>
      <c r="H40" s="19">
        <f>F40*AE40</f>
        <v>0</v>
      </c>
      <c r="I40" s="19">
        <f>J40-H40</f>
        <v>0</v>
      </c>
      <c r="J40" s="19">
        <f>F40*G40</f>
        <v>0</v>
      </c>
      <c r="K40" s="19">
        <v>0.01646</v>
      </c>
      <c r="L40" s="19">
        <f>F40*K40</f>
        <v>1.5288047999999999</v>
      </c>
      <c r="M40" s="31" t="s">
        <v>1162</v>
      </c>
      <c r="P40" s="34">
        <f>IF(AG40="5",J40,0)</f>
        <v>0</v>
      </c>
      <c r="R40" s="34">
        <f>IF(AG40="1",H40,0)</f>
        <v>0</v>
      </c>
      <c r="S40" s="34">
        <f>IF(AG40="1",I40,0)</f>
        <v>0</v>
      </c>
      <c r="T40" s="34">
        <f>IF(AG40="7",H40,0)</f>
        <v>0</v>
      </c>
      <c r="U40" s="34">
        <f>IF(AG40="7",I40,0)</f>
        <v>0</v>
      </c>
      <c r="V40" s="34">
        <f>IF(AG40="2",H40,0)</f>
        <v>0</v>
      </c>
      <c r="W40" s="34">
        <f>IF(AG40="2",I40,0)</f>
        <v>0</v>
      </c>
      <c r="X40" s="34">
        <f>IF(AG40="0",J40,0)</f>
        <v>0</v>
      </c>
      <c r="Y40" s="27" t="s">
        <v>371</v>
      </c>
      <c r="Z40" s="19">
        <f>IF(AD40=0,J40,0)</f>
        <v>0</v>
      </c>
      <c r="AA40" s="19">
        <f>IF(AD40=15,J40,0)</f>
        <v>0</v>
      </c>
      <c r="AB40" s="19">
        <f>IF(AD40=21,J40,0)</f>
        <v>0</v>
      </c>
      <c r="AD40" s="34">
        <v>21</v>
      </c>
      <c r="AE40" s="34">
        <f>G40*0.208946015424165</f>
        <v>0</v>
      </c>
      <c r="AF40" s="34">
        <f>G40*(1-0.208946015424165)</f>
        <v>0</v>
      </c>
      <c r="AG40" s="31" t="s">
        <v>7</v>
      </c>
      <c r="AM40" s="34">
        <f>F40*AE40</f>
        <v>0</v>
      </c>
      <c r="AN40" s="34">
        <f>F40*AF40</f>
        <v>0</v>
      </c>
      <c r="AO40" s="35" t="s">
        <v>1178</v>
      </c>
      <c r="AP40" s="35" t="s">
        <v>1202</v>
      </c>
      <c r="AQ40" s="27" t="s">
        <v>1210</v>
      </c>
      <c r="AS40" s="34">
        <f>AM40+AN40</f>
        <v>0</v>
      </c>
      <c r="AT40" s="34">
        <f>G40/(100-AU40)*100</f>
        <v>0</v>
      </c>
      <c r="AU40" s="34">
        <v>0</v>
      </c>
      <c r="AV40" s="34">
        <f>L40</f>
        <v>1.5288047999999999</v>
      </c>
    </row>
    <row r="41" ht="12.75">
      <c r="D41" s="17" t="s">
        <v>758</v>
      </c>
    </row>
    <row r="42" spans="1:48" ht="12.75">
      <c r="A42" s="6" t="s">
        <v>20</v>
      </c>
      <c r="B42" s="6" t="s">
        <v>371</v>
      </c>
      <c r="C42" s="6" t="s">
        <v>387</v>
      </c>
      <c r="D42" s="6" t="s">
        <v>759</v>
      </c>
      <c r="E42" s="6" t="s">
        <v>1135</v>
      </c>
      <c r="F42" s="19">
        <v>130.389</v>
      </c>
      <c r="G42" s="72">
        <v>0</v>
      </c>
      <c r="H42" s="19">
        <f>F42*AE42</f>
        <v>0</v>
      </c>
      <c r="I42" s="19">
        <f>J42-H42</f>
        <v>0</v>
      </c>
      <c r="J42" s="19">
        <f>F42*G42</f>
        <v>0</v>
      </c>
      <c r="K42" s="19">
        <v>0.03921</v>
      </c>
      <c r="L42" s="19">
        <f>F42*K42</f>
        <v>5.11255269</v>
      </c>
      <c r="M42" s="31" t="s">
        <v>1162</v>
      </c>
      <c r="P42" s="34">
        <f>IF(AG42="5",J42,0)</f>
        <v>0</v>
      </c>
      <c r="R42" s="34">
        <f>IF(AG42="1",H42,0)</f>
        <v>0</v>
      </c>
      <c r="S42" s="34">
        <f>IF(AG42="1",I42,0)</f>
        <v>0</v>
      </c>
      <c r="T42" s="34">
        <f>IF(AG42="7",H42,0)</f>
        <v>0</v>
      </c>
      <c r="U42" s="34">
        <f>IF(AG42="7",I42,0)</f>
        <v>0</v>
      </c>
      <c r="V42" s="34">
        <f>IF(AG42="2",H42,0)</f>
        <v>0</v>
      </c>
      <c r="W42" s="34">
        <f>IF(AG42="2",I42,0)</f>
        <v>0</v>
      </c>
      <c r="X42" s="34">
        <f>IF(AG42="0",J42,0)</f>
        <v>0</v>
      </c>
      <c r="Y42" s="27" t="s">
        <v>371</v>
      </c>
      <c r="Z42" s="19">
        <f>IF(AD42=0,J42,0)</f>
        <v>0</v>
      </c>
      <c r="AA42" s="19">
        <f>IF(AD42=15,J42,0)</f>
        <v>0</v>
      </c>
      <c r="AB42" s="19">
        <f>IF(AD42=21,J42,0)</f>
        <v>0</v>
      </c>
      <c r="AD42" s="34">
        <v>21</v>
      </c>
      <c r="AE42" s="34">
        <f>G42*0.181129660044009</f>
        <v>0</v>
      </c>
      <c r="AF42" s="34">
        <f>G42*(1-0.181129660044009)</f>
        <v>0</v>
      </c>
      <c r="AG42" s="31" t="s">
        <v>7</v>
      </c>
      <c r="AM42" s="34">
        <f>F42*AE42</f>
        <v>0</v>
      </c>
      <c r="AN42" s="34">
        <f>F42*AF42</f>
        <v>0</v>
      </c>
      <c r="AO42" s="35" t="s">
        <v>1178</v>
      </c>
      <c r="AP42" s="35" t="s">
        <v>1202</v>
      </c>
      <c r="AQ42" s="27" t="s">
        <v>1210</v>
      </c>
      <c r="AS42" s="34">
        <f>AM42+AN42</f>
        <v>0</v>
      </c>
      <c r="AT42" s="34">
        <f>G42/(100-AU42)*100</f>
        <v>0</v>
      </c>
      <c r="AU42" s="34">
        <v>0</v>
      </c>
      <c r="AV42" s="34">
        <f>L42</f>
        <v>5.11255269</v>
      </c>
    </row>
    <row r="43" spans="1:48" ht="12.75">
      <c r="A43" s="6" t="s">
        <v>21</v>
      </c>
      <c r="B43" s="6" t="s">
        <v>371</v>
      </c>
      <c r="C43" s="6" t="s">
        <v>388</v>
      </c>
      <c r="D43" s="6" t="s">
        <v>760</v>
      </c>
      <c r="E43" s="6" t="s">
        <v>1135</v>
      </c>
      <c r="F43" s="19">
        <v>90.108</v>
      </c>
      <c r="G43" s="72">
        <v>0</v>
      </c>
      <c r="H43" s="19">
        <f>F43*AE43</f>
        <v>0</v>
      </c>
      <c r="I43" s="19">
        <f>J43-H43</f>
        <v>0</v>
      </c>
      <c r="J43" s="19">
        <f>F43*G43</f>
        <v>0</v>
      </c>
      <c r="K43" s="19">
        <v>0.06002</v>
      </c>
      <c r="L43" s="19">
        <f>F43*K43</f>
        <v>5.40828216</v>
      </c>
      <c r="M43" s="31" t="s">
        <v>1162</v>
      </c>
      <c r="P43" s="34">
        <f>IF(AG43="5",J43,0)</f>
        <v>0</v>
      </c>
      <c r="R43" s="34">
        <f>IF(AG43="1",H43,0)</f>
        <v>0</v>
      </c>
      <c r="S43" s="34">
        <f>IF(AG43="1",I43,0)</f>
        <v>0</v>
      </c>
      <c r="T43" s="34">
        <f>IF(AG43="7",H43,0)</f>
        <v>0</v>
      </c>
      <c r="U43" s="34">
        <f>IF(AG43="7",I43,0)</f>
        <v>0</v>
      </c>
      <c r="V43" s="34">
        <f>IF(AG43="2",H43,0)</f>
        <v>0</v>
      </c>
      <c r="W43" s="34">
        <f>IF(AG43="2",I43,0)</f>
        <v>0</v>
      </c>
      <c r="X43" s="34">
        <f>IF(AG43="0",J43,0)</f>
        <v>0</v>
      </c>
      <c r="Y43" s="27" t="s">
        <v>371</v>
      </c>
      <c r="Z43" s="19">
        <f>IF(AD43=0,J43,0)</f>
        <v>0</v>
      </c>
      <c r="AA43" s="19">
        <f>IF(AD43=15,J43,0)</f>
        <v>0</v>
      </c>
      <c r="AB43" s="19">
        <f>IF(AD43=21,J43,0)</f>
        <v>0</v>
      </c>
      <c r="AD43" s="34">
        <v>21</v>
      </c>
      <c r="AE43" s="34">
        <f>G43*0.14527814547098</f>
        <v>0</v>
      </c>
      <c r="AF43" s="34">
        <f>G43*(1-0.14527814547098)</f>
        <v>0</v>
      </c>
      <c r="AG43" s="31" t="s">
        <v>7</v>
      </c>
      <c r="AM43" s="34">
        <f>F43*AE43</f>
        <v>0</v>
      </c>
      <c r="AN43" s="34">
        <f>F43*AF43</f>
        <v>0</v>
      </c>
      <c r="AO43" s="35" t="s">
        <v>1178</v>
      </c>
      <c r="AP43" s="35" t="s">
        <v>1202</v>
      </c>
      <c r="AQ43" s="27" t="s">
        <v>1210</v>
      </c>
      <c r="AS43" s="34">
        <f>AM43+AN43</f>
        <v>0</v>
      </c>
      <c r="AT43" s="34">
        <f>G43/(100-AU43)*100</f>
        <v>0</v>
      </c>
      <c r="AU43" s="34">
        <v>0</v>
      </c>
      <c r="AV43" s="34">
        <f>L43</f>
        <v>5.40828216</v>
      </c>
    </row>
    <row r="44" ht="12.75">
      <c r="D44" s="17" t="s">
        <v>761</v>
      </c>
    </row>
    <row r="45" spans="1:48" ht="12.75">
      <c r="A45" s="6" t="s">
        <v>22</v>
      </c>
      <c r="B45" s="6" t="s">
        <v>371</v>
      </c>
      <c r="C45" s="6" t="s">
        <v>389</v>
      </c>
      <c r="D45" s="6" t="s">
        <v>762</v>
      </c>
      <c r="E45" s="6" t="s">
        <v>1135</v>
      </c>
      <c r="F45" s="19">
        <v>7.2</v>
      </c>
      <c r="G45" s="72">
        <v>0</v>
      </c>
      <c r="H45" s="19">
        <f>F45*AE45</f>
        <v>0</v>
      </c>
      <c r="I45" s="19">
        <f>J45-H45</f>
        <v>0</v>
      </c>
      <c r="J45" s="19">
        <f>F45*G45</f>
        <v>0</v>
      </c>
      <c r="K45" s="19">
        <v>0.02636</v>
      </c>
      <c r="L45" s="19">
        <f>F45*K45</f>
        <v>0.18979200000000002</v>
      </c>
      <c r="M45" s="31" t="s">
        <v>1162</v>
      </c>
      <c r="P45" s="34">
        <f>IF(AG45="5",J45,0)</f>
        <v>0</v>
      </c>
      <c r="R45" s="34">
        <f>IF(AG45="1",H45,0)</f>
        <v>0</v>
      </c>
      <c r="S45" s="34">
        <f>IF(AG45="1",I45,0)</f>
        <v>0</v>
      </c>
      <c r="T45" s="34">
        <f>IF(AG45="7",H45,0)</f>
        <v>0</v>
      </c>
      <c r="U45" s="34">
        <f>IF(AG45="7",I45,0)</f>
        <v>0</v>
      </c>
      <c r="V45" s="34">
        <f>IF(AG45="2",H45,0)</f>
        <v>0</v>
      </c>
      <c r="W45" s="34">
        <f>IF(AG45="2",I45,0)</f>
        <v>0</v>
      </c>
      <c r="X45" s="34">
        <f>IF(AG45="0",J45,0)</f>
        <v>0</v>
      </c>
      <c r="Y45" s="27" t="s">
        <v>371</v>
      </c>
      <c r="Z45" s="19">
        <f>IF(AD45=0,J45,0)</f>
        <v>0</v>
      </c>
      <c r="AA45" s="19">
        <f>IF(AD45=15,J45,0)</f>
        <v>0</v>
      </c>
      <c r="AB45" s="19">
        <f>IF(AD45=21,J45,0)</f>
        <v>0</v>
      </c>
      <c r="AD45" s="34">
        <v>21</v>
      </c>
      <c r="AE45" s="34">
        <f>G45*0.218281313336036</f>
        <v>0</v>
      </c>
      <c r="AF45" s="34">
        <f>G45*(1-0.218281313336036)</f>
        <v>0</v>
      </c>
      <c r="AG45" s="31" t="s">
        <v>7</v>
      </c>
      <c r="AM45" s="34">
        <f>F45*AE45</f>
        <v>0</v>
      </c>
      <c r="AN45" s="34">
        <f>F45*AF45</f>
        <v>0</v>
      </c>
      <c r="AO45" s="35" t="s">
        <v>1178</v>
      </c>
      <c r="AP45" s="35" t="s">
        <v>1202</v>
      </c>
      <c r="AQ45" s="27" t="s">
        <v>1210</v>
      </c>
      <c r="AS45" s="34">
        <f>AM45+AN45</f>
        <v>0</v>
      </c>
      <c r="AT45" s="34">
        <f>G45/(100-AU45)*100</f>
        <v>0</v>
      </c>
      <c r="AU45" s="34">
        <v>0</v>
      </c>
      <c r="AV45" s="34">
        <f>L45</f>
        <v>0.18979200000000002</v>
      </c>
    </row>
    <row r="46" spans="1:48" ht="12.75">
      <c r="A46" s="6" t="s">
        <v>23</v>
      </c>
      <c r="B46" s="6" t="s">
        <v>371</v>
      </c>
      <c r="C46" s="6" t="s">
        <v>390</v>
      </c>
      <c r="D46" s="6" t="s">
        <v>763</v>
      </c>
      <c r="E46" s="6" t="s">
        <v>1135</v>
      </c>
      <c r="F46" s="19">
        <v>90.108</v>
      </c>
      <c r="G46" s="72">
        <v>0</v>
      </c>
      <c r="H46" s="19">
        <f>F46*AE46</f>
        <v>0</v>
      </c>
      <c r="I46" s="19">
        <f>J46-H46</f>
        <v>0</v>
      </c>
      <c r="J46" s="19">
        <f>F46*G46</f>
        <v>0</v>
      </c>
      <c r="K46" s="19">
        <v>0.00252</v>
      </c>
      <c r="L46" s="19">
        <f>F46*K46</f>
        <v>0.22707216000000002</v>
      </c>
      <c r="M46" s="31" t="s">
        <v>1162</v>
      </c>
      <c r="P46" s="34">
        <f>IF(AG46="5",J46,0)</f>
        <v>0</v>
      </c>
      <c r="R46" s="34">
        <f>IF(AG46="1",H46,0)</f>
        <v>0</v>
      </c>
      <c r="S46" s="34">
        <f>IF(AG46="1",I46,0)</f>
        <v>0</v>
      </c>
      <c r="T46" s="34">
        <f>IF(AG46="7",H46,0)</f>
        <v>0</v>
      </c>
      <c r="U46" s="34">
        <f>IF(AG46="7",I46,0)</f>
        <v>0</v>
      </c>
      <c r="V46" s="34">
        <f>IF(AG46="2",H46,0)</f>
        <v>0</v>
      </c>
      <c r="W46" s="34">
        <f>IF(AG46="2",I46,0)</f>
        <v>0</v>
      </c>
      <c r="X46" s="34">
        <f>IF(AG46="0",J46,0)</f>
        <v>0</v>
      </c>
      <c r="Y46" s="27" t="s">
        <v>371</v>
      </c>
      <c r="Z46" s="19">
        <f>IF(AD46=0,J46,0)</f>
        <v>0</v>
      </c>
      <c r="AA46" s="19">
        <f>IF(AD46=15,J46,0)</f>
        <v>0</v>
      </c>
      <c r="AB46" s="19">
        <f>IF(AD46=21,J46,0)</f>
        <v>0</v>
      </c>
      <c r="AD46" s="34">
        <v>21</v>
      </c>
      <c r="AE46" s="34">
        <f>G46*0.158596573570623</f>
        <v>0</v>
      </c>
      <c r="AF46" s="34">
        <f>G46*(1-0.158596573570623)</f>
        <v>0</v>
      </c>
      <c r="AG46" s="31" t="s">
        <v>7</v>
      </c>
      <c r="AM46" s="34">
        <f>F46*AE46</f>
        <v>0</v>
      </c>
      <c r="AN46" s="34">
        <f>F46*AF46</f>
        <v>0</v>
      </c>
      <c r="AO46" s="35" t="s">
        <v>1178</v>
      </c>
      <c r="AP46" s="35" t="s">
        <v>1202</v>
      </c>
      <c r="AQ46" s="27" t="s">
        <v>1210</v>
      </c>
      <c r="AS46" s="34">
        <f>AM46+AN46</f>
        <v>0</v>
      </c>
      <c r="AT46" s="34">
        <f>G46/(100-AU46)*100</f>
        <v>0</v>
      </c>
      <c r="AU46" s="34">
        <v>0</v>
      </c>
      <c r="AV46" s="34">
        <f>L46</f>
        <v>0.22707216000000002</v>
      </c>
    </row>
    <row r="47" spans="1:48" ht="12.75">
      <c r="A47" s="6" t="s">
        <v>24</v>
      </c>
      <c r="B47" s="6" t="s">
        <v>371</v>
      </c>
      <c r="C47" s="6" t="s">
        <v>391</v>
      </c>
      <c r="D47" s="6" t="s">
        <v>764</v>
      </c>
      <c r="E47" s="6" t="s">
        <v>1136</v>
      </c>
      <c r="F47" s="19">
        <v>52.8</v>
      </c>
      <c r="G47" s="72">
        <v>0</v>
      </c>
      <c r="H47" s="19">
        <f>F47*AE47</f>
        <v>0</v>
      </c>
      <c r="I47" s="19">
        <f>J47-H47</f>
        <v>0</v>
      </c>
      <c r="J47" s="19">
        <f>F47*G47</f>
        <v>0</v>
      </c>
      <c r="K47" s="19">
        <v>0.00046</v>
      </c>
      <c r="L47" s="19">
        <f>F47*K47</f>
        <v>0.024288</v>
      </c>
      <c r="M47" s="31" t="s">
        <v>1162</v>
      </c>
      <c r="P47" s="34">
        <f>IF(AG47="5",J47,0)</f>
        <v>0</v>
      </c>
      <c r="R47" s="34">
        <f>IF(AG47="1",H47,0)</f>
        <v>0</v>
      </c>
      <c r="S47" s="34">
        <f>IF(AG47="1",I47,0)</f>
        <v>0</v>
      </c>
      <c r="T47" s="34">
        <f>IF(AG47="7",H47,0)</f>
        <v>0</v>
      </c>
      <c r="U47" s="34">
        <f>IF(AG47="7",I47,0)</f>
        <v>0</v>
      </c>
      <c r="V47" s="34">
        <f>IF(AG47="2",H47,0)</f>
        <v>0</v>
      </c>
      <c r="W47" s="34">
        <f>IF(AG47="2",I47,0)</f>
        <v>0</v>
      </c>
      <c r="X47" s="34">
        <f>IF(AG47="0",J47,0)</f>
        <v>0</v>
      </c>
      <c r="Y47" s="27" t="s">
        <v>371</v>
      </c>
      <c r="Z47" s="19">
        <f>IF(AD47=0,J47,0)</f>
        <v>0</v>
      </c>
      <c r="AA47" s="19">
        <f>IF(AD47=15,J47,0)</f>
        <v>0</v>
      </c>
      <c r="AB47" s="19">
        <f>IF(AD47=21,J47,0)</f>
        <v>0</v>
      </c>
      <c r="AD47" s="34">
        <v>21</v>
      </c>
      <c r="AE47" s="34">
        <f>G47*1</f>
        <v>0</v>
      </c>
      <c r="AF47" s="34">
        <f>G47*(1-1)</f>
        <v>0</v>
      </c>
      <c r="AG47" s="31" t="s">
        <v>7</v>
      </c>
      <c r="AM47" s="34">
        <f>F47*AE47</f>
        <v>0</v>
      </c>
      <c r="AN47" s="34">
        <f>F47*AF47</f>
        <v>0</v>
      </c>
      <c r="AO47" s="35" t="s">
        <v>1178</v>
      </c>
      <c r="AP47" s="35" t="s">
        <v>1202</v>
      </c>
      <c r="AQ47" s="27" t="s">
        <v>1210</v>
      </c>
      <c r="AS47" s="34">
        <f>AM47+AN47</f>
        <v>0</v>
      </c>
      <c r="AT47" s="34">
        <f>G47/(100-AU47)*100</f>
        <v>0</v>
      </c>
      <c r="AU47" s="34">
        <v>0</v>
      </c>
      <c r="AV47" s="34">
        <f>L47</f>
        <v>0.024288</v>
      </c>
    </row>
    <row r="48" spans="1:37" ht="12.75">
      <c r="A48" s="5"/>
      <c r="B48" s="14" t="s">
        <v>371</v>
      </c>
      <c r="C48" s="14" t="s">
        <v>69</v>
      </c>
      <c r="D48" s="14" t="s">
        <v>765</v>
      </c>
      <c r="E48" s="5" t="s">
        <v>6</v>
      </c>
      <c r="F48" s="5" t="s">
        <v>6</v>
      </c>
      <c r="G48" s="5" t="s">
        <v>6</v>
      </c>
      <c r="H48" s="37">
        <f>SUM(H49:H49)</f>
        <v>0</v>
      </c>
      <c r="I48" s="37">
        <f>SUM(I49:I49)</f>
        <v>0</v>
      </c>
      <c r="J48" s="37">
        <f>H48+I48</f>
        <v>0</v>
      </c>
      <c r="K48" s="27"/>
      <c r="L48" s="37">
        <f>SUM(L49:L49)</f>
        <v>9.0906</v>
      </c>
      <c r="M48" s="27"/>
      <c r="Y48" s="27" t="s">
        <v>371</v>
      </c>
      <c r="AI48" s="37">
        <f>SUM(Z49:Z49)</f>
        <v>0</v>
      </c>
      <c r="AJ48" s="37">
        <f>SUM(AA49:AA49)</f>
        <v>0</v>
      </c>
      <c r="AK48" s="37">
        <f>SUM(AB49:AB49)</f>
        <v>0</v>
      </c>
    </row>
    <row r="49" spans="1:48" ht="12.75">
      <c r="A49" s="6" t="s">
        <v>25</v>
      </c>
      <c r="B49" s="6" t="s">
        <v>371</v>
      </c>
      <c r="C49" s="6" t="s">
        <v>392</v>
      </c>
      <c r="D49" s="6" t="s">
        <v>766</v>
      </c>
      <c r="E49" s="6" t="s">
        <v>1135</v>
      </c>
      <c r="F49" s="19">
        <v>13.9</v>
      </c>
      <c r="G49" s="72">
        <v>0</v>
      </c>
      <c r="H49" s="19">
        <f>F49*AE49</f>
        <v>0</v>
      </c>
      <c r="I49" s="19">
        <f>J49-H49</f>
        <v>0</v>
      </c>
      <c r="J49" s="19">
        <f>F49*G49</f>
        <v>0</v>
      </c>
      <c r="K49" s="19">
        <v>0.654</v>
      </c>
      <c r="L49" s="19">
        <f>F49*K49</f>
        <v>9.0906</v>
      </c>
      <c r="M49" s="31" t="s">
        <v>1162</v>
      </c>
      <c r="P49" s="34">
        <f>IF(AG49="5",J49,0)</f>
        <v>0</v>
      </c>
      <c r="R49" s="34">
        <f>IF(AG49="1",H49,0)</f>
        <v>0</v>
      </c>
      <c r="S49" s="34">
        <f>IF(AG49="1",I49,0)</f>
        <v>0</v>
      </c>
      <c r="T49" s="34">
        <f>IF(AG49="7",H49,0)</f>
        <v>0</v>
      </c>
      <c r="U49" s="34">
        <f>IF(AG49="7",I49,0)</f>
        <v>0</v>
      </c>
      <c r="V49" s="34">
        <f>IF(AG49="2",H49,0)</f>
        <v>0</v>
      </c>
      <c r="W49" s="34">
        <f>IF(AG49="2",I49,0)</f>
        <v>0</v>
      </c>
      <c r="X49" s="34">
        <f>IF(AG49="0",J49,0)</f>
        <v>0</v>
      </c>
      <c r="Y49" s="27" t="s">
        <v>371</v>
      </c>
      <c r="Z49" s="19">
        <f>IF(AD49=0,J49,0)</f>
        <v>0</v>
      </c>
      <c r="AA49" s="19">
        <f>IF(AD49=15,J49,0)</f>
        <v>0</v>
      </c>
      <c r="AB49" s="19">
        <f>IF(AD49=21,J49,0)</f>
        <v>0</v>
      </c>
      <c r="AD49" s="34">
        <v>21</v>
      </c>
      <c r="AE49" s="34">
        <f>G49*0.74652380952381</f>
        <v>0</v>
      </c>
      <c r="AF49" s="34">
        <f>G49*(1-0.74652380952381)</f>
        <v>0</v>
      </c>
      <c r="AG49" s="31" t="s">
        <v>7</v>
      </c>
      <c r="AM49" s="34">
        <f>F49*AE49</f>
        <v>0</v>
      </c>
      <c r="AN49" s="34">
        <f>F49*AF49</f>
        <v>0</v>
      </c>
      <c r="AO49" s="35" t="s">
        <v>1179</v>
      </c>
      <c r="AP49" s="35" t="s">
        <v>1202</v>
      </c>
      <c r="AQ49" s="27" t="s">
        <v>1210</v>
      </c>
      <c r="AS49" s="34">
        <f>AM49+AN49</f>
        <v>0</v>
      </c>
      <c r="AT49" s="34">
        <f>G49/(100-AU49)*100</f>
        <v>0</v>
      </c>
      <c r="AU49" s="34">
        <v>0</v>
      </c>
      <c r="AV49" s="34">
        <f>L49</f>
        <v>9.0906</v>
      </c>
    </row>
    <row r="50" ht="25.5">
      <c r="D50" s="17" t="s">
        <v>767</v>
      </c>
    </row>
    <row r="51" spans="1:37" ht="12.75">
      <c r="A51" s="5"/>
      <c r="B51" s="14" t="s">
        <v>371</v>
      </c>
      <c r="C51" s="14" t="s">
        <v>97</v>
      </c>
      <c r="D51" s="14" t="s">
        <v>768</v>
      </c>
      <c r="E51" s="5" t="s">
        <v>6</v>
      </c>
      <c r="F51" s="5" t="s">
        <v>6</v>
      </c>
      <c r="G51" s="5" t="s">
        <v>6</v>
      </c>
      <c r="H51" s="37">
        <f>SUM(H52:H52)</f>
        <v>0</v>
      </c>
      <c r="I51" s="37">
        <f>SUM(I52:I52)</f>
        <v>0</v>
      </c>
      <c r="J51" s="37">
        <f>H51+I51</f>
        <v>0</v>
      </c>
      <c r="K51" s="27"/>
      <c r="L51" s="37">
        <f>SUM(L52:L52)</f>
        <v>0</v>
      </c>
      <c r="M51" s="27"/>
      <c r="Y51" s="27" t="s">
        <v>371</v>
      </c>
      <c r="AI51" s="37">
        <f>SUM(Z52:Z52)</f>
        <v>0</v>
      </c>
      <c r="AJ51" s="37">
        <f>SUM(AA52:AA52)</f>
        <v>0</v>
      </c>
      <c r="AK51" s="37">
        <f>SUM(AB52:AB52)</f>
        <v>0</v>
      </c>
    </row>
    <row r="52" spans="1:48" ht="12.75">
      <c r="A52" s="6" t="s">
        <v>26</v>
      </c>
      <c r="B52" s="6" t="s">
        <v>371</v>
      </c>
      <c r="C52" s="6" t="s">
        <v>393</v>
      </c>
      <c r="D52" s="6" t="s">
        <v>769</v>
      </c>
      <c r="E52" s="6" t="s">
        <v>1136</v>
      </c>
      <c r="F52" s="19">
        <v>57.6</v>
      </c>
      <c r="G52" s="72">
        <v>0</v>
      </c>
      <c r="H52" s="19">
        <f>F52*AE52</f>
        <v>0</v>
      </c>
      <c r="I52" s="19">
        <f>J52-H52</f>
        <v>0</v>
      </c>
      <c r="J52" s="19">
        <f>F52*G52</f>
        <v>0</v>
      </c>
      <c r="K52" s="19">
        <v>0</v>
      </c>
      <c r="L52" s="19">
        <f>F52*K52</f>
        <v>0</v>
      </c>
      <c r="M52" s="31" t="s">
        <v>1162</v>
      </c>
      <c r="P52" s="34">
        <f>IF(AG52="5",J52,0)</f>
        <v>0</v>
      </c>
      <c r="R52" s="34">
        <f>IF(AG52="1",H52,0)</f>
        <v>0</v>
      </c>
      <c r="S52" s="34">
        <f>IF(AG52="1",I52,0)</f>
        <v>0</v>
      </c>
      <c r="T52" s="34">
        <f>IF(AG52="7",H52,0)</f>
        <v>0</v>
      </c>
      <c r="U52" s="34">
        <f>IF(AG52="7",I52,0)</f>
        <v>0</v>
      </c>
      <c r="V52" s="34">
        <f>IF(AG52="2",H52,0)</f>
        <v>0</v>
      </c>
      <c r="W52" s="34">
        <f>IF(AG52="2",I52,0)</f>
        <v>0</v>
      </c>
      <c r="X52" s="34">
        <f>IF(AG52="0",J52,0)</f>
        <v>0</v>
      </c>
      <c r="Y52" s="27" t="s">
        <v>371</v>
      </c>
      <c r="Z52" s="19">
        <f>IF(AD52=0,J52,0)</f>
        <v>0</v>
      </c>
      <c r="AA52" s="19">
        <f>IF(AD52=15,J52,0)</f>
        <v>0</v>
      </c>
      <c r="AB52" s="19">
        <f>IF(AD52=21,J52,0)</f>
        <v>0</v>
      </c>
      <c r="AD52" s="34">
        <v>21</v>
      </c>
      <c r="AE52" s="34">
        <f>G52*0.651240875912409</f>
        <v>0</v>
      </c>
      <c r="AF52" s="34">
        <f>G52*(1-0.651240875912409)</f>
        <v>0</v>
      </c>
      <c r="AG52" s="31" t="s">
        <v>7</v>
      </c>
      <c r="AM52" s="34">
        <f>F52*AE52</f>
        <v>0</v>
      </c>
      <c r="AN52" s="34">
        <f>F52*AF52</f>
        <v>0</v>
      </c>
      <c r="AO52" s="35" t="s">
        <v>1180</v>
      </c>
      <c r="AP52" s="35" t="s">
        <v>1203</v>
      </c>
      <c r="AQ52" s="27" t="s">
        <v>1210</v>
      </c>
      <c r="AS52" s="34">
        <f>AM52+AN52</f>
        <v>0</v>
      </c>
      <c r="AT52" s="34">
        <f>G52/(100-AU52)*100</f>
        <v>0</v>
      </c>
      <c r="AU52" s="34">
        <v>0</v>
      </c>
      <c r="AV52" s="34">
        <f>L52</f>
        <v>0</v>
      </c>
    </row>
    <row r="53" ht="12.75">
      <c r="D53" s="17" t="s">
        <v>770</v>
      </c>
    </row>
    <row r="54" spans="1:37" ht="12.75">
      <c r="A54" s="5"/>
      <c r="B54" s="14" t="s">
        <v>371</v>
      </c>
      <c r="C54" s="14" t="s">
        <v>100</v>
      </c>
      <c r="D54" s="14" t="s">
        <v>771</v>
      </c>
      <c r="E54" s="5" t="s">
        <v>6</v>
      </c>
      <c r="F54" s="5" t="s">
        <v>6</v>
      </c>
      <c r="G54" s="5" t="s">
        <v>6</v>
      </c>
      <c r="H54" s="37">
        <f>SUM(H55:H55)</f>
        <v>0</v>
      </c>
      <c r="I54" s="37">
        <f>SUM(I55:I55)</f>
        <v>0</v>
      </c>
      <c r="J54" s="37">
        <f>H54+I54</f>
        <v>0</v>
      </c>
      <c r="K54" s="27"/>
      <c r="L54" s="37">
        <f>SUM(L55:L55)</f>
        <v>0.1738</v>
      </c>
      <c r="M54" s="27"/>
      <c r="Y54" s="27" t="s">
        <v>371</v>
      </c>
      <c r="AI54" s="37">
        <f>SUM(Z55:Z55)</f>
        <v>0</v>
      </c>
      <c r="AJ54" s="37">
        <f>SUM(AA55:AA55)</f>
        <v>0</v>
      </c>
      <c r="AK54" s="37">
        <f>SUM(AB55:AB55)</f>
        <v>0</v>
      </c>
    </row>
    <row r="55" spans="1:48" ht="12.75">
      <c r="A55" s="6" t="s">
        <v>27</v>
      </c>
      <c r="B55" s="6" t="s">
        <v>371</v>
      </c>
      <c r="C55" s="6" t="s">
        <v>394</v>
      </c>
      <c r="D55" s="6" t="s">
        <v>772</v>
      </c>
      <c r="E55" s="6" t="s">
        <v>1135</v>
      </c>
      <c r="F55" s="19">
        <v>110</v>
      </c>
      <c r="G55" s="72">
        <v>0</v>
      </c>
      <c r="H55" s="19">
        <f>F55*AE55</f>
        <v>0</v>
      </c>
      <c r="I55" s="19">
        <f>J55-H55</f>
        <v>0</v>
      </c>
      <c r="J55" s="19">
        <f>F55*G55</f>
        <v>0</v>
      </c>
      <c r="K55" s="19">
        <v>0.00158</v>
      </c>
      <c r="L55" s="19">
        <f>F55*K55</f>
        <v>0.1738</v>
      </c>
      <c r="M55" s="31" t="s">
        <v>1162</v>
      </c>
      <c r="P55" s="34">
        <f>IF(AG55="5",J55,0)</f>
        <v>0</v>
      </c>
      <c r="R55" s="34">
        <f>IF(AG55="1",H55,0)</f>
        <v>0</v>
      </c>
      <c r="S55" s="34">
        <f>IF(AG55="1",I55,0)</f>
        <v>0</v>
      </c>
      <c r="T55" s="34">
        <f>IF(AG55="7",H55,0)</f>
        <v>0</v>
      </c>
      <c r="U55" s="34">
        <f>IF(AG55="7",I55,0)</f>
        <v>0</v>
      </c>
      <c r="V55" s="34">
        <f>IF(AG55="2",H55,0)</f>
        <v>0</v>
      </c>
      <c r="W55" s="34">
        <f>IF(AG55="2",I55,0)</f>
        <v>0</v>
      </c>
      <c r="X55" s="34">
        <f>IF(AG55="0",J55,0)</f>
        <v>0</v>
      </c>
      <c r="Y55" s="27" t="s">
        <v>371</v>
      </c>
      <c r="Z55" s="19">
        <f>IF(AD55=0,J55,0)</f>
        <v>0</v>
      </c>
      <c r="AA55" s="19">
        <f>IF(AD55=15,J55,0)</f>
        <v>0</v>
      </c>
      <c r="AB55" s="19">
        <f>IF(AD55=21,J55,0)</f>
        <v>0</v>
      </c>
      <c r="AD55" s="34">
        <v>21</v>
      </c>
      <c r="AE55" s="34">
        <f>G55*0.401504144944876</f>
        <v>0</v>
      </c>
      <c r="AF55" s="34">
        <f>G55*(1-0.401504144944876)</f>
        <v>0</v>
      </c>
      <c r="AG55" s="31" t="s">
        <v>7</v>
      </c>
      <c r="AM55" s="34">
        <f>F55*AE55</f>
        <v>0</v>
      </c>
      <c r="AN55" s="34">
        <f>F55*AF55</f>
        <v>0</v>
      </c>
      <c r="AO55" s="35" t="s">
        <v>1181</v>
      </c>
      <c r="AP55" s="35" t="s">
        <v>1203</v>
      </c>
      <c r="AQ55" s="27" t="s">
        <v>1210</v>
      </c>
      <c r="AS55" s="34">
        <f>AM55+AN55</f>
        <v>0</v>
      </c>
      <c r="AT55" s="34">
        <f>G55/(100-AU55)*100</f>
        <v>0</v>
      </c>
      <c r="AU55" s="34">
        <v>0</v>
      </c>
      <c r="AV55" s="34">
        <f>L55</f>
        <v>0.1738</v>
      </c>
    </row>
    <row r="56" spans="1:37" ht="12.75">
      <c r="A56" s="5"/>
      <c r="B56" s="14" t="s">
        <v>371</v>
      </c>
      <c r="C56" s="14" t="s">
        <v>101</v>
      </c>
      <c r="D56" s="14" t="s">
        <v>773</v>
      </c>
      <c r="E56" s="5" t="s">
        <v>6</v>
      </c>
      <c r="F56" s="5" t="s">
        <v>6</v>
      </c>
      <c r="G56" s="5" t="s">
        <v>6</v>
      </c>
      <c r="H56" s="37">
        <f>SUM(H57:H57)</f>
        <v>0</v>
      </c>
      <c r="I56" s="37">
        <f>SUM(I57:I57)</f>
        <v>0</v>
      </c>
      <c r="J56" s="37">
        <f>H56+I56</f>
        <v>0</v>
      </c>
      <c r="K56" s="27"/>
      <c r="L56" s="37">
        <f>SUM(L57:L57)</f>
        <v>0.0042184</v>
      </c>
      <c r="M56" s="27"/>
      <c r="Y56" s="27" t="s">
        <v>371</v>
      </c>
      <c r="AI56" s="37">
        <f>SUM(Z57:Z57)</f>
        <v>0</v>
      </c>
      <c r="AJ56" s="37">
        <f>SUM(AA57:AA57)</f>
        <v>0</v>
      </c>
      <c r="AK56" s="37">
        <f>SUM(AB57:AB57)</f>
        <v>0</v>
      </c>
    </row>
    <row r="57" spans="1:48" ht="12.75">
      <c r="A57" s="6" t="s">
        <v>28</v>
      </c>
      <c r="B57" s="6" t="s">
        <v>371</v>
      </c>
      <c r="C57" s="6" t="s">
        <v>395</v>
      </c>
      <c r="D57" s="6" t="s">
        <v>774</v>
      </c>
      <c r="E57" s="6" t="s">
        <v>1135</v>
      </c>
      <c r="F57" s="19">
        <v>105.46</v>
      </c>
      <c r="G57" s="72">
        <v>0</v>
      </c>
      <c r="H57" s="19">
        <f>F57*AE57</f>
        <v>0</v>
      </c>
      <c r="I57" s="19">
        <f>J57-H57</f>
        <v>0</v>
      </c>
      <c r="J57" s="19">
        <f>F57*G57</f>
        <v>0</v>
      </c>
      <c r="K57" s="19">
        <v>4E-05</v>
      </c>
      <c r="L57" s="19">
        <f>F57*K57</f>
        <v>0.0042184</v>
      </c>
      <c r="M57" s="31" t="s">
        <v>1162</v>
      </c>
      <c r="P57" s="34">
        <f>IF(AG57="5",J57,0)</f>
        <v>0</v>
      </c>
      <c r="R57" s="34">
        <f>IF(AG57="1",H57,0)</f>
        <v>0</v>
      </c>
      <c r="S57" s="34">
        <f>IF(AG57="1",I57,0)</f>
        <v>0</v>
      </c>
      <c r="T57" s="34">
        <f>IF(AG57="7",H57,0)</f>
        <v>0</v>
      </c>
      <c r="U57" s="34">
        <f>IF(AG57="7",I57,0)</f>
        <v>0</v>
      </c>
      <c r="V57" s="34">
        <f>IF(AG57="2",H57,0)</f>
        <v>0</v>
      </c>
      <c r="W57" s="34">
        <f>IF(AG57="2",I57,0)</f>
        <v>0</v>
      </c>
      <c r="X57" s="34">
        <f>IF(AG57="0",J57,0)</f>
        <v>0</v>
      </c>
      <c r="Y57" s="27" t="s">
        <v>371</v>
      </c>
      <c r="Z57" s="19">
        <f>IF(AD57=0,J57,0)</f>
        <v>0</v>
      </c>
      <c r="AA57" s="19">
        <f>IF(AD57=15,J57,0)</f>
        <v>0</v>
      </c>
      <c r="AB57" s="19">
        <f>IF(AD57=21,J57,0)</f>
        <v>0</v>
      </c>
      <c r="AD57" s="34">
        <v>21</v>
      </c>
      <c r="AE57" s="34">
        <f>G57*0.0149469194099702</f>
        <v>0</v>
      </c>
      <c r="AF57" s="34">
        <f>G57*(1-0.0149469194099702)</f>
        <v>0</v>
      </c>
      <c r="AG57" s="31" t="s">
        <v>7</v>
      </c>
      <c r="AM57" s="34">
        <f>F57*AE57</f>
        <v>0</v>
      </c>
      <c r="AN57" s="34">
        <f>F57*AF57</f>
        <v>0</v>
      </c>
      <c r="AO57" s="35" t="s">
        <v>1182</v>
      </c>
      <c r="AP57" s="35" t="s">
        <v>1203</v>
      </c>
      <c r="AQ57" s="27" t="s">
        <v>1210</v>
      </c>
      <c r="AS57" s="34">
        <f>AM57+AN57</f>
        <v>0</v>
      </c>
      <c r="AT57" s="34">
        <f>G57/(100-AU57)*100</f>
        <v>0</v>
      </c>
      <c r="AU57" s="34">
        <v>0</v>
      </c>
      <c r="AV57" s="34">
        <f>L57</f>
        <v>0.0042184</v>
      </c>
    </row>
    <row r="58" spans="1:37" ht="12.75">
      <c r="A58" s="5"/>
      <c r="B58" s="14" t="s">
        <v>371</v>
      </c>
      <c r="C58" s="14" t="s">
        <v>102</v>
      </c>
      <c r="D58" s="14" t="s">
        <v>775</v>
      </c>
      <c r="E58" s="5" t="s">
        <v>6</v>
      </c>
      <c r="F58" s="5" t="s">
        <v>6</v>
      </c>
      <c r="G58" s="5" t="s">
        <v>6</v>
      </c>
      <c r="H58" s="37">
        <f>SUM(H59:H78)</f>
        <v>0</v>
      </c>
      <c r="I58" s="37">
        <f>SUM(I59:I78)</f>
        <v>0</v>
      </c>
      <c r="J58" s="37">
        <f>H58+I58</f>
        <v>0</v>
      </c>
      <c r="K58" s="27"/>
      <c r="L58" s="37">
        <f>SUM(L59:L78)</f>
        <v>48.68106117599999</v>
      </c>
      <c r="M58" s="27"/>
      <c r="Y58" s="27" t="s">
        <v>371</v>
      </c>
      <c r="AI58" s="37">
        <f>SUM(Z59:Z78)</f>
        <v>0</v>
      </c>
      <c r="AJ58" s="37">
        <f>SUM(AA59:AA78)</f>
        <v>0</v>
      </c>
      <c r="AK58" s="37">
        <f>SUM(AB59:AB78)</f>
        <v>0</v>
      </c>
    </row>
    <row r="59" spans="1:48" ht="12.75">
      <c r="A59" s="6" t="s">
        <v>29</v>
      </c>
      <c r="B59" s="6" t="s">
        <v>371</v>
      </c>
      <c r="C59" s="6" t="s">
        <v>396</v>
      </c>
      <c r="D59" s="6" t="s">
        <v>776</v>
      </c>
      <c r="E59" s="6" t="s">
        <v>1135</v>
      </c>
      <c r="F59" s="19">
        <v>186.098</v>
      </c>
      <c r="G59" s="72">
        <v>0</v>
      </c>
      <c r="H59" s="19">
        <f>F59*AE59</f>
        <v>0</v>
      </c>
      <c r="I59" s="19">
        <f>J59-H59</f>
        <v>0</v>
      </c>
      <c r="J59" s="19">
        <f>F59*G59</f>
        <v>0</v>
      </c>
      <c r="K59" s="19">
        <v>0.181</v>
      </c>
      <c r="L59" s="19">
        <f>F59*K59</f>
        <v>33.683738</v>
      </c>
      <c r="M59" s="31" t="s">
        <v>1162</v>
      </c>
      <c r="P59" s="34">
        <f>IF(AG59="5",J59,0)</f>
        <v>0</v>
      </c>
      <c r="R59" s="34">
        <f>IF(AG59="1",H59,0)</f>
        <v>0</v>
      </c>
      <c r="S59" s="34">
        <f>IF(AG59="1",I59,0)</f>
        <v>0</v>
      </c>
      <c r="T59" s="34">
        <f>IF(AG59="7",H59,0)</f>
        <v>0</v>
      </c>
      <c r="U59" s="34">
        <f>IF(AG59="7",I59,0)</f>
        <v>0</v>
      </c>
      <c r="V59" s="34">
        <f>IF(AG59="2",H59,0)</f>
        <v>0</v>
      </c>
      <c r="W59" s="34">
        <f>IF(AG59="2",I59,0)</f>
        <v>0</v>
      </c>
      <c r="X59" s="34">
        <f>IF(AG59="0",J59,0)</f>
        <v>0</v>
      </c>
      <c r="Y59" s="27" t="s">
        <v>371</v>
      </c>
      <c r="Z59" s="19">
        <f>IF(AD59=0,J59,0)</f>
        <v>0</v>
      </c>
      <c r="AA59" s="19">
        <f>IF(AD59=15,J59,0)</f>
        <v>0</v>
      </c>
      <c r="AB59" s="19">
        <f>IF(AD59=21,J59,0)</f>
        <v>0</v>
      </c>
      <c r="AD59" s="34">
        <v>21</v>
      </c>
      <c r="AE59" s="34">
        <f>G59*0.15232234671484</f>
        <v>0</v>
      </c>
      <c r="AF59" s="34">
        <f>G59*(1-0.15232234671484)</f>
        <v>0</v>
      </c>
      <c r="AG59" s="31" t="s">
        <v>7</v>
      </c>
      <c r="AM59" s="34">
        <f>F59*AE59</f>
        <v>0</v>
      </c>
      <c r="AN59" s="34">
        <f>F59*AF59</f>
        <v>0</v>
      </c>
      <c r="AO59" s="35" t="s">
        <v>1183</v>
      </c>
      <c r="AP59" s="35" t="s">
        <v>1203</v>
      </c>
      <c r="AQ59" s="27" t="s">
        <v>1210</v>
      </c>
      <c r="AS59" s="34">
        <f>AM59+AN59</f>
        <v>0</v>
      </c>
      <c r="AT59" s="34">
        <f>G59/(100-AU59)*100</f>
        <v>0</v>
      </c>
      <c r="AU59" s="34">
        <v>0</v>
      </c>
      <c r="AV59" s="34">
        <f>L59</f>
        <v>33.683738</v>
      </c>
    </row>
    <row r="60" spans="4:7" ht="12.75">
      <c r="D60" s="17" t="s">
        <v>777</v>
      </c>
      <c r="G60" s="73"/>
    </row>
    <row r="61" spans="1:48" ht="12.75">
      <c r="A61" s="6" t="s">
        <v>30</v>
      </c>
      <c r="B61" s="6" t="s">
        <v>371</v>
      </c>
      <c r="C61" s="6" t="s">
        <v>397</v>
      </c>
      <c r="D61" s="6" t="s">
        <v>778</v>
      </c>
      <c r="E61" s="6" t="s">
        <v>1135</v>
      </c>
      <c r="F61" s="19">
        <v>20.79</v>
      </c>
      <c r="G61" s="72">
        <v>0</v>
      </c>
      <c r="H61" s="19">
        <f>F61*AE61</f>
        <v>0</v>
      </c>
      <c r="I61" s="19">
        <f>J61-H61</f>
        <v>0</v>
      </c>
      <c r="J61" s="19">
        <f>F61*G61</f>
        <v>0</v>
      </c>
      <c r="K61" s="19">
        <v>0.181</v>
      </c>
      <c r="L61" s="19">
        <f>F61*K61</f>
        <v>3.76299</v>
      </c>
      <c r="M61" s="31" t="s">
        <v>1162</v>
      </c>
      <c r="P61" s="34">
        <f>IF(AG61="5",J61,0)</f>
        <v>0</v>
      </c>
      <c r="R61" s="34">
        <f>IF(AG61="1",H61,0)</f>
        <v>0</v>
      </c>
      <c r="S61" s="34">
        <f>IF(AG61="1",I61,0)</f>
        <v>0</v>
      </c>
      <c r="T61" s="34">
        <f>IF(AG61="7",H61,0)</f>
        <v>0</v>
      </c>
      <c r="U61" s="34">
        <f>IF(AG61="7",I61,0)</f>
        <v>0</v>
      </c>
      <c r="V61" s="34">
        <f>IF(AG61="2",H61,0)</f>
        <v>0</v>
      </c>
      <c r="W61" s="34">
        <f>IF(AG61="2",I61,0)</f>
        <v>0</v>
      </c>
      <c r="X61" s="34">
        <f>IF(AG61="0",J61,0)</f>
        <v>0</v>
      </c>
      <c r="Y61" s="27" t="s">
        <v>371</v>
      </c>
      <c r="Z61" s="19">
        <f>IF(AD61=0,J61,0)</f>
        <v>0</v>
      </c>
      <c r="AA61" s="19">
        <f>IF(AD61=15,J61,0)</f>
        <v>0</v>
      </c>
      <c r="AB61" s="19">
        <f>IF(AD61=21,J61,0)</f>
        <v>0</v>
      </c>
      <c r="AD61" s="34">
        <v>21</v>
      </c>
      <c r="AE61" s="34">
        <f>G61*0.191768001164653</f>
        <v>0</v>
      </c>
      <c r="AF61" s="34">
        <f>G61*(1-0.191768001164653)</f>
        <v>0</v>
      </c>
      <c r="AG61" s="31" t="s">
        <v>7</v>
      </c>
      <c r="AM61" s="34">
        <f>F61*AE61</f>
        <v>0</v>
      </c>
      <c r="AN61" s="34">
        <f>F61*AF61</f>
        <v>0</v>
      </c>
      <c r="AO61" s="35" t="s">
        <v>1183</v>
      </c>
      <c r="AP61" s="35" t="s">
        <v>1203</v>
      </c>
      <c r="AQ61" s="27" t="s">
        <v>1210</v>
      </c>
      <c r="AS61" s="34">
        <f>AM61+AN61</f>
        <v>0</v>
      </c>
      <c r="AT61" s="34">
        <f>G61/(100-AU61)*100</f>
        <v>0</v>
      </c>
      <c r="AU61" s="34">
        <v>0</v>
      </c>
      <c r="AV61" s="34">
        <f>L61</f>
        <v>3.76299</v>
      </c>
    </row>
    <row r="62" spans="4:7" ht="12.75">
      <c r="D62" s="17" t="s">
        <v>779</v>
      </c>
      <c r="G62" s="73"/>
    </row>
    <row r="63" spans="1:48" ht="12.75">
      <c r="A63" s="6" t="s">
        <v>31</v>
      </c>
      <c r="B63" s="6" t="s">
        <v>371</v>
      </c>
      <c r="C63" s="6" t="s">
        <v>398</v>
      </c>
      <c r="D63" s="6" t="s">
        <v>780</v>
      </c>
      <c r="E63" s="6" t="s">
        <v>1133</v>
      </c>
      <c r="F63" s="19">
        <v>0.0411</v>
      </c>
      <c r="G63" s="72">
        <v>0</v>
      </c>
      <c r="H63" s="19">
        <f>F63*AE63</f>
        <v>0</v>
      </c>
      <c r="I63" s="19">
        <f>J63-H63</f>
        <v>0</v>
      </c>
      <c r="J63" s="19">
        <f>F63*G63</f>
        <v>0</v>
      </c>
      <c r="K63" s="19">
        <v>2.2</v>
      </c>
      <c r="L63" s="19">
        <f>F63*K63</f>
        <v>0.09042</v>
      </c>
      <c r="M63" s="31" t="s">
        <v>1162</v>
      </c>
      <c r="P63" s="34">
        <f>IF(AG63="5",J63,0)</f>
        <v>0</v>
      </c>
      <c r="R63" s="34">
        <f>IF(AG63="1",H63,0)</f>
        <v>0</v>
      </c>
      <c r="S63" s="34">
        <f>IF(AG63="1",I63,0)</f>
        <v>0</v>
      </c>
      <c r="T63" s="34">
        <f>IF(AG63="7",H63,0)</f>
        <v>0</v>
      </c>
      <c r="U63" s="34">
        <f>IF(AG63="7",I63,0)</f>
        <v>0</v>
      </c>
      <c r="V63" s="34">
        <f>IF(AG63="2",H63,0)</f>
        <v>0</v>
      </c>
      <c r="W63" s="34">
        <f>IF(AG63="2",I63,0)</f>
        <v>0</v>
      </c>
      <c r="X63" s="34">
        <f>IF(AG63="0",J63,0)</f>
        <v>0</v>
      </c>
      <c r="Y63" s="27" t="s">
        <v>371</v>
      </c>
      <c r="Z63" s="19">
        <f>IF(AD63=0,J63,0)</f>
        <v>0</v>
      </c>
      <c r="AA63" s="19">
        <f>IF(AD63=15,J63,0)</f>
        <v>0</v>
      </c>
      <c r="AB63" s="19">
        <f>IF(AD63=21,J63,0)</f>
        <v>0</v>
      </c>
      <c r="AD63" s="34">
        <v>21</v>
      </c>
      <c r="AE63" s="34">
        <f>G63*0</f>
        <v>0</v>
      </c>
      <c r="AF63" s="34">
        <f>G63*(1-0)</f>
        <v>0</v>
      </c>
      <c r="AG63" s="31" t="s">
        <v>7</v>
      </c>
      <c r="AM63" s="34">
        <f>F63*AE63</f>
        <v>0</v>
      </c>
      <c r="AN63" s="34">
        <f>F63*AF63</f>
        <v>0</v>
      </c>
      <c r="AO63" s="35" t="s">
        <v>1183</v>
      </c>
      <c r="AP63" s="35" t="s">
        <v>1203</v>
      </c>
      <c r="AQ63" s="27" t="s">
        <v>1210</v>
      </c>
      <c r="AS63" s="34">
        <f>AM63+AN63</f>
        <v>0</v>
      </c>
      <c r="AT63" s="34">
        <f>G63/(100-AU63)*100</f>
        <v>0</v>
      </c>
      <c r="AU63" s="34">
        <v>0</v>
      </c>
      <c r="AV63" s="34">
        <f>L63</f>
        <v>0.09042</v>
      </c>
    </row>
    <row r="64" spans="4:7" ht="12.75">
      <c r="D64" s="17" t="s">
        <v>781</v>
      </c>
      <c r="G64" s="73"/>
    </row>
    <row r="65" spans="1:48" ht="12.75">
      <c r="A65" s="6" t="s">
        <v>32</v>
      </c>
      <c r="B65" s="6" t="s">
        <v>371</v>
      </c>
      <c r="C65" s="6" t="s">
        <v>399</v>
      </c>
      <c r="D65" s="6" t="s">
        <v>782</v>
      </c>
      <c r="E65" s="6" t="s">
        <v>1133</v>
      </c>
      <c r="F65" s="19">
        <v>1.3489</v>
      </c>
      <c r="G65" s="72">
        <v>0</v>
      </c>
      <c r="H65" s="19">
        <f>F65*AE65</f>
        <v>0</v>
      </c>
      <c r="I65" s="19">
        <f>J65-H65</f>
        <v>0</v>
      </c>
      <c r="J65" s="19">
        <f>F65*G65</f>
        <v>0</v>
      </c>
      <c r="K65" s="19">
        <v>2.2</v>
      </c>
      <c r="L65" s="19">
        <f>F65*K65</f>
        <v>2.9675800000000003</v>
      </c>
      <c r="M65" s="31" t="s">
        <v>1162</v>
      </c>
      <c r="P65" s="34">
        <f>IF(AG65="5",J65,0)</f>
        <v>0</v>
      </c>
      <c r="R65" s="34">
        <f>IF(AG65="1",H65,0)</f>
        <v>0</v>
      </c>
      <c r="S65" s="34">
        <f>IF(AG65="1",I65,0)</f>
        <v>0</v>
      </c>
      <c r="T65" s="34">
        <f>IF(AG65="7",H65,0)</f>
        <v>0</v>
      </c>
      <c r="U65" s="34">
        <f>IF(AG65="7",I65,0)</f>
        <v>0</v>
      </c>
      <c r="V65" s="34">
        <f>IF(AG65="2",H65,0)</f>
        <v>0</v>
      </c>
      <c r="W65" s="34">
        <f>IF(AG65="2",I65,0)</f>
        <v>0</v>
      </c>
      <c r="X65" s="34">
        <f>IF(AG65="0",J65,0)</f>
        <v>0</v>
      </c>
      <c r="Y65" s="27" t="s">
        <v>371</v>
      </c>
      <c r="Z65" s="19">
        <f>IF(AD65=0,J65,0)</f>
        <v>0</v>
      </c>
      <c r="AA65" s="19">
        <f>IF(AD65=15,J65,0)</f>
        <v>0</v>
      </c>
      <c r="AB65" s="19">
        <f>IF(AD65=21,J65,0)</f>
        <v>0</v>
      </c>
      <c r="AD65" s="34">
        <v>21</v>
      </c>
      <c r="AE65" s="34">
        <f>G65*0</f>
        <v>0</v>
      </c>
      <c r="AF65" s="34">
        <f>G65*(1-0)</f>
        <v>0</v>
      </c>
      <c r="AG65" s="31" t="s">
        <v>7</v>
      </c>
      <c r="AM65" s="34">
        <f>F65*AE65</f>
        <v>0</v>
      </c>
      <c r="AN65" s="34">
        <f>F65*AF65</f>
        <v>0</v>
      </c>
      <c r="AO65" s="35" t="s">
        <v>1183</v>
      </c>
      <c r="AP65" s="35" t="s">
        <v>1203</v>
      </c>
      <c r="AQ65" s="27" t="s">
        <v>1210</v>
      </c>
      <c r="AS65" s="34">
        <f>AM65+AN65</f>
        <v>0</v>
      </c>
      <c r="AT65" s="34">
        <f>G65/(100-AU65)*100</f>
        <v>0</v>
      </c>
      <c r="AU65" s="34">
        <v>0</v>
      </c>
      <c r="AV65" s="34">
        <f>L65</f>
        <v>2.9675800000000003</v>
      </c>
    </row>
    <row r="66" spans="4:7" ht="12.75">
      <c r="D66" s="17" t="s">
        <v>781</v>
      </c>
      <c r="G66" s="73"/>
    </row>
    <row r="67" spans="1:48" ht="12.75">
      <c r="A67" s="6" t="s">
        <v>33</v>
      </c>
      <c r="B67" s="6" t="s">
        <v>371</v>
      </c>
      <c r="C67" s="6" t="s">
        <v>400</v>
      </c>
      <c r="D67" s="6" t="s">
        <v>783</v>
      </c>
      <c r="E67" s="6" t="s">
        <v>1133</v>
      </c>
      <c r="F67" s="19">
        <v>1.39</v>
      </c>
      <c r="G67" s="72">
        <v>0</v>
      </c>
      <c r="H67" s="19">
        <f>F67*AE67</f>
        <v>0</v>
      </c>
      <c r="I67" s="19">
        <f>J67-H67</f>
        <v>0</v>
      </c>
      <c r="J67" s="19">
        <f>F67*G67</f>
        <v>0</v>
      </c>
      <c r="K67" s="19">
        <v>0</v>
      </c>
      <c r="L67" s="19">
        <f>F67*K67</f>
        <v>0</v>
      </c>
      <c r="M67" s="31" t="s">
        <v>1162</v>
      </c>
      <c r="P67" s="34">
        <f>IF(AG67="5",J67,0)</f>
        <v>0</v>
      </c>
      <c r="R67" s="34">
        <f>IF(AG67="1",H67,0)</f>
        <v>0</v>
      </c>
      <c r="S67" s="34">
        <f>IF(AG67="1",I67,0)</f>
        <v>0</v>
      </c>
      <c r="T67" s="34">
        <f>IF(AG67="7",H67,0)</f>
        <v>0</v>
      </c>
      <c r="U67" s="34">
        <f>IF(AG67="7",I67,0)</f>
        <v>0</v>
      </c>
      <c r="V67" s="34">
        <f>IF(AG67="2",H67,0)</f>
        <v>0</v>
      </c>
      <c r="W67" s="34">
        <f>IF(AG67="2",I67,0)</f>
        <v>0</v>
      </c>
      <c r="X67" s="34">
        <f>IF(AG67="0",J67,0)</f>
        <v>0</v>
      </c>
      <c r="Y67" s="27" t="s">
        <v>371</v>
      </c>
      <c r="Z67" s="19">
        <f>IF(AD67=0,J67,0)</f>
        <v>0</v>
      </c>
      <c r="AA67" s="19">
        <f>IF(AD67=15,J67,0)</f>
        <v>0</v>
      </c>
      <c r="AB67" s="19">
        <f>IF(AD67=21,J67,0)</f>
        <v>0</v>
      </c>
      <c r="AD67" s="34">
        <v>21</v>
      </c>
      <c r="AE67" s="34">
        <f>G67*0</f>
        <v>0</v>
      </c>
      <c r="AF67" s="34">
        <f>G67*(1-0)</f>
        <v>0</v>
      </c>
      <c r="AG67" s="31" t="s">
        <v>7</v>
      </c>
      <c r="AM67" s="34">
        <f>F67*AE67</f>
        <v>0</v>
      </c>
      <c r="AN67" s="34">
        <f>F67*AF67</f>
        <v>0</v>
      </c>
      <c r="AO67" s="35" t="s">
        <v>1183</v>
      </c>
      <c r="AP67" s="35" t="s">
        <v>1203</v>
      </c>
      <c r="AQ67" s="27" t="s">
        <v>1210</v>
      </c>
      <c r="AS67" s="34">
        <f>AM67+AN67</f>
        <v>0</v>
      </c>
      <c r="AT67" s="34">
        <f>G67/(100-AU67)*100</f>
        <v>0</v>
      </c>
      <c r="AU67" s="34">
        <v>0</v>
      </c>
      <c r="AV67" s="34">
        <f>L67</f>
        <v>0</v>
      </c>
    </row>
    <row r="68" spans="4:7" ht="12.75">
      <c r="D68" s="17" t="s">
        <v>784</v>
      </c>
      <c r="G68" s="73"/>
    </row>
    <row r="69" spans="1:48" ht="12.75">
      <c r="A69" s="6" t="s">
        <v>34</v>
      </c>
      <c r="B69" s="6" t="s">
        <v>371</v>
      </c>
      <c r="C69" s="6" t="s">
        <v>401</v>
      </c>
      <c r="D69" s="6" t="s">
        <v>785</v>
      </c>
      <c r="E69" s="6" t="s">
        <v>1135</v>
      </c>
      <c r="F69" s="19">
        <v>110.14</v>
      </c>
      <c r="G69" s="72">
        <v>0</v>
      </c>
      <c r="H69" s="19">
        <f>F69*AE69</f>
        <v>0</v>
      </c>
      <c r="I69" s="19">
        <f>J69-H69</f>
        <v>0</v>
      </c>
      <c r="J69" s="19">
        <f>F69*G69</f>
        <v>0</v>
      </c>
      <c r="K69" s="19">
        <v>0.02</v>
      </c>
      <c r="L69" s="19">
        <f>F69*K69</f>
        <v>2.2028</v>
      </c>
      <c r="M69" s="31" t="s">
        <v>1162</v>
      </c>
      <c r="P69" s="34">
        <f>IF(AG69="5",J69,0)</f>
        <v>0</v>
      </c>
      <c r="R69" s="34">
        <f>IF(AG69="1",H69,0)</f>
        <v>0</v>
      </c>
      <c r="S69" s="34">
        <f>IF(AG69="1",I69,0)</f>
        <v>0</v>
      </c>
      <c r="T69" s="34">
        <f>IF(AG69="7",H69,0)</f>
        <v>0</v>
      </c>
      <c r="U69" s="34">
        <f>IF(AG69="7",I69,0)</f>
        <v>0</v>
      </c>
      <c r="V69" s="34">
        <f>IF(AG69="2",H69,0)</f>
        <v>0</v>
      </c>
      <c r="W69" s="34">
        <f>IF(AG69="2",I69,0)</f>
        <v>0</v>
      </c>
      <c r="X69" s="34">
        <f>IF(AG69="0",J69,0)</f>
        <v>0</v>
      </c>
      <c r="Y69" s="27" t="s">
        <v>371</v>
      </c>
      <c r="Z69" s="19">
        <f>IF(AD69=0,J69,0)</f>
        <v>0</v>
      </c>
      <c r="AA69" s="19">
        <f>IF(AD69=15,J69,0)</f>
        <v>0</v>
      </c>
      <c r="AB69" s="19">
        <f>IF(AD69=21,J69,0)</f>
        <v>0</v>
      </c>
      <c r="AD69" s="34">
        <v>21</v>
      </c>
      <c r="AE69" s="34">
        <f>G69*0</f>
        <v>0</v>
      </c>
      <c r="AF69" s="34">
        <f>G69*(1-0)</f>
        <v>0</v>
      </c>
      <c r="AG69" s="31" t="s">
        <v>7</v>
      </c>
      <c r="AM69" s="34">
        <f>F69*AE69</f>
        <v>0</v>
      </c>
      <c r="AN69" s="34">
        <f>F69*AF69</f>
        <v>0</v>
      </c>
      <c r="AO69" s="35" t="s">
        <v>1183</v>
      </c>
      <c r="AP69" s="35" t="s">
        <v>1203</v>
      </c>
      <c r="AQ69" s="27" t="s">
        <v>1210</v>
      </c>
      <c r="AS69" s="34">
        <f>AM69+AN69</f>
        <v>0</v>
      </c>
      <c r="AT69" s="34">
        <f>G69/(100-AU69)*100</f>
        <v>0</v>
      </c>
      <c r="AU69" s="34">
        <v>0</v>
      </c>
      <c r="AV69" s="34">
        <f>L69</f>
        <v>2.2028</v>
      </c>
    </row>
    <row r="70" spans="1:48" ht="12.75">
      <c r="A70" s="6" t="s">
        <v>35</v>
      </c>
      <c r="B70" s="6" t="s">
        <v>371</v>
      </c>
      <c r="C70" s="6" t="s">
        <v>402</v>
      </c>
      <c r="D70" s="6" t="s">
        <v>786</v>
      </c>
      <c r="E70" s="6" t="s">
        <v>1135</v>
      </c>
      <c r="F70" s="19">
        <v>8.7024</v>
      </c>
      <c r="G70" s="72">
        <v>0</v>
      </c>
      <c r="H70" s="19">
        <f>F70*AE70</f>
        <v>0</v>
      </c>
      <c r="I70" s="19">
        <f>J70-H70</f>
        <v>0</v>
      </c>
      <c r="J70" s="19">
        <f>F70*G70</f>
        <v>0</v>
      </c>
      <c r="K70" s="19">
        <v>0.18334</v>
      </c>
      <c r="L70" s="19">
        <f>F70*K70</f>
        <v>1.595498016</v>
      </c>
      <c r="M70" s="31" t="s">
        <v>1162</v>
      </c>
      <c r="P70" s="34">
        <f>IF(AG70="5",J70,0)</f>
        <v>0</v>
      </c>
      <c r="R70" s="34">
        <f>IF(AG70="1",H70,0)</f>
        <v>0</v>
      </c>
      <c r="S70" s="34">
        <f>IF(AG70="1",I70,0)</f>
        <v>0</v>
      </c>
      <c r="T70" s="34">
        <f>IF(AG70="7",H70,0)</f>
        <v>0</v>
      </c>
      <c r="U70" s="34">
        <f>IF(AG70="7",I70,0)</f>
        <v>0</v>
      </c>
      <c r="V70" s="34">
        <f>IF(AG70="2",H70,0)</f>
        <v>0</v>
      </c>
      <c r="W70" s="34">
        <f>IF(AG70="2",I70,0)</f>
        <v>0</v>
      </c>
      <c r="X70" s="34">
        <f>IF(AG70="0",J70,0)</f>
        <v>0</v>
      </c>
      <c r="Y70" s="27" t="s">
        <v>371</v>
      </c>
      <c r="Z70" s="19">
        <f>IF(AD70=0,J70,0)</f>
        <v>0</v>
      </c>
      <c r="AA70" s="19">
        <f>IF(AD70=15,J70,0)</f>
        <v>0</v>
      </c>
      <c r="AB70" s="19">
        <f>IF(AD70=21,J70,0)</f>
        <v>0</v>
      </c>
      <c r="AD70" s="34">
        <v>21</v>
      </c>
      <c r="AE70" s="34">
        <f>G70*0.05592585592414</f>
        <v>0</v>
      </c>
      <c r="AF70" s="34">
        <f>G70*(1-0.05592585592414)</f>
        <v>0</v>
      </c>
      <c r="AG70" s="31" t="s">
        <v>7</v>
      </c>
      <c r="AM70" s="34">
        <f>F70*AE70</f>
        <v>0</v>
      </c>
      <c r="AN70" s="34">
        <f>F70*AF70</f>
        <v>0</v>
      </c>
      <c r="AO70" s="35" t="s">
        <v>1183</v>
      </c>
      <c r="AP70" s="35" t="s">
        <v>1203</v>
      </c>
      <c r="AQ70" s="27" t="s">
        <v>1210</v>
      </c>
      <c r="AS70" s="34">
        <f>AM70+AN70</f>
        <v>0</v>
      </c>
      <c r="AT70" s="34">
        <f>G70/(100-AU70)*100</f>
        <v>0</v>
      </c>
      <c r="AU70" s="34">
        <v>0</v>
      </c>
      <c r="AV70" s="34">
        <f>L70</f>
        <v>1.595498016</v>
      </c>
    </row>
    <row r="71" spans="4:7" ht="12.75">
      <c r="D71" s="17" t="s">
        <v>787</v>
      </c>
      <c r="G71" s="73"/>
    </row>
    <row r="72" spans="1:48" ht="12.75">
      <c r="A72" s="6" t="s">
        <v>36</v>
      </c>
      <c r="B72" s="6" t="s">
        <v>371</v>
      </c>
      <c r="C72" s="6" t="s">
        <v>403</v>
      </c>
      <c r="D72" s="6" t="s">
        <v>788</v>
      </c>
      <c r="E72" s="6" t="s">
        <v>1134</v>
      </c>
      <c r="F72" s="19">
        <v>14</v>
      </c>
      <c r="G72" s="72">
        <v>0</v>
      </c>
      <c r="H72" s="19">
        <f>F72*AE72</f>
        <v>0</v>
      </c>
      <c r="I72" s="19">
        <f>J72-H72</f>
        <v>0</v>
      </c>
      <c r="J72" s="19">
        <f>F72*G72</f>
        <v>0</v>
      </c>
      <c r="K72" s="19">
        <v>0</v>
      </c>
      <c r="L72" s="19">
        <f>F72*K72</f>
        <v>0</v>
      </c>
      <c r="M72" s="31" t="s">
        <v>1162</v>
      </c>
      <c r="P72" s="34">
        <f>IF(AG72="5",J72,0)</f>
        <v>0</v>
      </c>
      <c r="R72" s="34">
        <f>IF(AG72="1",H72,0)</f>
        <v>0</v>
      </c>
      <c r="S72" s="34">
        <f>IF(AG72="1",I72,0)</f>
        <v>0</v>
      </c>
      <c r="T72" s="34">
        <f>IF(AG72="7",H72,0)</f>
        <v>0</v>
      </c>
      <c r="U72" s="34">
        <f>IF(AG72="7",I72,0)</f>
        <v>0</v>
      </c>
      <c r="V72" s="34">
        <f>IF(AG72="2",H72,0)</f>
        <v>0</v>
      </c>
      <c r="W72" s="34">
        <f>IF(AG72="2",I72,0)</f>
        <v>0</v>
      </c>
      <c r="X72" s="34">
        <f>IF(AG72="0",J72,0)</f>
        <v>0</v>
      </c>
      <c r="Y72" s="27" t="s">
        <v>371</v>
      </c>
      <c r="Z72" s="19">
        <f>IF(AD72=0,J72,0)</f>
        <v>0</v>
      </c>
      <c r="AA72" s="19">
        <f>IF(AD72=15,J72,0)</f>
        <v>0</v>
      </c>
      <c r="AB72" s="19">
        <f>IF(AD72=21,J72,0)</f>
        <v>0</v>
      </c>
      <c r="AD72" s="34">
        <v>21</v>
      </c>
      <c r="AE72" s="34">
        <f>G72*0</f>
        <v>0</v>
      </c>
      <c r="AF72" s="34">
        <f>G72*(1-0)</f>
        <v>0</v>
      </c>
      <c r="AG72" s="31" t="s">
        <v>7</v>
      </c>
      <c r="AM72" s="34">
        <f>F72*AE72</f>
        <v>0</v>
      </c>
      <c r="AN72" s="34">
        <f>F72*AF72</f>
        <v>0</v>
      </c>
      <c r="AO72" s="35" t="s">
        <v>1183</v>
      </c>
      <c r="AP72" s="35" t="s">
        <v>1203</v>
      </c>
      <c r="AQ72" s="27" t="s">
        <v>1210</v>
      </c>
      <c r="AS72" s="34">
        <f>AM72+AN72</f>
        <v>0</v>
      </c>
      <c r="AT72" s="34">
        <f>G72/(100-AU72)*100</f>
        <v>0</v>
      </c>
      <c r="AU72" s="34">
        <v>0</v>
      </c>
      <c r="AV72" s="34">
        <f>L72</f>
        <v>0</v>
      </c>
    </row>
    <row r="73" spans="4:7" ht="12.75">
      <c r="D73" s="17" t="s">
        <v>789</v>
      </c>
      <c r="G73" s="73"/>
    </row>
    <row r="74" spans="1:48" ht="12.75">
      <c r="A74" s="6" t="s">
        <v>37</v>
      </c>
      <c r="B74" s="6" t="s">
        <v>371</v>
      </c>
      <c r="C74" s="6" t="s">
        <v>404</v>
      </c>
      <c r="D74" s="6" t="s">
        <v>790</v>
      </c>
      <c r="E74" s="6" t="s">
        <v>1135</v>
      </c>
      <c r="F74" s="19">
        <v>14.972</v>
      </c>
      <c r="G74" s="72">
        <v>0</v>
      </c>
      <c r="H74" s="19">
        <f>F74*AE74</f>
        <v>0</v>
      </c>
      <c r="I74" s="19">
        <f>J74-H74</f>
        <v>0</v>
      </c>
      <c r="J74" s="19">
        <f>F74*G74</f>
        <v>0</v>
      </c>
      <c r="K74" s="19">
        <v>0.07717</v>
      </c>
      <c r="L74" s="19">
        <f>F74*K74</f>
        <v>1.15538924</v>
      </c>
      <c r="M74" s="31" t="s">
        <v>1162</v>
      </c>
      <c r="P74" s="34">
        <f>IF(AG74="5",J74,0)</f>
        <v>0</v>
      </c>
      <c r="R74" s="34">
        <f>IF(AG74="1",H74,0)</f>
        <v>0</v>
      </c>
      <c r="S74" s="34">
        <f>IF(AG74="1",I74,0)</f>
        <v>0</v>
      </c>
      <c r="T74" s="34">
        <f>IF(AG74="7",H74,0)</f>
        <v>0</v>
      </c>
      <c r="U74" s="34">
        <f>IF(AG74="7",I74,0)</f>
        <v>0</v>
      </c>
      <c r="V74" s="34">
        <f>IF(AG74="2",H74,0)</f>
        <v>0</v>
      </c>
      <c r="W74" s="34">
        <f>IF(AG74="2",I74,0)</f>
        <v>0</v>
      </c>
      <c r="X74" s="34">
        <f>IF(AG74="0",J74,0)</f>
        <v>0</v>
      </c>
      <c r="Y74" s="27" t="s">
        <v>371</v>
      </c>
      <c r="Z74" s="19">
        <f>IF(AD74=0,J74,0)</f>
        <v>0</v>
      </c>
      <c r="AA74" s="19">
        <f>IF(AD74=15,J74,0)</f>
        <v>0</v>
      </c>
      <c r="AB74" s="19">
        <f>IF(AD74=21,J74,0)</f>
        <v>0</v>
      </c>
      <c r="AD74" s="34">
        <v>21</v>
      </c>
      <c r="AE74" s="34">
        <f>G74*0.0910101318759031</f>
        <v>0</v>
      </c>
      <c r="AF74" s="34">
        <f>G74*(1-0.0910101318759031)</f>
        <v>0</v>
      </c>
      <c r="AG74" s="31" t="s">
        <v>7</v>
      </c>
      <c r="AM74" s="34">
        <f>F74*AE74</f>
        <v>0</v>
      </c>
      <c r="AN74" s="34">
        <f>F74*AF74</f>
        <v>0</v>
      </c>
      <c r="AO74" s="35" t="s">
        <v>1183</v>
      </c>
      <c r="AP74" s="35" t="s">
        <v>1203</v>
      </c>
      <c r="AQ74" s="27" t="s">
        <v>1210</v>
      </c>
      <c r="AS74" s="34">
        <f>AM74+AN74</f>
        <v>0</v>
      </c>
      <c r="AT74" s="34">
        <f>G74/(100-AU74)*100</f>
        <v>0</v>
      </c>
      <c r="AU74" s="34">
        <v>0</v>
      </c>
      <c r="AV74" s="34">
        <f>L74</f>
        <v>1.15538924</v>
      </c>
    </row>
    <row r="75" spans="4:7" ht="12.75">
      <c r="D75" s="17" t="s">
        <v>789</v>
      </c>
      <c r="G75" s="73"/>
    </row>
    <row r="76" spans="1:48" ht="12.75">
      <c r="A76" s="6" t="s">
        <v>38</v>
      </c>
      <c r="B76" s="6" t="s">
        <v>371</v>
      </c>
      <c r="C76" s="6" t="s">
        <v>405</v>
      </c>
      <c r="D76" s="6" t="s">
        <v>791</v>
      </c>
      <c r="E76" s="6" t="s">
        <v>1135</v>
      </c>
      <c r="F76" s="19">
        <v>35.97</v>
      </c>
      <c r="G76" s="72">
        <v>0</v>
      </c>
      <c r="H76" s="19">
        <f>F76*AE76</f>
        <v>0</v>
      </c>
      <c r="I76" s="19">
        <f>J76-H76</f>
        <v>0</v>
      </c>
      <c r="J76" s="19">
        <f>F76*G76</f>
        <v>0</v>
      </c>
      <c r="K76" s="19">
        <v>0.02542</v>
      </c>
      <c r="L76" s="19">
        <f>F76*K76</f>
        <v>0.9143574</v>
      </c>
      <c r="M76" s="31" t="s">
        <v>1162</v>
      </c>
      <c r="P76" s="34">
        <f>IF(AG76="5",J76,0)</f>
        <v>0</v>
      </c>
      <c r="R76" s="34">
        <f>IF(AG76="1",H76,0)</f>
        <v>0</v>
      </c>
      <c r="S76" s="34">
        <f>IF(AG76="1",I76,0)</f>
        <v>0</v>
      </c>
      <c r="T76" s="34">
        <f>IF(AG76="7",H76,0)</f>
        <v>0</v>
      </c>
      <c r="U76" s="34">
        <f>IF(AG76="7",I76,0)</f>
        <v>0</v>
      </c>
      <c r="V76" s="34">
        <f>IF(AG76="2",H76,0)</f>
        <v>0</v>
      </c>
      <c r="W76" s="34">
        <f>IF(AG76="2",I76,0)</f>
        <v>0</v>
      </c>
      <c r="X76" s="34">
        <f>IF(AG76="0",J76,0)</f>
        <v>0</v>
      </c>
      <c r="Y76" s="27" t="s">
        <v>371</v>
      </c>
      <c r="Z76" s="19">
        <f>IF(AD76=0,J76,0)</f>
        <v>0</v>
      </c>
      <c r="AA76" s="19">
        <f>IF(AD76=15,J76,0)</f>
        <v>0</v>
      </c>
      <c r="AB76" s="19">
        <f>IF(AD76=21,J76,0)</f>
        <v>0</v>
      </c>
      <c r="AD76" s="34">
        <v>21</v>
      </c>
      <c r="AE76" s="34">
        <f>G76*0.0930598552948915</f>
        <v>0</v>
      </c>
      <c r="AF76" s="34">
        <f>G76*(1-0.0930598552948915)</f>
        <v>0</v>
      </c>
      <c r="AG76" s="31" t="s">
        <v>7</v>
      </c>
      <c r="AM76" s="34">
        <f>F76*AE76</f>
        <v>0</v>
      </c>
      <c r="AN76" s="34">
        <f>F76*AF76</f>
        <v>0</v>
      </c>
      <c r="AO76" s="35" t="s">
        <v>1183</v>
      </c>
      <c r="AP76" s="35" t="s">
        <v>1203</v>
      </c>
      <c r="AQ76" s="27" t="s">
        <v>1210</v>
      </c>
      <c r="AS76" s="34">
        <f>AM76+AN76</f>
        <v>0</v>
      </c>
      <c r="AT76" s="34">
        <f>G76/(100-AU76)*100</f>
        <v>0</v>
      </c>
      <c r="AU76" s="34">
        <v>0</v>
      </c>
      <c r="AV76" s="34">
        <f>L76</f>
        <v>0.9143574</v>
      </c>
    </row>
    <row r="77" spans="4:7" ht="12.75">
      <c r="D77" s="17" t="s">
        <v>792</v>
      </c>
      <c r="G77" s="73"/>
    </row>
    <row r="78" spans="1:48" ht="12.75">
      <c r="A78" s="6" t="s">
        <v>39</v>
      </c>
      <c r="B78" s="6" t="s">
        <v>371</v>
      </c>
      <c r="C78" s="6" t="s">
        <v>406</v>
      </c>
      <c r="D78" s="6" t="s">
        <v>793</v>
      </c>
      <c r="E78" s="6" t="s">
        <v>1135</v>
      </c>
      <c r="F78" s="19">
        <v>90.806</v>
      </c>
      <c r="G78" s="72">
        <v>0</v>
      </c>
      <c r="H78" s="19">
        <f>F78*AE78</f>
        <v>0</v>
      </c>
      <c r="I78" s="19">
        <f>J78-H78</f>
        <v>0</v>
      </c>
      <c r="J78" s="19">
        <f>F78*G78</f>
        <v>0</v>
      </c>
      <c r="K78" s="19">
        <v>0.02542</v>
      </c>
      <c r="L78" s="19">
        <f>F78*K78</f>
        <v>2.30828852</v>
      </c>
      <c r="M78" s="31" t="s">
        <v>1162</v>
      </c>
      <c r="P78" s="34">
        <f>IF(AG78="5",J78,0)</f>
        <v>0</v>
      </c>
      <c r="R78" s="34">
        <f>IF(AG78="1",H78,0)</f>
        <v>0</v>
      </c>
      <c r="S78" s="34">
        <f>IF(AG78="1",I78,0)</f>
        <v>0</v>
      </c>
      <c r="T78" s="34">
        <f>IF(AG78="7",H78,0)</f>
        <v>0</v>
      </c>
      <c r="U78" s="34">
        <f>IF(AG78="7",I78,0)</f>
        <v>0</v>
      </c>
      <c r="V78" s="34">
        <f>IF(AG78="2",H78,0)</f>
        <v>0</v>
      </c>
      <c r="W78" s="34">
        <f>IF(AG78="2",I78,0)</f>
        <v>0</v>
      </c>
      <c r="X78" s="34">
        <f>IF(AG78="0",J78,0)</f>
        <v>0</v>
      </c>
      <c r="Y78" s="27" t="s">
        <v>371</v>
      </c>
      <c r="Z78" s="19">
        <f>IF(AD78=0,J78,0)</f>
        <v>0</v>
      </c>
      <c r="AA78" s="19">
        <f>IF(AD78=15,J78,0)</f>
        <v>0</v>
      </c>
      <c r="AB78" s="19">
        <f>IF(AD78=21,J78,0)</f>
        <v>0</v>
      </c>
      <c r="AD78" s="34">
        <v>21</v>
      </c>
      <c r="AE78" s="34">
        <f>G78*0.0930569841990784</f>
        <v>0</v>
      </c>
      <c r="AF78" s="34">
        <f>G78*(1-0.0930569841990784)</f>
        <v>0</v>
      </c>
      <c r="AG78" s="31" t="s">
        <v>7</v>
      </c>
      <c r="AM78" s="34">
        <f>F78*AE78</f>
        <v>0</v>
      </c>
      <c r="AN78" s="34">
        <f>F78*AF78</f>
        <v>0</v>
      </c>
      <c r="AO78" s="35" t="s">
        <v>1183</v>
      </c>
      <c r="AP78" s="35" t="s">
        <v>1203</v>
      </c>
      <c r="AQ78" s="27" t="s">
        <v>1210</v>
      </c>
      <c r="AS78" s="34">
        <f>AM78+AN78</f>
        <v>0</v>
      </c>
      <c r="AT78" s="34">
        <f>G78/(100-AU78)*100</f>
        <v>0</v>
      </c>
      <c r="AU78" s="34">
        <v>0</v>
      </c>
      <c r="AV78" s="34">
        <f>L78</f>
        <v>2.30828852</v>
      </c>
    </row>
    <row r="79" spans="4:7" ht="12.75">
      <c r="D79" s="17" t="s">
        <v>794</v>
      </c>
      <c r="G79" s="73"/>
    </row>
    <row r="80" spans="1:37" ht="12.75">
      <c r="A80" s="5"/>
      <c r="B80" s="14" t="s">
        <v>371</v>
      </c>
      <c r="C80" s="14" t="s">
        <v>103</v>
      </c>
      <c r="D80" s="14" t="s">
        <v>795</v>
      </c>
      <c r="E80" s="5" t="s">
        <v>6</v>
      </c>
      <c r="F80" s="5" t="s">
        <v>6</v>
      </c>
      <c r="G80" s="5" t="s">
        <v>6</v>
      </c>
      <c r="H80" s="37">
        <f>SUM(H81:H85)</f>
        <v>0</v>
      </c>
      <c r="I80" s="37">
        <f>SUM(I81:I85)</f>
        <v>0</v>
      </c>
      <c r="J80" s="37">
        <f>H80+I80</f>
        <v>0</v>
      </c>
      <c r="K80" s="27"/>
      <c r="L80" s="37">
        <f>SUM(L81:L85)</f>
        <v>5.468833</v>
      </c>
      <c r="M80" s="27"/>
      <c r="Y80" s="27" t="s">
        <v>371</v>
      </c>
      <c r="AI80" s="37">
        <f>SUM(Z81:Z85)</f>
        <v>0</v>
      </c>
      <c r="AJ80" s="37">
        <f>SUM(AA81:AA85)</f>
        <v>0</v>
      </c>
      <c r="AK80" s="37">
        <f>SUM(AB81:AB85)</f>
        <v>0</v>
      </c>
    </row>
    <row r="81" spans="1:48" ht="12.75">
      <c r="A81" s="6" t="s">
        <v>40</v>
      </c>
      <c r="B81" s="6" t="s">
        <v>371</v>
      </c>
      <c r="C81" s="6" t="s">
        <v>407</v>
      </c>
      <c r="D81" s="6" t="s">
        <v>796</v>
      </c>
      <c r="E81" s="6" t="s">
        <v>1135</v>
      </c>
      <c r="F81" s="19">
        <v>110.14</v>
      </c>
      <c r="G81" s="72">
        <v>0</v>
      </c>
      <c r="H81" s="19">
        <f>F81*AE81</f>
        <v>0</v>
      </c>
      <c r="I81" s="19">
        <f>J81-H81</f>
        <v>0</v>
      </c>
      <c r="J81" s="19">
        <f>F81*G81</f>
        <v>0</v>
      </c>
      <c r="K81" s="19">
        <v>0.02</v>
      </c>
      <c r="L81" s="19">
        <f>F81*K81</f>
        <v>2.2028</v>
      </c>
      <c r="M81" s="31" t="s">
        <v>1162</v>
      </c>
      <c r="P81" s="34">
        <f>IF(AG81="5",J81,0)</f>
        <v>0</v>
      </c>
      <c r="R81" s="34">
        <f>IF(AG81="1",H81,0)</f>
        <v>0</v>
      </c>
      <c r="S81" s="34">
        <f>IF(AG81="1",I81,0)</f>
        <v>0</v>
      </c>
      <c r="T81" s="34">
        <f>IF(AG81="7",H81,0)</f>
        <v>0</v>
      </c>
      <c r="U81" s="34">
        <f>IF(AG81="7",I81,0)</f>
        <v>0</v>
      </c>
      <c r="V81" s="34">
        <f>IF(AG81="2",H81,0)</f>
        <v>0</v>
      </c>
      <c r="W81" s="34">
        <f>IF(AG81="2",I81,0)</f>
        <v>0</v>
      </c>
      <c r="X81" s="34">
        <f>IF(AG81="0",J81,0)</f>
        <v>0</v>
      </c>
      <c r="Y81" s="27" t="s">
        <v>371</v>
      </c>
      <c r="Z81" s="19">
        <f>IF(AD81=0,J81,0)</f>
        <v>0</v>
      </c>
      <c r="AA81" s="19">
        <f>IF(AD81=15,J81,0)</f>
        <v>0</v>
      </c>
      <c r="AB81" s="19">
        <f>IF(AD81=21,J81,0)</f>
        <v>0</v>
      </c>
      <c r="AD81" s="34">
        <v>21</v>
      </c>
      <c r="AE81" s="34">
        <f>G81*0</f>
        <v>0</v>
      </c>
      <c r="AF81" s="34">
        <f>G81*(1-0)</f>
        <v>0</v>
      </c>
      <c r="AG81" s="31" t="s">
        <v>7</v>
      </c>
      <c r="AM81" s="34">
        <f>F81*AE81</f>
        <v>0</v>
      </c>
      <c r="AN81" s="34">
        <f>F81*AF81</f>
        <v>0</v>
      </c>
      <c r="AO81" s="35" t="s">
        <v>1184</v>
      </c>
      <c r="AP81" s="35" t="s">
        <v>1203</v>
      </c>
      <c r="AQ81" s="27" t="s">
        <v>1210</v>
      </c>
      <c r="AS81" s="34">
        <f>AM81+AN81</f>
        <v>0</v>
      </c>
      <c r="AT81" s="34">
        <f>G81/(100-AU81)*100</f>
        <v>0</v>
      </c>
      <c r="AU81" s="34">
        <v>0</v>
      </c>
      <c r="AV81" s="34">
        <f>L81</f>
        <v>2.2028</v>
      </c>
    </row>
    <row r="82" spans="4:7" ht="12.75">
      <c r="D82" s="17" t="s">
        <v>797</v>
      </c>
      <c r="G82" s="73"/>
    </row>
    <row r="83" spans="1:48" ht="12.75">
      <c r="A83" s="6" t="s">
        <v>41</v>
      </c>
      <c r="B83" s="6" t="s">
        <v>371</v>
      </c>
      <c r="C83" s="6" t="s">
        <v>408</v>
      </c>
      <c r="D83" s="6" t="s">
        <v>798</v>
      </c>
      <c r="E83" s="6" t="s">
        <v>1135</v>
      </c>
      <c r="F83" s="19">
        <v>155.248</v>
      </c>
      <c r="G83" s="72">
        <v>0</v>
      </c>
      <c r="H83" s="19">
        <f>F83*AE83</f>
        <v>0</v>
      </c>
      <c r="I83" s="19">
        <f>J83-H83</f>
        <v>0</v>
      </c>
      <c r="J83" s="19">
        <f>F83*G83</f>
        <v>0</v>
      </c>
      <c r="K83" s="19">
        <v>0.02</v>
      </c>
      <c r="L83" s="19">
        <f>F83*K83</f>
        <v>3.1049599999999997</v>
      </c>
      <c r="M83" s="31" t="s">
        <v>1162</v>
      </c>
      <c r="P83" s="34">
        <f>IF(AG83="5",J83,0)</f>
        <v>0</v>
      </c>
      <c r="R83" s="34">
        <f>IF(AG83="1",H83,0)</f>
        <v>0</v>
      </c>
      <c r="S83" s="34">
        <f>IF(AG83="1",I83,0)</f>
        <v>0</v>
      </c>
      <c r="T83" s="34">
        <f>IF(AG83="7",H83,0)</f>
        <v>0</v>
      </c>
      <c r="U83" s="34">
        <f>IF(AG83="7",I83,0)</f>
        <v>0</v>
      </c>
      <c r="V83" s="34">
        <f>IF(AG83="2",H83,0)</f>
        <v>0</v>
      </c>
      <c r="W83" s="34">
        <f>IF(AG83="2",I83,0)</f>
        <v>0</v>
      </c>
      <c r="X83" s="34">
        <f>IF(AG83="0",J83,0)</f>
        <v>0</v>
      </c>
      <c r="Y83" s="27" t="s">
        <v>371</v>
      </c>
      <c r="Z83" s="19">
        <f>IF(AD83=0,J83,0)</f>
        <v>0</v>
      </c>
      <c r="AA83" s="19">
        <f>IF(AD83=15,J83,0)</f>
        <v>0</v>
      </c>
      <c r="AB83" s="19">
        <f>IF(AD83=21,J83,0)</f>
        <v>0</v>
      </c>
      <c r="AD83" s="34">
        <v>21</v>
      </c>
      <c r="AE83" s="34">
        <f>G83*0</f>
        <v>0</v>
      </c>
      <c r="AF83" s="34">
        <f>G83*(1-0)</f>
        <v>0</v>
      </c>
      <c r="AG83" s="31" t="s">
        <v>7</v>
      </c>
      <c r="AM83" s="34">
        <f>F83*AE83</f>
        <v>0</v>
      </c>
      <c r="AN83" s="34">
        <f>F83*AF83</f>
        <v>0</v>
      </c>
      <c r="AO83" s="35" t="s">
        <v>1184</v>
      </c>
      <c r="AP83" s="35" t="s">
        <v>1203</v>
      </c>
      <c r="AQ83" s="27" t="s">
        <v>1210</v>
      </c>
      <c r="AS83" s="34">
        <f>AM83+AN83</f>
        <v>0</v>
      </c>
      <c r="AT83" s="34">
        <f>G83/(100-AU83)*100</f>
        <v>0</v>
      </c>
      <c r="AU83" s="34">
        <v>0</v>
      </c>
      <c r="AV83" s="34">
        <f>L83</f>
        <v>3.1049599999999997</v>
      </c>
    </row>
    <row r="84" spans="4:7" ht="12.75">
      <c r="D84" s="17" t="s">
        <v>799</v>
      </c>
      <c r="G84" s="73"/>
    </row>
    <row r="85" spans="1:48" ht="12.75">
      <c r="A85" s="6" t="s">
        <v>42</v>
      </c>
      <c r="B85" s="6" t="s">
        <v>371</v>
      </c>
      <c r="C85" s="6" t="s">
        <v>409</v>
      </c>
      <c r="D85" s="6" t="s">
        <v>800</v>
      </c>
      <c r="E85" s="6" t="s">
        <v>1135</v>
      </c>
      <c r="F85" s="19">
        <v>178.97</v>
      </c>
      <c r="G85" s="72">
        <v>0</v>
      </c>
      <c r="H85" s="19">
        <f>F85*AE85</f>
        <v>0</v>
      </c>
      <c r="I85" s="19">
        <f>J85-H85</f>
        <v>0</v>
      </c>
      <c r="J85" s="19">
        <f>F85*G85</f>
        <v>0</v>
      </c>
      <c r="K85" s="19">
        <v>0.0009</v>
      </c>
      <c r="L85" s="19">
        <f>F85*K85</f>
        <v>0.161073</v>
      </c>
      <c r="M85" s="31" t="s">
        <v>1162</v>
      </c>
      <c r="P85" s="34">
        <f>IF(AG85="5",J85,0)</f>
        <v>0</v>
      </c>
      <c r="R85" s="34">
        <f>IF(AG85="1",H85,0)</f>
        <v>0</v>
      </c>
      <c r="S85" s="34">
        <f>IF(AG85="1",I85,0)</f>
        <v>0</v>
      </c>
      <c r="T85" s="34">
        <f>IF(AG85="7",H85,0)</f>
        <v>0</v>
      </c>
      <c r="U85" s="34">
        <f>IF(AG85="7",I85,0)</f>
        <v>0</v>
      </c>
      <c r="V85" s="34">
        <f>IF(AG85="2",H85,0)</f>
        <v>0</v>
      </c>
      <c r="W85" s="34">
        <f>IF(AG85="2",I85,0)</f>
        <v>0</v>
      </c>
      <c r="X85" s="34">
        <f>IF(AG85="0",J85,0)</f>
        <v>0</v>
      </c>
      <c r="Y85" s="27" t="s">
        <v>371</v>
      </c>
      <c r="Z85" s="19">
        <f>IF(AD85=0,J85,0)</f>
        <v>0</v>
      </c>
      <c r="AA85" s="19">
        <f>IF(AD85=15,J85,0)</f>
        <v>0</v>
      </c>
      <c r="AB85" s="19">
        <f>IF(AD85=21,J85,0)</f>
        <v>0</v>
      </c>
      <c r="AD85" s="34">
        <v>21</v>
      </c>
      <c r="AE85" s="34">
        <f>G85*0</f>
        <v>0</v>
      </c>
      <c r="AF85" s="34">
        <f>G85*(1-0)</f>
        <v>0</v>
      </c>
      <c r="AG85" s="31" t="s">
        <v>7</v>
      </c>
      <c r="AM85" s="34">
        <f>F85*AE85</f>
        <v>0</v>
      </c>
      <c r="AN85" s="34">
        <f>F85*AF85</f>
        <v>0</v>
      </c>
      <c r="AO85" s="35" t="s">
        <v>1184</v>
      </c>
      <c r="AP85" s="35" t="s">
        <v>1203</v>
      </c>
      <c r="AQ85" s="27" t="s">
        <v>1210</v>
      </c>
      <c r="AS85" s="34">
        <f>AM85+AN85</f>
        <v>0</v>
      </c>
      <c r="AT85" s="34">
        <f>G85/(100-AU85)*100</f>
        <v>0</v>
      </c>
      <c r="AU85" s="34">
        <v>0</v>
      </c>
      <c r="AV85" s="34">
        <f>L85</f>
        <v>0.161073</v>
      </c>
    </row>
    <row r="86" spans="4:7" ht="12.75">
      <c r="D86" s="17" t="s">
        <v>801</v>
      </c>
      <c r="G86" s="73"/>
    </row>
    <row r="87" spans="1:37" ht="12.75">
      <c r="A87" s="5"/>
      <c r="B87" s="14" t="s">
        <v>371</v>
      </c>
      <c r="C87" s="14" t="s">
        <v>410</v>
      </c>
      <c r="D87" s="14" t="s">
        <v>802</v>
      </c>
      <c r="E87" s="5" t="s">
        <v>6</v>
      </c>
      <c r="F87" s="5" t="s">
        <v>6</v>
      </c>
      <c r="G87" s="5" t="s">
        <v>6</v>
      </c>
      <c r="H87" s="37">
        <f>SUM(H88:H98)</f>
        <v>0</v>
      </c>
      <c r="I87" s="37">
        <f>SUM(I88:I98)</f>
        <v>0</v>
      </c>
      <c r="J87" s="37">
        <f>H87+I87</f>
        <v>0</v>
      </c>
      <c r="K87" s="27"/>
      <c r="L87" s="37">
        <f>SUM(L88:L98)</f>
        <v>0</v>
      </c>
      <c r="M87" s="27"/>
      <c r="Y87" s="27" t="s">
        <v>371</v>
      </c>
      <c r="AI87" s="37">
        <f>SUM(Z88:Z98)</f>
        <v>0</v>
      </c>
      <c r="AJ87" s="37">
        <f>SUM(AA88:AA98)</f>
        <v>0</v>
      </c>
      <c r="AK87" s="37">
        <f>SUM(AB88:AB98)</f>
        <v>0</v>
      </c>
    </row>
    <row r="88" spans="1:48" ht="12.75">
      <c r="A88" s="6" t="s">
        <v>43</v>
      </c>
      <c r="B88" s="6" t="s">
        <v>371</v>
      </c>
      <c r="C88" s="6" t="s">
        <v>411</v>
      </c>
      <c r="D88" s="6" t="s">
        <v>803</v>
      </c>
      <c r="E88" s="6" t="s">
        <v>1137</v>
      </c>
      <c r="F88" s="19">
        <v>23.357</v>
      </c>
      <c r="G88" s="72">
        <v>0</v>
      </c>
      <c r="H88" s="19">
        <f aca="true" t="shared" si="0" ref="H88:H96">F88*AE88</f>
        <v>0</v>
      </c>
      <c r="I88" s="19">
        <f aca="true" t="shared" si="1" ref="I88:I96">J88-H88</f>
        <v>0</v>
      </c>
      <c r="J88" s="19">
        <f aca="true" t="shared" si="2" ref="J88:J96">F88*G88</f>
        <v>0</v>
      </c>
      <c r="K88" s="19">
        <v>0</v>
      </c>
      <c r="L88" s="19">
        <f aca="true" t="shared" si="3" ref="L88:L96">F88*K88</f>
        <v>0</v>
      </c>
      <c r="M88" s="31" t="s">
        <v>1162</v>
      </c>
      <c r="P88" s="34">
        <f aca="true" t="shared" si="4" ref="P88:P96">IF(AG88="5",J88,0)</f>
        <v>0</v>
      </c>
      <c r="R88" s="34">
        <f aca="true" t="shared" si="5" ref="R88:R96">IF(AG88="1",H88,0)</f>
        <v>0</v>
      </c>
      <c r="S88" s="34">
        <f aca="true" t="shared" si="6" ref="S88:S96">IF(AG88="1",I88,0)</f>
        <v>0</v>
      </c>
      <c r="T88" s="34">
        <f aca="true" t="shared" si="7" ref="T88:T96">IF(AG88="7",H88,0)</f>
        <v>0</v>
      </c>
      <c r="U88" s="34">
        <f aca="true" t="shared" si="8" ref="U88:U96">IF(AG88="7",I88,0)</f>
        <v>0</v>
      </c>
      <c r="V88" s="34">
        <f aca="true" t="shared" si="9" ref="V88:V96">IF(AG88="2",H88,0)</f>
        <v>0</v>
      </c>
      <c r="W88" s="34">
        <f aca="true" t="shared" si="10" ref="W88:W96">IF(AG88="2",I88,0)</f>
        <v>0</v>
      </c>
      <c r="X88" s="34">
        <f aca="true" t="shared" si="11" ref="X88:X96">IF(AG88="0",J88,0)</f>
        <v>0</v>
      </c>
      <c r="Y88" s="27" t="s">
        <v>371</v>
      </c>
      <c r="Z88" s="19">
        <f aca="true" t="shared" si="12" ref="Z88:Z96">IF(AD88=0,J88,0)</f>
        <v>0</v>
      </c>
      <c r="AA88" s="19">
        <f aca="true" t="shared" si="13" ref="AA88:AA96">IF(AD88=15,J88,0)</f>
        <v>0</v>
      </c>
      <c r="AB88" s="19">
        <f aca="true" t="shared" si="14" ref="AB88:AB96">IF(AD88=21,J88,0)</f>
        <v>0</v>
      </c>
      <c r="AD88" s="34">
        <v>21</v>
      </c>
      <c r="AE88" s="34">
        <f aca="true" t="shared" si="15" ref="AE88:AE96">G88*0</f>
        <v>0</v>
      </c>
      <c r="AF88" s="34">
        <f aca="true" t="shared" si="16" ref="AF88:AF96">G88*(1-0)</f>
        <v>0</v>
      </c>
      <c r="AG88" s="31" t="s">
        <v>11</v>
      </c>
      <c r="AM88" s="34">
        <f aca="true" t="shared" si="17" ref="AM88:AM96">F88*AE88</f>
        <v>0</v>
      </c>
      <c r="AN88" s="34">
        <f aca="true" t="shared" si="18" ref="AN88:AN96">F88*AF88</f>
        <v>0</v>
      </c>
      <c r="AO88" s="35" t="s">
        <v>1185</v>
      </c>
      <c r="AP88" s="35" t="s">
        <v>1203</v>
      </c>
      <c r="AQ88" s="27" t="s">
        <v>1210</v>
      </c>
      <c r="AS88" s="34">
        <f aca="true" t="shared" si="19" ref="AS88:AS96">AM88+AN88</f>
        <v>0</v>
      </c>
      <c r="AT88" s="34">
        <f aca="true" t="shared" si="20" ref="AT88:AT96">G88/(100-AU88)*100</f>
        <v>0</v>
      </c>
      <c r="AU88" s="34">
        <v>0</v>
      </c>
      <c r="AV88" s="34">
        <f aca="true" t="shared" si="21" ref="AV88:AV96">L88</f>
        <v>0</v>
      </c>
    </row>
    <row r="89" spans="1:48" ht="12.75">
      <c r="A89" s="6" t="s">
        <v>44</v>
      </c>
      <c r="B89" s="6" t="s">
        <v>371</v>
      </c>
      <c r="C89" s="6" t="s">
        <v>412</v>
      </c>
      <c r="D89" s="6" t="s">
        <v>804</v>
      </c>
      <c r="E89" s="6" t="s">
        <v>1137</v>
      </c>
      <c r="F89" s="19">
        <v>49.772</v>
      </c>
      <c r="G89" s="72">
        <v>0</v>
      </c>
      <c r="H89" s="19">
        <f t="shared" si="0"/>
        <v>0</v>
      </c>
      <c r="I89" s="19">
        <f t="shared" si="1"/>
        <v>0</v>
      </c>
      <c r="J89" s="19">
        <f t="shared" si="2"/>
        <v>0</v>
      </c>
      <c r="K89" s="19">
        <v>0</v>
      </c>
      <c r="L89" s="19">
        <f t="shared" si="3"/>
        <v>0</v>
      </c>
      <c r="M89" s="31" t="s">
        <v>1162</v>
      </c>
      <c r="P89" s="34">
        <f t="shared" si="4"/>
        <v>0</v>
      </c>
      <c r="R89" s="34">
        <f t="shared" si="5"/>
        <v>0</v>
      </c>
      <c r="S89" s="34">
        <f t="shared" si="6"/>
        <v>0</v>
      </c>
      <c r="T89" s="34">
        <f t="shared" si="7"/>
        <v>0</v>
      </c>
      <c r="U89" s="34">
        <f t="shared" si="8"/>
        <v>0</v>
      </c>
      <c r="V89" s="34">
        <f t="shared" si="9"/>
        <v>0</v>
      </c>
      <c r="W89" s="34">
        <f t="shared" si="10"/>
        <v>0</v>
      </c>
      <c r="X89" s="34">
        <f t="shared" si="11"/>
        <v>0</v>
      </c>
      <c r="Y89" s="27" t="s">
        <v>371</v>
      </c>
      <c r="Z89" s="19">
        <f t="shared" si="12"/>
        <v>0</v>
      </c>
      <c r="AA89" s="19">
        <f t="shared" si="13"/>
        <v>0</v>
      </c>
      <c r="AB89" s="19">
        <f t="shared" si="14"/>
        <v>0</v>
      </c>
      <c r="AD89" s="34">
        <v>21</v>
      </c>
      <c r="AE89" s="34">
        <f t="shared" si="15"/>
        <v>0</v>
      </c>
      <c r="AF89" s="34">
        <f t="shared" si="16"/>
        <v>0</v>
      </c>
      <c r="AG89" s="31" t="s">
        <v>11</v>
      </c>
      <c r="AM89" s="34">
        <f t="shared" si="17"/>
        <v>0</v>
      </c>
      <c r="AN89" s="34">
        <f t="shared" si="18"/>
        <v>0</v>
      </c>
      <c r="AO89" s="35" t="s">
        <v>1185</v>
      </c>
      <c r="AP89" s="35" t="s">
        <v>1203</v>
      </c>
      <c r="AQ89" s="27" t="s">
        <v>1210</v>
      </c>
      <c r="AS89" s="34">
        <f t="shared" si="19"/>
        <v>0</v>
      </c>
      <c r="AT89" s="34">
        <f t="shared" si="20"/>
        <v>0</v>
      </c>
      <c r="AU89" s="34">
        <v>0</v>
      </c>
      <c r="AV89" s="34">
        <f t="shared" si="21"/>
        <v>0</v>
      </c>
    </row>
    <row r="90" spans="1:48" ht="12.75">
      <c r="A90" s="6" t="s">
        <v>45</v>
      </c>
      <c r="B90" s="6" t="s">
        <v>371</v>
      </c>
      <c r="C90" s="6" t="s">
        <v>413</v>
      </c>
      <c r="D90" s="6" t="s">
        <v>805</v>
      </c>
      <c r="E90" s="6" t="s">
        <v>1137</v>
      </c>
      <c r="F90" s="19">
        <v>149.316</v>
      </c>
      <c r="G90" s="72">
        <v>0</v>
      </c>
      <c r="H90" s="19">
        <f t="shared" si="0"/>
        <v>0</v>
      </c>
      <c r="I90" s="19">
        <f t="shared" si="1"/>
        <v>0</v>
      </c>
      <c r="J90" s="19">
        <f t="shared" si="2"/>
        <v>0</v>
      </c>
      <c r="K90" s="19">
        <v>0</v>
      </c>
      <c r="L90" s="19">
        <f t="shared" si="3"/>
        <v>0</v>
      </c>
      <c r="M90" s="31" t="s">
        <v>1162</v>
      </c>
      <c r="P90" s="34">
        <f t="shared" si="4"/>
        <v>0</v>
      </c>
      <c r="R90" s="34">
        <f t="shared" si="5"/>
        <v>0</v>
      </c>
      <c r="S90" s="34">
        <f t="shared" si="6"/>
        <v>0</v>
      </c>
      <c r="T90" s="34">
        <f t="shared" si="7"/>
        <v>0</v>
      </c>
      <c r="U90" s="34">
        <f t="shared" si="8"/>
        <v>0</v>
      </c>
      <c r="V90" s="34">
        <f t="shared" si="9"/>
        <v>0</v>
      </c>
      <c r="W90" s="34">
        <f t="shared" si="10"/>
        <v>0</v>
      </c>
      <c r="X90" s="34">
        <f t="shared" si="11"/>
        <v>0</v>
      </c>
      <c r="Y90" s="27" t="s">
        <v>371</v>
      </c>
      <c r="Z90" s="19">
        <f t="shared" si="12"/>
        <v>0</v>
      </c>
      <c r="AA90" s="19">
        <f t="shared" si="13"/>
        <v>0</v>
      </c>
      <c r="AB90" s="19">
        <f t="shared" si="14"/>
        <v>0</v>
      </c>
      <c r="AD90" s="34">
        <v>21</v>
      </c>
      <c r="AE90" s="34">
        <f t="shared" si="15"/>
        <v>0</v>
      </c>
      <c r="AF90" s="34">
        <f t="shared" si="16"/>
        <v>0</v>
      </c>
      <c r="AG90" s="31" t="s">
        <v>11</v>
      </c>
      <c r="AM90" s="34">
        <f t="shared" si="17"/>
        <v>0</v>
      </c>
      <c r="AN90" s="34">
        <f t="shared" si="18"/>
        <v>0</v>
      </c>
      <c r="AO90" s="35" t="s">
        <v>1185</v>
      </c>
      <c r="AP90" s="35" t="s">
        <v>1203</v>
      </c>
      <c r="AQ90" s="27" t="s">
        <v>1210</v>
      </c>
      <c r="AS90" s="34">
        <f t="shared" si="19"/>
        <v>0</v>
      </c>
      <c r="AT90" s="34">
        <f t="shared" si="20"/>
        <v>0</v>
      </c>
      <c r="AU90" s="34">
        <v>0</v>
      </c>
      <c r="AV90" s="34">
        <f t="shared" si="21"/>
        <v>0</v>
      </c>
    </row>
    <row r="91" spans="1:48" ht="12.75">
      <c r="A91" s="6" t="s">
        <v>46</v>
      </c>
      <c r="B91" s="6" t="s">
        <v>371</v>
      </c>
      <c r="C91" s="6" t="s">
        <v>414</v>
      </c>
      <c r="D91" s="6" t="s">
        <v>806</v>
      </c>
      <c r="E91" s="6" t="s">
        <v>1137</v>
      </c>
      <c r="F91" s="19">
        <v>49.772</v>
      </c>
      <c r="G91" s="72">
        <v>0</v>
      </c>
      <c r="H91" s="19">
        <f t="shared" si="0"/>
        <v>0</v>
      </c>
      <c r="I91" s="19">
        <f t="shared" si="1"/>
        <v>0</v>
      </c>
      <c r="J91" s="19">
        <f t="shared" si="2"/>
        <v>0</v>
      </c>
      <c r="K91" s="19">
        <v>0</v>
      </c>
      <c r="L91" s="19">
        <f t="shared" si="3"/>
        <v>0</v>
      </c>
      <c r="M91" s="31" t="s">
        <v>1162</v>
      </c>
      <c r="P91" s="34">
        <f t="shared" si="4"/>
        <v>0</v>
      </c>
      <c r="R91" s="34">
        <f t="shared" si="5"/>
        <v>0</v>
      </c>
      <c r="S91" s="34">
        <f t="shared" si="6"/>
        <v>0</v>
      </c>
      <c r="T91" s="34">
        <f t="shared" si="7"/>
        <v>0</v>
      </c>
      <c r="U91" s="34">
        <f t="shared" si="8"/>
        <v>0</v>
      </c>
      <c r="V91" s="34">
        <f t="shared" si="9"/>
        <v>0</v>
      </c>
      <c r="W91" s="34">
        <f t="shared" si="10"/>
        <v>0</v>
      </c>
      <c r="X91" s="34">
        <f t="shared" si="11"/>
        <v>0</v>
      </c>
      <c r="Y91" s="27" t="s">
        <v>371</v>
      </c>
      <c r="Z91" s="19">
        <f t="shared" si="12"/>
        <v>0</v>
      </c>
      <c r="AA91" s="19">
        <f t="shared" si="13"/>
        <v>0</v>
      </c>
      <c r="AB91" s="19">
        <f t="shared" si="14"/>
        <v>0</v>
      </c>
      <c r="AD91" s="34">
        <v>21</v>
      </c>
      <c r="AE91" s="34">
        <f t="shared" si="15"/>
        <v>0</v>
      </c>
      <c r="AF91" s="34">
        <f t="shared" si="16"/>
        <v>0</v>
      </c>
      <c r="AG91" s="31" t="s">
        <v>11</v>
      </c>
      <c r="AM91" s="34">
        <f t="shared" si="17"/>
        <v>0</v>
      </c>
      <c r="AN91" s="34">
        <f t="shared" si="18"/>
        <v>0</v>
      </c>
      <c r="AO91" s="35" t="s">
        <v>1185</v>
      </c>
      <c r="AP91" s="35" t="s">
        <v>1203</v>
      </c>
      <c r="AQ91" s="27" t="s">
        <v>1210</v>
      </c>
      <c r="AS91" s="34">
        <f t="shared" si="19"/>
        <v>0</v>
      </c>
      <c r="AT91" s="34">
        <f t="shared" si="20"/>
        <v>0</v>
      </c>
      <c r="AU91" s="34">
        <v>0</v>
      </c>
      <c r="AV91" s="34">
        <f t="shared" si="21"/>
        <v>0</v>
      </c>
    </row>
    <row r="92" spans="1:48" ht="12.75">
      <c r="A92" s="6" t="s">
        <v>47</v>
      </c>
      <c r="B92" s="6" t="s">
        <v>371</v>
      </c>
      <c r="C92" s="6" t="s">
        <v>415</v>
      </c>
      <c r="D92" s="6" t="s">
        <v>807</v>
      </c>
      <c r="E92" s="6" t="s">
        <v>1137</v>
      </c>
      <c r="F92" s="19">
        <v>348.404</v>
      </c>
      <c r="G92" s="72">
        <v>0</v>
      </c>
      <c r="H92" s="19">
        <f t="shared" si="0"/>
        <v>0</v>
      </c>
      <c r="I92" s="19">
        <f t="shared" si="1"/>
        <v>0</v>
      </c>
      <c r="J92" s="19">
        <f t="shared" si="2"/>
        <v>0</v>
      </c>
      <c r="K92" s="19">
        <v>0</v>
      </c>
      <c r="L92" s="19">
        <f t="shared" si="3"/>
        <v>0</v>
      </c>
      <c r="M92" s="31" t="s">
        <v>1162</v>
      </c>
      <c r="P92" s="34">
        <f t="shared" si="4"/>
        <v>0</v>
      </c>
      <c r="R92" s="34">
        <f t="shared" si="5"/>
        <v>0</v>
      </c>
      <c r="S92" s="34">
        <f t="shared" si="6"/>
        <v>0</v>
      </c>
      <c r="T92" s="34">
        <f t="shared" si="7"/>
        <v>0</v>
      </c>
      <c r="U92" s="34">
        <f t="shared" si="8"/>
        <v>0</v>
      </c>
      <c r="V92" s="34">
        <f t="shared" si="9"/>
        <v>0</v>
      </c>
      <c r="W92" s="34">
        <f t="shared" si="10"/>
        <v>0</v>
      </c>
      <c r="X92" s="34">
        <f t="shared" si="11"/>
        <v>0</v>
      </c>
      <c r="Y92" s="27" t="s">
        <v>371</v>
      </c>
      <c r="Z92" s="19">
        <f t="shared" si="12"/>
        <v>0</v>
      </c>
      <c r="AA92" s="19">
        <f t="shared" si="13"/>
        <v>0</v>
      </c>
      <c r="AB92" s="19">
        <f t="shared" si="14"/>
        <v>0</v>
      </c>
      <c r="AD92" s="34">
        <v>21</v>
      </c>
      <c r="AE92" s="34">
        <f t="shared" si="15"/>
        <v>0</v>
      </c>
      <c r="AF92" s="34">
        <f t="shared" si="16"/>
        <v>0</v>
      </c>
      <c r="AG92" s="31" t="s">
        <v>11</v>
      </c>
      <c r="AM92" s="34">
        <f t="shared" si="17"/>
        <v>0</v>
      </c>
      <c r="AN92" s="34">
        <f t="shared" si="18"/>
        <v>0</v>
      </c>
      <c r="AO92" s="35" t="s">
        <v>1185</v>
      </c>
      <c r="AP92" s="35" t="s">
        <v>1203</v>
      </c>
      <c r="AQ92" s="27" t="s">
        <v>1210</v>
      </c>
      <c r="AS92" s="34">
        <f t="shared" si="19"/>
        <v>0</v>
      </c>
      <c r="AT92" s="34">
        <f t="shared" si="20"/>
        <v>0</v>
      </c>
      <c r="AU92" s="34">
        <v>0</v>
      </c>
      <c r="AV92" s="34">
        <f t="shared" si="21"/>
        <v>0</v>
      </c>
    </row>
    <row r="93" spans="1:48" ht="12.75">
      <c r="A93" s="6" t="s">
        <v>48</v>
      </c>
      <c r="B93" s="6" t="s">
        <v>371</v>
      </c>
      <c r="C93" s="6" t="s">
        <v>416</v>
      </c>
      <c r="D93" s="6" t="s">
        <v>808</v>
      </c>
      <c r="E93" s="6" t="s">
        <v>1137</v>
      </c>
      <c r="F93" s="19">
        <v>49.772</v>
      </c>
      <c r="G93" s="72">
        <v>0</v>
      </c>
      <c r="H93" s="19">
        <f t="shared" si="0"/>
        <v>0</v>
      </c>
      <c r="I93" s="19">
        <f t="shared" si="1"/>
        <v>0</v>
      </c>
      <c r="J93" s="19">
        <f t="shared" si="2"/>
        <v>0</v>
      </c>
      <c r="K93" s="19">
        <v>0</v>
      </c>
      <c r="L93" s="19">
        <f t="shared" si="3"/>
        <v>0</v>
      </c>
      <c r="M93" s="31" t="s">
        <v>1162</v>
      </c>
      <c r="P93" s="34">
        <f t="shared" si="4"/>
        <v>0</v>
      </c>
      <c r="R93" s="34">
        <f t="shared" si="5"/>
        <v>0</v>
      </c>
      <c r="S93" s="34">
        <f t="shared" si="6"/>
        <v>0</v>
      </c>
      <c r="T93" s="34">
        <f t="shared" si="7"/>
        <v>0</v>
      </c>
      <c r="U93" s="34">
        <f t="shared" si="8"/>
        <v>0</v>
      </c>
      <c r="V93" s="34">
        <f t="shared" si="9"/>
        <v>0</v>
      </c>
      <c r="W93" s="34">
        <f t="shared" si="10"/>
        <v>0</v>
      </c>
      <c r="X93" s="34">
        <f t="shared" si="11"/>
        <v>0</v>
      </c>
      <c r="Y93" s="27" t="s">
        <v>371</v>
      </c>
      <c r="Z93" s="19">
        <f t="shared" si="12"/>
        <v>0</v>
      </c>
      <c r="AA93" s="19">
        <f t="shared" si="13"/>
        <v>0</v>
      </c>
      <c r="AB93" s="19">
        <f t="shared" si="14"/>
        <v>0</v>
      </c>
      <c r="AD93" s="34">
        <v>21</v>
      </c>
      <c r="AE93" s="34">
        <f t="shared" si="15"/>
        <v>0</v>
      </c>
      <c r="AF93" s="34">
        <f t="shared" si="16"/>
        <v>0</v>
      </c>
      <c r="AG93" s="31" t="s">
        <v>11</v>
      </c>
      <c r="AM93" s="34">
        <f t="shared" si="17"/>
        <v>0</v>
      </c>
      <c r="AN93" s="34">
        <f t="shared" si="18"/>
        <v>0</v>
      </c>
      <c r="AO93" s="35" t="s">
        <v>1185</v>
      </c>
      <c r="AP93" s="35" t="s">
        <v>1203</v>
      </c>
      <c r="AQ93" s="27" t="s">
        <v>1210</v>
      </c>
      <c r="AS93" s="34">
        <f t="shared" si="19"/>
        <v>0</v>
      </c>
      <c r="AT93" s="34">
        <f t="shared" si="20"/>
        <v>0</v>
      </c>
      <c r="AU93" s="34">
        <v>0</v>
      </c>
      <c r="AV93" s="34">
        <f t="shared" si="21"/>
        <v>0</v>
      </c>
    </row>
    <row r="94" spans="1:48" ht="12.75">
      <c r="A94" s="6" t="s">
        <v>49</v>
      </c>
      <c r="B94" s="6" t="s">
        <v>371</v>
      </c>
      <c r="C94" s="6" t="s">
        <v>417</v>
      </c>
      <c r="D94" s="6" t="s">
        <v>809</v>
      </c>
      <c r="E94" s="6" t="s">
        <v>1137</v>
      </c>
      <c r="F94" s="19">
        <v>49.772</v>
      </c>
      <c r="G94" s="72">
        <v>0</v>
      </c>
      <c r="H94" s="19">
        <f t="shared" si="0"/>
        <v>0</v>
      </c>
      <c r="I94" s="19">
        <f t="shared" si="1"/>
        <v>0</v>
      </c>
      <c r="J94" s="19">
        <f t="shared" si="2"/>
        <v>0</v>
      </c>
      <c r="K94" s="19">
        <v>0</v>
      </c>
      <c r="L94" s="19">
        <f t="shared" si="3"/>
        <v>0</v>
      </c>
      <c r="M94" s="31" t="s">
        <v>1162</v>
      </c>
      <c r="P94" s="34">
        <f t="shared" si="4"/>
        <v>0</v>
      </c>
      <c r="R94" s="34">
        <f t="shared" si="5"/>
        <v>0</v>
      </c>
      <c r="S94" s="34">
        <f t="shared" si="6"/>
        <v>0</v>
      </c>
      <c r="T94" s="34">
        <f t="shared" si="7"/>
        <v>0</v>
      </c>
      <c r="U94" s="34">
        <f t="shared" si="8"/>
        <v>0</v>
      </c>
      <c r="V94" s="34">
        <f t="shared" si="9"/>
        <v>0</v>
      </c>
      <c r="W94" s="34">
        <f t="shared" si="10"/>
        <v>0</v>
      </c>
      <c r="X94" s="34">
        <f t="shared" si="11"/>
        <v>0</v>
      </c>
      <c r="Y94" s="27" t="s">
        <v>371</v>
      </c>
      <c r="Z94" s="19">
        <f t="shared" si="12"/>
        <v>0</v>
      </c>
      <c r="AA94" s="19">
        <f t="shared" si="13"/>
        <v>0</v>
      </c>
      <c r="AB94" s="19">
        <f t="shared" si="14"/>
        <v>0</v>
      </c>
      <c r="AD94" s="34">
        <v>21</v>
      </c>
      <c r="AE94" s="34">
        <f t="shared" si="15"/>
        <v>0</v>
      </c>
      <c r="AF94" s="34">
        <f t="shared" si="16"/>
        <v>0</v>
      </c>
      <c r="AG94" s="31" t="s">
        <v>11</v>
      </c>
      <c r="AM94" s="34">
        <f t="shared" si="17"/>
        <v>0</v>
      </c>
      <c r="AN94" s="34">
        <f t="shared" si="18"/>
        <v>0</v>
      </c>
      <c r="AO94" s="35" t="s">
        <v>1185</v>
      </c>
      <c r="AP94" s="35" t="s">
        <v>1203</v>
      </c>
      <c r="AQ94" s="27" t="s">
        <v>1210</v>
      </c>
      <c r="AS94" s="34">
        <f t="shared" si="19"/>
        <v>0</v>
      </c>
      <c r="AT94" s="34">
        <f t="shared" si="20"/>
        <v>0</v>
      </c>
      <c r="AU94" s="34">
        <v>0</v>
      </c>
      <c r="AV94" s="34">
        <f t="shared" si="21"/>
        <v>0</v>
      </c>
    </row>
    <row r="95" spans="1:48" ht="12.75">
      <c r="A95" s="6" t="s">
        <v>50</v>
      </c>
      <c r="B95" s="6" t="s">
        <v>371</v>
      </c>
      <c r="C95" s="6" t="s">
        <v>418</v>
      </c>
      <c r="D95" s="6" t="s">
        <v>810</v>
      </c>
      <c r="E95" s="6" t="s">
        <v>1137</v>
      </c>
      <c r="F95" s="19">
        <v>49.772</v>
      </c>
      <c r="G95" s="72">
        <v>0</v>
      </c>
      <c r="H95" s="19">
        <f t="shared" si="0"/>
        <v>0</v>
      </c>
      <c r="I95" s="19">
        <f t="shared" si="1"/>
        <v>0</v>
      </c>
      <c r="J95" s="19">
        <f t="shared" si="2"/>
        <v>0</v>
      </c>
      <c r="K95" s="19">
        <v>0</v>
      </c>
      <c r="L95" s="19">
        <f t="shared" si="3"/>
        <v>0</v>
      </c>
      <c r="M95" s="31" t="s">
        <v>1162</v>
      </c>
      <c r="P95" s="34">
        <f t="shared" si="4"/>
        <v>0</v>
      </c>
      <c r="R95" s="34">
        <f t="shared" si="5"/>
        <v>0</v>
      </c>
      <c r="S95" s="34">
        <f t="shared" si="6"/>
        <v>0</v>
      </c>
      <c r="T95" s="34">
        <f t="shared" si="7"/>
        <v>0</v>
      </c>
      <c r="U95" s="34">
        <f t="shared" si="8"/>
        <v>0</v>
      </c>
      <c r="V95" s="34">
        <f t="shared" si="9"/>
        <v>0</v>
      </c>
      <c r="W95" s="34">
        <f t="shared" si="10"/>
        <v>0</v>
      </c>
      <c r="X95" s="34">
        <f t="shared" si="11"/>
        <v>0</v>
      </c>
      <c r="Y95" s="27" t="s">
        <v>371</v>
      </c>
      <c r="Z95" s="19">
        <f t="shared" si="12"/>
        <v>0</v>
      </c>
      <c r="AA95" s="19">
        <f t="shared" si="13"/>
        <v>0</v>
      </c>
      <c r="AB95" s="19">
        <f t="shared" si="14"/>
        <v>0</v>
      </c>
      <c r="AD95" s="34">
        <v>21</v>
      </c>
      <c r="AE95" s="34">
        <f t="shared" si="15"/>
        <v>0</v>
      </c>
      <c r="AF95" s="34">
        <f t="shared" si="16"/>
        <v>0</v>
      </c>
      <c r="AG95" s="31" t="s">
        <v>11</v>
      </c>
      <c r="AM95" s="34">
        <f t="shared" si="17"/>
        <v>0</v>
      </c>
      <c r="AN95" s="34">
        <f t="shared" si="18"/>
        <v>0</v>
      </c>
      <c r="AO95" s="35" t="s">
        <v>1185</v>
      </c>
      <c r="AP95" s="35" t="s">
        <v>1203</v>
      </c>
      <c r="AQ95" s="27" t="s">
        <v>1210</v>
      </c>
      <c r="AS95" s="34">
        <f t="shared" si="19"/>
        <v>0</v>
      </c>
      <c r="AT95" s="34">
        <f t="shared" si="20"/>
        <v>0</v>
      </c>
      <c r="AU95" s="34">
        <v>0</v>
      </c>
      <c r="AV95" s="34">
        <f t="shared" si="21"/>
        <v>0</v>
      </c>
    </row>
    <row r="96" spans="1:48" ht="12.75">
      <c r="A96" s="6" t="s">
        <v>51</v>
      </c>
      <c r="B96" s="6" t="s">
        <v>371</v>
      </c>
      <c r="C96" s="6" t="s">
        <v>419</v>
      </c>
      <c r="D96" s="6" t="s">
        <v>811</v>
      </c>
      <c r="E96" s="6" t="s">
        <v>1137</v>
      </c>
      <c r="F96" s="19">
        <v>47.569</v>
      </c>
      <c r="G96" s="72">
        <v>0</v>
      </c>
      <c r="H96" s="19">
        <f t="shared" si="0"/>
        <v>0</v>
      </c>
      <c r="I96" s="19">
        <f t="shared" si="1"/>
        <v>0</v>
      </c>
      <c r="J96" s="19">
        <f t="shared" si="2"/>
        <v>0</v>
      </c>
      <c r="K96" s="19">
        <v>0</v>
      </c>
      <c r="L96" s="19">
        <f t="shared" si="3"/>
        <v>0</v>
      </c>
      <c r="M96" s="31" t="s">
        <v>1162</v>
      </c>
      <c r="P96" s="34">
        <f t="shared" si="4"/>
        <v>0</v>
      </c>
      <c r="R96" s="34">
        <f t="shared" si="5"/>
        <v>0</v>
      </c>
      <c r="S96" s="34">
        <f t="shared" si="6"/>
        <v>0</v>
      </c>
      <c r="T96" s="34">
        <f t="shared" si="7"/>
        <v>0</v>
      </c>
      <c r="U96" s="34">
        <f t="shared" si="8"/>
        <v>0</v>
      </c>
      <c r="V96" s="34">
        <f t="shared" si="9"/>
        <v>0</v>
      </c>
      <c r="W96" s="34">
        <f t="shared" si="10"/>
        <v>0</v>
      </c>
      <c r="X96" s="34">
        <f t="shared" si="11"/>
        <v>0</v>
      </c>
      <c r="Y96" s="27" t="s">
        <v>371</v>
      </c>
      <c r="Z96" s="19">
        <f t="shared" si="12"/>
        <v>0</v>
      </c>
      <c r="AA96" s="19">
        <f t="shared" si="13"/>
        <v>0</v>
      </c>
      <c r="AB96" s="19">
        <f t="shared" si="14"/>
        <v>0</v>
      </c>
      <c r="AD96" s="34">
        <v>21</v>
      </c>
      <c r="AE96" s="34">
        <f t="shared" si="15"/>
        <v>0</v>
      </c>
      <c r="AF96" s="34">
        <f t="shared" si="16"/>
        <v>0</v>
      </c>
      <c r="AG96" s="31" t="s">
        <v>11</v>
      </c>
      <c r="AM96" s="34">
        <f t="shared" si="17"/>
        <v>0</v>
      </c>
      <c r="AN96" s="34">
        <f t="shared" si="18"/>
        <v>0</v>
      </c>
      <c r="AO96" s="35" t="s">
        <v>1185</v>
      </c>
      <c r="AP96" s="35" t="s">
        <v>1203</v>
      </c>
      <c r="AQ96" s="27" t="s">
        <v>1210</v>
      </c>
      <c r="AS96" s="34">
        <f t="shared" si="19"/>
        <v>0</v>
      </c>
      <c r="AT96" s="34">
        <f t="shared" si="20"/>
        <v>0</v>
      </c>
      <c r="AU96" s="34">
        <v>0</v>
      </c>
      <c r="AV96" s="34">
        <f t="shared" si="21"/>
        <v>0</v>
      </c>
    </row>
    <row r="97" spans="4:7" ht="38.25">
      <c r="D97" s="17" t="s">
        <v>812</v>
      </c>
      <c r="G97" s="73"/>
    </row>
    <row r="98" spans="1:48" ht="12.75">
      <c r="A98" s="6" t="s">
        <v>52</v>
      </c>
      <c r="B98" s="6" t="s">
        <v>371</v>
      </c>
      <c r="C98" s="6" t="s">
        <v>420</v>
      </c>
      <c r="D98" s="6" t="s">
        <v>813</v>
      </c>
      <c r="E98" s="6" t="s">
        <v>1137</v>
      </c>
      <c r="F98" s="19">
        <v>2.203</v>
      </c>
      <c r="G98" s="72">
        <v>0</v>
      </c>
      <c r="H98" s="19">
        <f>F98*AE98</f>
        <v>0</v>
      </c>
      <c r="I98" s="19">
        <f>J98-H98</f>
        <v>0</v>
      </c>
      <c r="J98" s="19">
        <f>F98*G98</f>
        <v>0</v>
      </c>
      <c r="K98" s="19">
        <v>0</v>
      </c>
      <c r="L98" s="19">
        <f>F98*K98</f>
        <v>0</v>
      </c>
      <c r="M98" s="31" t="s">
        <v>1162</v>
      </c>
      <c r="P98" s="34">
        <f>IF(AG98="5",J98,0)</f>
        <v>0</v>
      </c>
      <c r="R98" s="34">
        <f>IF(AG98="1",H98,0)</f>
        <v>0</v>
      </c>
      <c r="S98" s="34">
        <f>IF(AG98="1",I98,0)</f>
        <v>0</v>
      </c>
      <c r="T98" s="34">
        <f>IF(AG98="7",H98,0)</f>
        <v>0</v>
      </c>
      <c r="U98" s="34">
        <f>IF(AG98="7",I98,0)</f>
        <v>0</v>
      </c>
      <c r="V98" s="34">
        <f>IF(AG98="2",H98,0)</f>
        <v>0</v>
      </c>
      <c r="W98" s="34">
        <f>IF(AG98="2",I98,0)</f>
        <v>0</v>
      </c>
      <c r="X98" s="34">
        <f>IF(AG98="0",J98,0)</f>
        <v>0</v>
      </c>
      <c r="Y98" s="27" t="s">
        <v>371</v>
      </c>
      <c r="Z98" s="19">
        <f>IF(AD98=0,J98,0)</f>
        <v>0</v>
      </c>
      <c r="AA98" s="19">
        <f>IF(AD98=15,J98,0)</f>
        <v>0</v>
      </c>
      <c r="AB98" s="19">
        <f>IF(AD98=21,J98,0)</f>
        <v>0</v>
      </c>
      <c r="AD98" s="34">
        <v>21</v>
      </c>
      <c r="AE98" s="34">
        <f>G98*0</f>
        <v>0</v>
      </c>
      <c r="AF98" s="34">
        <f>G98*(1-0)</f>
        <v>0</v>
      </c>
      <c r="AG98" s="31" t="s">
        <v>11</v>
      </c>
      <c r="AM98" s="34">
        <f>F98*AE98</f>
        <v>0</v>
      </c>
      <c r="AN98" s="34">
        <f>F98*AF98</f>
        <v>0</v>
      </c>
      <c r="AO98" s="35" t="s">
        <v>1185</v>
      </c>
      <c r="AP98" s="35" t="s">
        <v>1203</v>
      </c>
      <c r="AQ98" s="27" t="s">
        <v>1210</v>
      </c>
      <c r="AS98" s="34">
        <f>AM98+AN98</f>
        <v>0</v>
      </c>
      <c r="AT98" s="34">
        <f>G98/(100-AU98)*100</f>
        <v>0</v>
      </c>
      <c r="AU98" s="34">
        <v>0</v>
      </c>
      <c r="AV98" s="34">
        <f>L98</f>
        <v>0</v>
      </c>
    </row>
    <row r="99" spans="1:37" ht="12.75">
      <c r="A99" s="5"/>
      <c r="B99" s="14" t="s">
        <v>371</v>
      </c>
      <c r="C99" s="14" t="s">
        <v>421</v>
      </c>
      <c r="D99" s="14" t="s">
        <v>814</v>
      </c>
      <c r="E99" s="5" t="s">
        <v>6</v>
      </c>
      <c r="F99" s="5" t="s">
        <v>6</v>
      </c>
      <c r="G99" s="5" t="s">
        <v>6</v>
      </c>
      <c r="H99" s="37">
        <f>SUM(H100:H100)</f>
        <v>0</v>
      </c>
      <c r="I99" s="37">
        <f>SUM(I100:I100)</f>
        <v>0</v>
      </c>
      <c r="J99" s="37">
        <f>H99+I99</f>
        <v>0</v>
      </c>
      <c r="K99" s="27"/>
      <c r="L99" s="37">
        <f>SUM(L100:L100)</f>
        <v>0</v>
      </c>
      <c r="M99" s="27"/>
      <c r="Y99" s="27" t="s">
        <v>371</v>
      </c>
      <c r="AI99" s="37">
        <f>SUM(Z100:Z100)</f>
        <v>0</v>
      </c>
      <c r="AJ99" s="37">
        <f>SUM(AA100:AA100)</f>
        <v>0</v>
      </c>
      <c r="AK99" s="37">
        <f>SUM(AB100:AB100)</f>
        <v>0</v>
      </c>
    </row>
    <row r="100" spans="1:48" ht="12.75">
      <c r="A100" s="6" t="s">
        <v>53</v>
      </c>
      <c r="B100" s="6" t="s">
        <v>371</v>
      </c>
      <c r="C100" s="6" t="s">
        <v>422</v>
      </c>
      <c r="D100" s="6" t="s">
        <v>815</v>
      </c>
      <c r="E100" s="6" t="s">
        <v>1137</v>
      </c>
      <c r="F100" s="19">
        <v>43.6042</v>
      </c>
      <c r="G100" s="72">
        <v>0</v>
      </c>
      <c r="H100" s="19">
        <f>F100*AE100</f>
        <v>0</v>
      </c>
      <c r="I100" s="19">
        <f>J100-H100</f>
        <v>0</v>
      </c>
      <c r="J100" s="19">
        <f>F100*G100</f>
        <v>0</v>
      </c>
      <c r="K100" s="19">
        <v>0</v>
      </c>
      <c r="L100" s="19">
        <f>F100*K100</f>
        <v>0</v>
      </c>
      <c r="M100" s="31" t="s">
        <v>1162</v>
      </c>
      <c r="P100" s="34">
        <f>IF(AG100="5",J100,0)</f>
        <v>0</v>
      </c>
      <c r="R100" s="34">
        <f>IF(AG100="1",H100,0)</f>
        <v>0</v>
      </c>
      <c r="S100" s="34">
        <f>IF(AG100="1",I100,0)</f>
        <v>0</v>
      </c>
      <c r="T100" s="34">
        <f>IF(AG100="7",H100,0)</f>
        <v>0</v>
      </c>
      <c r="U100" s="34">
        <f>IF(AG100="7",I100,0)</f>
        <v>0</v>
      </c>
      <c r="V100" s="34">
        <f>IF(AG100="2",H100,0)</f>
        <v>0</v>
      </c>
      <c r="W100" s="34">
        <f>IF(AG100="2",I100,0)</f>
        <v>0</v>
      </c>
      <c r="X100" s="34">
        <f>IF(AG100="0",J100,0)</f>
        <v>0</v>
      </c>
      <c r="Y100" s="27" t="s">
        <v>371</v>
      </c>
      <c r="Z100" s="19">
        <f>IF(AD100=0,J100,0)</f>
        <v>0</v>
      </c>
      <c r="AA100" s="19">
        <f>IF(AD100=15,J100,0)</f>
        <v>0</v>
      </c>
      <c r="AB100" s="19">
        <f>IF(AD100=21,J100,0)</f>
        <v>0</v>
      </c>
      <c r="AD100" s="34">
        <v>21</v>
      </c>
      <c r="AE100" s="34">
        <f>G100*0</f>
        <v>0</v>
      </c>
      <c r="AF100" s="34">
        <f>G100*(1-0)</f>
        <v>0</v>
      </c>
      <c r="AG100" s="31" t="s">
        <v>11</v>
      </c>
      <c r="AM100" s="34">
        <f>F100*AE100</f>
        <v>0</v>
      </c>
      <c r="AN100" s="34">
        <f>F100*AF100</f>
        <v>0</v>
      </c>
      <c r="AO100" s="35" t="s">
        <v>1186</v>
      </c>
      <c r="AP100" s="35" t="s">
        <v>1203</v>
      </c>
      <c r="AQ100" s="27" t="s">
        <v>1210</v>
      </c>
      <c r="AS100" s="34">
        <f>AM100+AN100</f>
        <v>0</v>
      </c>
      <c r="AT100" s="34">
        <f>G100/(100-AU100)*100</f>
        <v>0</v>
      </c>
      <c r="AU100" s="34">
        <v>0</v>
      </c>
      <c r="AV100" s="34">
        <f>L100</f>
        <v>0</v>
      </c>
    </row>
    <row r="101" spans="1:37" ht="12.75">
      <c r="A101" s="5"/>
      <c r="B101" s="14" t="s">
        <v>371</v>
      </c>
      <c r="C101" s="14" t="s">
        <v>344</v>
      </c>
      <c r="D101" s="14" t="s">
        <v>816</v>
      </c>
      <c r="E101" s="5" t="s">
        <v>6</v>
      </c>
      <c r="F101" s="5" t="s">
        <v>6</v>
      </c>
      <c r="G101" s="5" t="s">
        <v>6</v>
      </c>
      <c r="H101" s="37">
        <f>SUM(H102:H149)</f>
        <v>0</v>
      </c>
      <c r="I101" s="37">
        <f>SUM(I102:I149)</f>
        <v>0</v>
      </c>
      <c r="J101" s="37">
        <f>H101+I101</f>
        <v>0</v>
      </c>
      <c r="K101" s="27"/>
      <c r="L101" s="37">
        <f>SUM(L102:L149)</f>
        <v>0</v>
      </c>
      <c r="M101" s="27"/>
      <c r="Y101" s="27" t="s">
        <v>371</v>
      </c>
      <c r="AI101" s="37">
        <f>SUM(Z102:Z149)</f>
        <v>0</v>
      </c>
      <c r="AJ101" s="37">
        <f>SUM(AA102:AA149)</f>
        <v>0</v>
      </c>
      <c r="AK101" s="37">
        <f>SUM(AB102:AB149)</f>
        <v>0</v>
      </c>
    </row>
    <row r="102" spans="1:48" ht="12.75">
      <c r="A102" s="6" t="s">
        <v>54</v>
      </c>
      <c r="B102" s="6" t="s">
        <v>371</v>
      </c>
      <c r="C102" s="6" t="s">
        <v>423</v>
      </c>
      <c r="D102" s="6" t="s">
        <v>817</v>
      </c>
      <c r="E102" s="6" t="s">
        <v>1136</v>
      </c>
      <c r="F102" s="19">
        <v>5.2</v>
      </c>
      <c r="G102" s="72">
        <v>0</v>
      </c>
      <c r="H102" s="19">
        <f aca="true" t="shared" si="22" ref="H102:H149">F102*AE102</f>
        <v>0</v>
      </c>
      <c r="I102" s="19">
        <f aca="true" t="shared" si="23" ref="I102:I149">J102-H102</f>
        <v>0</v>
      </c>
      <c r="J102" s="19">
        <f aca="true" t="shared" si="24" ref="J102:J149">F102*G102</f>
        <v>0</v>
      </c>
      <c r="K102" s="19">
        <v>0</v>
      </c>
      <c r="L102" s="19">
        <f aca="true" t="shared" si="25" ref="L102:L149">F102*K102</f>
        <v>0</v>
      </c>
      <c r="M102" s="31" t="s">
        <v>1162</v>
      </c>
      <c r="P102" s="34">
        <f aca="true" t="shared" si="26" ref="P102:P149">IF(AG102="5",J102,0)</f>
        <v>0</v>
      </c>
      <c r="R102" s="34">
        <f aca="true" t="shared" si="27" ref="R102:R149">IF(AG102="1",H102,0)</f>
        <v>0</v>
      </c>
      <c r="S102" s="34">
        <f aca="true" t="shared" si="28" ref="S102:S149">IF(AG102="1",I102,0)</f>
        <v>0</v>
      </c>
      <c r="T102" s="34">
        <f aca="true" t="shared" si="29" ref="T102:T149">IF(AG102="7",H102,0)</f>
        <v>0</v>
      </c>
      <c r="U102" s="34">
        <f aca="true" t="shared" si="30" ref="U102:U149">IF(AG102="7",I102,0)</f>
        <v>0</v>
      </c>
      <c r="V102" s="34">
        <f aca="true" t="shared" si="31" ref="V102:V149">IF(AG102="2",H102,0)</f>
        <v>0</v>
      </c>
      <c r="W102" s="34">
        <f aca="true" t="shared" si="32" ref="W102:W149">IF(AG102="2",I102,0)</f>
        <v>0</v>
      </c>
      <c r="X102" s="34">
        <f aca="true" t="shared" si="33" ref="X102:X149">IF(AG102="0",J102,0)</f>
        <v>0</v>
      </c>
      <c r="Y102" s="27" t="s">
        <v>371</v>
      </c>
      <c r="Z102" s="19">
        <f aca="true" t="shared" si="34" ref="Z102:Z149">IF(AD102=0,J102,0)</f>
        <v>0</v>
      </c>
      <c r="AA102" s="19">
        <f aca="true" t="shared" si="35" ref="AA102:AA149">IF(AD102=15,J102,0)</f>
        <v>0</v>
      </c>
      <c r="AB102" s="19">
        <f aca="true" t="shared" si="36" ref="AB102:AB149">IF(AD102=21,J102,0)</f>
        <v>0</v>
      </c>
      <c r="AD102" s="34">
        <v>21</v>
      </c>
      <c r="AE102" s="34">
        <f aca="true" t="shared" si="37" ref="AE102:AE149">G102*0</f>
        <v>0</v>
      </c>
      <c r="AF102" s="34">
        <f aca="true" t="shared" si="38" ref="AF102:AF149">G102*(1-0)</f>
        <v>0</v>
      </c>
      <c r="AG102" s="31" t="s">
        <v>13</v>
      </c>
      <c r="AM102" s="34">
        <f aca="true" t="shared" si="39" ref="AM102:AM149">F102*AE102</f>
        <v>0</v>
      </c>
      <c r="AN102" s="34">
        <f aca="true" t="shared" si="40" ref="AN102:AN149">F102*AF102</f>
        <v>0</v>
      </c>
      <c r="AO102" s="35" t="s">
        <v>1187</v>
      </c>
      <c r="AP102" s="35" t="s">
        <v>1204</v>
      </c>
      <c r="AQ102" s="27" t="s">
        <v>1210</v>
      </c>
      <c r="AS102" s="34">
        <f aca="true" t="shared" si="41" ref="AS102:AS149">AM102+AN102</f>
        <v>0</v>
      </c>
      <c r="AT102" s="34">
        <f aca="true" t="shared" si="42" ref="AT102:AT149">G102/(100-AU102)*100</f>
        <v>0</v>
      </c>
      <c r="AU102" s="34">
        <v>0</v>
      </c>
      <c r="AV102" s="34">
        <f aca="true" t="shared" si="43" ref="AV102:AV149">L102</f>
        <v>0</v>
      </c>
    </row>
    <row r="103" spans="1:48" ht="12.75">
      <c r="A103" s="6" t="s">
        <v>55</v>
      </c>
      <c r="B103" s="6" t="s">
        <v>371</v>
      </c>
      <c r="C103" s="6" t="s">
        <v>424</v>
      </c>
      <c r="D103" s="6" t="s">
        <v>818</v>
      </c>
      <c r="E103" s="6" t="s">
        <v>1136</v>
      </c>
      <c r="F103" s="19">
        <v>105.5</v>
      </c>
      <c r="G103" s="72">
        <v>0</v>
      </c>
      <c r="H103" s="19">
        <f t="shared" si="22"/>
        <v>0</v>
      </c>
      <c r="I103" s="19">
        <f t="shared" si="23"/>
        <v>0</v>
      </c>
      <c r="J103" s="19">
        <f t="shared" si="24"/>
        <v>0</v>
      </c>
      <c r="K103" s="19">
        <v>0</v>
      </c>
      <c r="L103" s="19">
        <f t="shared" si="25"/>
        <v>0</v>
      </c>
      <c r="M103" s="31" t="s">
        <v>1162</v>
      </c>
      <c r="P103" s="34">
        <f t="shared" si="26"/>
        <v>0</v>
      </c>
      <c r="R103" s="34">
        <f t="shared" si="27"/>
        <v>0</v>
      </c>
      <c r="S103" s="34">
        <f t="shared" si="28"/>
        <v>0</v>
      </c>
      <c r="T103" s="34">
        <f t="shared" si="29"/>
        <v>0</v>
      </c>
      <c r="U103" s="34">
        <f t="shared" si="30"/>
        <v>0</v>
      </c>
      <c r="V103" s="34">
        <f t="shared" si="31"/>
        <v>0</v>
      </c>
      <c r="W103" s="34">
        <f t="shared" si="32"/>
        <v>0</v>
      </c>
      <c r="X103" s="34">
        <f t="shared" si="33"/>
        <v>0</v>
      </c>
      <c r="Y103" s="27" t="s">
        <v>371</v>
      </c>
      <c r="Z103" s="19">
        <f t="shared" si="34"/>
        <v>0</v>
      </c>
      <c r="AA103" s="19">
        <f t="shared" si="35"/>
        <v>0</v>
      </c>
      <c r="AB103" s="19">
        <f t="shared" si="36"/>
        <v>0</v>
      </c>
      <c r="AD103" s="34">
        <v>21</v>
      </c>
      <c r="AE103" s="34">
        <f t="shared" si="37"/>
        <v>0</v>
      </c>
      <c r="AF103" s="34">
        <f t="shared" si="38"/>
        <v>0</v>
      </c>
      <c r="AG103" s="31" t="s">
        <v>13</v>
      </c>
      <c r="AM103" s="34">
        <f t="shared" si="39"/>
        <v>0</v>
      </c>
      <c r="AN103" s="34">
        <f t="shared" si="40"/>
        <v>0</v>
      </c>
      <c r="AO103" s="35" t="s">
        <v>1187</v>
      </c>
      <c r="AP103" s="35" t="s">
        <v>1204</v>
      </c>
      <c r="AQ103" s="27" t="s">
        <v>1210</v>
      </c>
      <c r="AS103" s="34">
        <f t="shared" si="41"/>
        <v>0</v>
      </c>
      <c r="AT103" s="34">
        <f t="shared" si="42"/>
        <v>0</v>
      </c>
      <c r="AU103" s="34">
        <v>0</v>
      </c>
      <c r="AV103" s="34">
        <f t="shared" si="43"/>
        <v>0</v>
      </c>
    </row>
    <row r="104" spans="1:48" ht="12.75">
      <c r="A104" s="6" t="s">
        <v>56</v>
      </c>
      <c r="B104" s="6" t="s">
        <v>371</v>
      </c>
      <c r="C104" s="6" t="s">
        <v>425</v>
      </c>
      <c r="D104" s="6" t="s">
        <v>819</v>
      </c>
      <c r="E104" s="6" t="s">
        <v>1138</v>
      </c>
      <c r="F104" s="19">
        <v>16</v>
      </c>
      <c r="G104" s="72">
        <v>0</v>
      </c>
      <c r="H104" s="19">
        <f t="shared" si="22"/>
        <v>0</v>
      </c>
      <c r="I104" s="19">
        <f t="shared" si="23"/>
        <v>0</v>
      </c>
      <c r="J104" s="19">
        <f t="shared" si="24"/>
        <v>0</v>
      </c>
      <c r="K104" s="19">
        <v>0</v>
      </c>
      <c r="L104" s="19">
        <f t="shared" si="25"/>
        <v>0</v>
      </c>
      <c r="M104" s="31" t="s">
        <v>1162</v>
      </c>
      <c r="P104" s="34">
        <f t="shared" si="26"/>
        <v>0</v>
      </c>
      <c r="R104" s="34">
        <f t="shared" si="27"/>
        <v>0</v>
      </c>
      <c r="S104" s="34">
        <f t="shared" si="28"/>
        <v>0</v>
      </c>
      <c r="T104" s="34">
        <f t="shared" si="29"/>
        <v>0</v>
      </c>
      <c r="U104" s="34">
        <f t="shared" si="30"/>
        <v>0</v>
      </c>
      <c r="V104" s="34">
        <f t="shared" si="31"/>
        <v>0</v>
      </c>
      <c r="W104" s="34">
        <f t="shared" si="32"/>
        <v>0</v>
      </c>
      <c r="X104" s="34">
        <f t="shared" si="33"/>
        <v>0</v>
      </c>
      <c r="Y104" s="27" t="s">
        <v>371</v>
      </c>
      <c r="Z104" s="19">
        <f t="shared" si="34"/>
        <v>0</v>
      </c>
      <c r="AA104" s="19">
        <f t="shared" si="35"/>
        <v>0</v>
      </c>
      <c r="AB104" s="19">
        <f t="shared" si="36"/>
        <v>0</v>
      </c>
      <c r="AD104" s="34">
        <v>21</v>
      </c>
      <c r="AE104" s="34">
        <f t="shared" si="37"/>
        <v>0</v>
      </c>
      <c r="AF104" s="34">
        <f t="shared" si="38"/>
        <v>0</v>
      </c>
      <c r="AG104" s="31" t="s">
        <v>13</v>
      </c>
      <c r="AM104" s="34">
        <f t="shared" si="39"/>
        <v>0</v>
      </c>
      <c r="AN104" s="34">
        <f t="shared" si="40"/>
        <v>0</v>
      </c>
      <c r="AO104" s="35" t="s">
        <v>1187</v>
      </c>
      <c r="AP104" s="35" t="s">
        <v>1204</v>
      </c>
      <c r="AQ104" s="27" t="s">
        <v>1210</v>
      </c>
      <c r="AS104" s="34">
        <f t="shared" si="41"/>
        <v>0</v>
      </c>
      <c r="AT104" s="34">
        <f t="shared" si="42"/>
        <v>0</v>
      </c>
      <c r="AU104" s="34">
        <v>0</v>
      </c>
      <c r="AV104" s="34">
        <f t="shared" si="43"/>
        <v>0</v>
      </c>
    </row>
    <row r="105" spans="1:48" ht="12.75">
      <c r="A105" s="6" t="s">
        <v>57</v>
      </c>
      <c r="B105" s="6" t="s">
        <v>371</v>
      </c>
      <c r="C105" s="6" t="s">
        <v>426</v>
      </c>
      <c r="D105" s="6" t="s">
        <v>820</v>
      </c>
      <c r="E105" s="6" t="s">
        <v>1138</v>
      </c>
      <c r="F105" s="19">
        <v>12</v>
      </c>
      <c r="G105" s="72">
        <v>0</v>
      </c>
      <c r="H105" s="19">
        <f t="shared" si="22"/>
        <v>0</v>
      </c>
      <c r="I105" s="19">
        <f t="shared" si="23"/>
        <v>0</v>
      </c>
      <c r="J105" s="19">
        <f t="shared" si="24"/>
        <v>0</v>
      </c>
      <c r="K105" s="19">
        <v>0</v>
      </c>
      <c r="L105" s="19">
        <f t="shared" si="25"/>
        <v>0</v>
      </c>
      <c r="M105" s="31" t="s">
        <v>1162</v>
      </c>
      <c r="P105" s="34">
        <f t="shared" si="26"/>
        <v>0</v>
      </c>
      <c r="R105" s="34">
        <f t="shared" si="27"/>
        <v>0</v>
      </c>
      <c r="S105" s="34">
        <f t="shared" si="28"/>
        <v>0</v>
      </c>
      <c r="T105" s="34">
        <f t="shared" si="29"/>
        <v>0</v>
      </c>
      <c r="U105" s="34">
        <f t="shared" si="30"/>
        <v>0</v>
      </c>
      <c r="V105" s="34">
        <f t="shared" si="31"/>
        <v>0</v>
      </c>
      <c r="W105" s="34">
        <f t="shared" si="32"/>
        <v>0</v>
      </c>
      <c r="X105" s="34">
        <f t="shared" si="33"/>
        <v>0</v>
      </c>
      <c r="Y105" s="27" t="s">
        <v>371</v>
      </c>
      <c r="Z105" s="19">
        <f t="shared" si="34"/>
        <v>0</v>
      </c>
      <c r="AA105" s="19">
        <f t="shared" si="35"/>
        <v>0</v>
      </c>
      <c r="AB105" s="19">
        <f t="shared" si="36"/>
        <v>0</v>
      </c>
      <c r="AD105" s="34">
        <v>21</v>
      </c>
      <c r="AE105" s="34">
        <f t="shared" si="37"/>
        <v>0</v>
      </c>
      <c r="AF105" s="34">
        <f t="shared" si="38"/>
        <v>0</v>
      </c>
      <c r="AG105" s="31" t="s">
        <v>13</v>
      </c>
      <c r="AM105" s="34">
        <f t="shared" si="39"/>
        <v>0</v>
      </c>
      <c r="AN105" s="34">
        <f t="shared" si="40"/>
        <v>0</v>
      </c>
      <c r="AO105" s="35" t="s">
        <v>1187</v>
      </c>
      <c r="AP105" s="35" t="s">
        <v>1204</v>
      </c>
      <c r="AQ105" s="27" t="s">
        <v>1210</v>
      </c>
      <c r="AS105" s="34">
        <f t="shared" si="41"/>
        <v>0</v>
      </c>
      <c r="AT105" s="34">
        <f t="shared" si="42"/>
        <v>0</v>
      </c>
      <c r="AU105" s="34">
        <v>0</v>
      </c>
      <c r="AV105" s="34">
        <f t="shared" si="43"/>
        <v>0</v>
      </c>
    </row>
    <row r="106" spans="1:48" ht="12.75">
      <c r="A106" s="6" t="s">
        <v>58</v>
      </c>
      <c r="B106" s="6" t="s">
        <v>371</v>
      </c>
      <c r="C106" s="6" t="s">
        <v>427</v>
      </c>
      <c r="D106" s="6" t="s">
        <v>821</v>
      </c>
      <c r="E106" s="6" t="s">
        <v>1138</v>
      </c>
      <c r="F106" s="19">
        <v>2</v>
      </c>
      <c r="G106" s="72">
        <v>0</v>
      </c>
      <c r="H106" s="19">
        <f t="shared" si="22"/>
        <v>0</v>
      </c>
      <c r="I106" s="19">
        <f t="shared" si="23"/>
        <v>0</v>
      </c>
      <c r="J106" s="19">
        <f t="shared" si="24"/>
        <v>0</v>
      </c>
      <c r="K106" s="19">
        <v>0</v>
      </c>
      <c r="L106" s="19">
        <f t="shared" si="25"/>
        <v>0</v>
      </c>
      <c r="M106" s="31" t="s">
        <v>1162</v>
      </c>
      <c r="P106" s="34">
        <f t="shared" si="26"/>
        <v>0</v>
      </c>
      <c r="R106" s="34">
        <f t="shared" si="27"/>
        <v>0</v>
      </c>
      <c r="S106" s="34">
        <f t="shared" si="28"/>
        <v>0</v>
      </c>
      <c r="T106" s="34">
        <f t="shared" si="29"/>
        <v>0</v>
      </c>
      <c r="U106" s="34">
        <f t="shared" si="30"/>
        <v>0</v>
      </c>
      <c r="V106" s="34">
        <f t="shared" si="31"/>
        <v>0</v>
      </c>
      <c r="W106" s="34">
        <f t="shared" si="32"/>
        <v>0</v>
      </c>
      <c r="X106" s="34">
        <f t="shared" si="33"/>
        <v>0</v>
      </c>
      <c r="Y106" s="27" t="s">
        <v>371</v>
      </c>
      <c r="Z106" s="19">
        <f t="shared" si="34"/>
        <v>0</v>
      </c>
      <c r="AA106" s="19">
        <f t="shared" si="35"/>
        <v>0</v>
      </c>
      <c r="AB106" s="19">
        <f t="shared" si="36"/>
        <v>0</v>
      </c>
      <c r="AD106" s="34">
        <v>21</v>
      </c>
      <c r="AE106" s="34">
        <f t="shared" si="37"/>
        <v>0</v>
      </c>
      <c r="AF106" s="34">
        <f t="shared" si="38"/>
        <v>0</v>
      </c>
      <c r="AG106" s="31" t="s">
        <v>13</v>
      </c>
      <c r="AM106" s="34">
        <f t="shared" si="39"/>
        <v>0</v>
      </c>
      <c r="AN106" s="34">
        <f t="shared" si="40"/>
        <v>0</v>
      </c>
      <c r="AO106" s="35" t="s">
        <v>1187</v>
      </c>
      <c r="AP106" s="35" t="s">
        <v>1204</v>
      </c>
      <c r="AQ106" s="27" t="s">
        <v>1210</v>
      </c>
      <c r="AS106" s="34">
        <f t="shared" si="41"/>
        <v>0</v>
      </c>
      <c r="AT106" s="34">
        <f t="shared" si="42"/>
        <v>0</v>
      </c>
      <c r="AU106" s="34">
        <v>0</v>
      </c>
      <c r="AV106" s="34">
        <f t="shared" si="43"/>
        <v>0</v>
      </c>
    </row>
    <row r="107" spans="1:48" ht="12.75">
      <c r="A107" s="6" t="s">
        <v>59</v>
      </c>
      <c r="B107" s="6" t="s">
        <v>371</v>
      </c>
      <c r="C107" s="6" t="s">
        <v>428</v>
      </c>
      <c r="D107" s="6" t="s">
        <v>822</v>
      </c>
      <c r="E107" s="6" t="s">
        <v>1138</v>
      </c>
      <c r="F107" s="19">
        <v>8</v>
      </c>
      <c r="G107" s="72">
        <v>0</v>
      </c>
      <c r="H107" s="19">
        <f t="shared" si="22"/>
        <v>0</v>
      </c>
      <c r="I107" s="19">
        <f t="shared" si="23"/>
        <v>0</v>
      </c>
      <c r="J107" s="19">
        <f t="shared" si="24"/>
        <v>0</v>
      </c>
      <c r="K107" s="19">
        <v>0</v>
      </c>
      <c r="L107" s="19">
        <f t="shared" si="25"/>
        <v>0</v>
      </c>
      <c r="M107" s="31" t="s">
        <v>1162</v>
      </c>
      <c r="P107" s="34">
        <f t="shared" si="26"/>
        <v>0</v>
      </c>
      <c r="R107" s="34">
        <f t="shared" si="27"/>
        <v>0</v>
      </c>
      <c r="S107" s="34">
        <f t="shared" si="28"/>
        <v>0</v>
      </c>
      <c r="T107" s="34">
        <f t="shared" si="29"/>
        <v>0</v>
      </c>
      <c r="U107" s="34">
        <f t="shared" si="30"/>
        <v>0</v>
      </c>
      <c r="V107" s="34">
        <f t="shared" si="31"/>
        <v>0</v>
      </c>
      <c r="W107" s="34">
        <f t="shared" si="32"/>
        <v>0</v>
      </c>
      <c r="X107" s="34">
        <f t="shared" si="33"/>
        <v>0</v>
      </c>
      <c r="Y107" s="27" t="s">
        <v>371</v>
      </c>
      <c r="Z107" s="19">
        <f t="shared" si="34"/>
        <v>0</v>
      </c>
      <c r="AA107" s="19">
        <f t="shared" si="35"/>
        <v>0</v>
      </c>
      <c r="AB107" s="19">
        <f t="shared" si="36"/>
        <v>0</v>
      </c>
      <c r="AD107" s="34">
        <v>21</v>
      </c>
      <c r="AE107" s="34">
        <f t="shared" si="37"/>
        <v>0</v>
      </c>
      <c r="AF107" s="34">
        <f t="shared" si="38"/>
        <v>0</v>
      </c>
      <c r="AG107" s="31" t="s">
        <v>13</v>
      </c>
      <c r="AM107" s="34">
        <f t="shared" si="39"/>
        <v>0</v>
      </c>
      <c r="AN107" s="34">
        <f t="shared" si="40"/>
        <v>0</v>
      </c>
      <c r="AO107" s="35" t="s">
        <v>1187</v>
      </c>
      <c r="AP107" s="35" t="s">
        <v>1204</v>
      </c>
      <c r="AQ107" s="27" t="s">
        <v>1210</v>
      </c>
      <c r="AS107" s="34">
        <f t="shared" si="41"/>
        <v>0</v>
      </c>
      <c r="AT107" s="34">
        <f t="shared" si="42"/>
        <v>0</v>
      </c>
      <c r="AU107" s="34">
        <v>0</v>
      </c>
      <c r="AV107" s="34">
        <f t="shared" si="43"/>
        <v>0</v>
      </c>
    </row>
    <row r="108" spans="1:48" ht="12.75">
      <c r="A108" s="6" t="s">
        <v>60</v>
      </c>
      <c r="B108" s="6" t="s">
        <v>371</v>
      </c>
      <c r="C108" s="6" t="s">
        <v>429</v>
      </c>
      <c r="D108" s="6" t="s">
        <v>823</v>
      </c>
      <c r="E108" s="6" t="s">
        <v>1138</v>
      </c>
      <c r="F108" s="19">
        <v>2</v>
      </c>
      <c r="G108" s="72">
        <v>0</v>
      </c>
      <c r="H108" s="19">
        <f t="shared" si="22"/>
        <v>0</v>
      </c>
      <c r="I108" s="19">
        <f t="shared" si="23"/>
        <v>0</v>
      </c>
      <c r="J108" s="19">
        <f t="shared" si="24"/>
        <v>0</v>
      </c>
      <c r="K108" s="19">
        <v>0</v>
      </c>
      <c r="L108" s="19">
        <f t="shared" si="25"/>
        <v>0</v>
      </c>
      <c r="M108" s="31" t="s">
        <v>1162</v>
      </c>
      <c r="P108" s="34">
        <f t="shared" si="26"/>
        <v>0</v>
      </c>
      <c r="R108" s="34">
        <f t="shared" si="27"/>
        <v>0</v>
      </c>
      <c r="S108" s="34">
        <f t="shared" si="28"/>
        <v>0</v>
      </c>
      <c r="T108" s="34">
        <f t="shared" si="29"/>
        <v>0</v>
      </c>
      <c r="U108" s="34">
        <f t="shared" si="30"/>
        <v>0</v>
      </c>
      <c r="V108" s="34">
        <f t="shared" si="31"/>
        <v>0</v>
      </c>
      <c r="W108" s="34">
        <f t="shared" si="32"/>
        <v>0</v>
      </c>
      <c r="X108" s="34">
        <f t="shared" si="33"/>
        <v>0</v>
      </c>
      <c r="Y108" s="27" t="s">
        <v>371</v>
      </c>
      <c r="Z108" s="19">
        <f t="shared" si="34"/>
        <v>0</v>
      </c>
      <c r="AA108" s="19">
        <f t="shared" si="35"/>
        <v>0</v>
      </c>
      <c r="AB108" s="19">
        <f t="shared" si="36"/>
        <v>0</v>
      </c>
      <c r="AD108" s="34">
        <v>21</v>
      </c>
      <c r="AE108" s="34">
        <f t="shared" si="37"/>
        <v>0</v>
      </c>
      <c r="AF108" s="34">
        <f t="shared" si="38"/>
        <v>0</v>
      </c>
      <c r="AG108" s="31" t="s">
        <v>13</v>
      </c>
      <c r="AM108" s="34">
        <f t="shared" si="39"/>
        <v>0</v>
      </c>
      <c r="AN108" s="34">
        <f t="shared" si="40"/>
        <v>0</v>
      </c>
      <c r="AO108" s="35" t="s">
        <v>1187</v>
      </c>
      <c r="AP108" s="35" t="s">
        <v>1204</v>
      </c>
      <c r="AQ108" s="27" t="s">
        <v>1210</v>
      </c>
      <c r="AS108" s="34">
        <f t="shared" si="41"/>
        <v>0</v>
      </c>
      <c r="AT108" s="34">
        <f t="shared" si="42"/>
        <v>0</v>
      </c>
      <c r="AU108" s="34">
        <v>0</v>
      </c>
      <c r="AV108" s="34">
        <f t="shared" si="43"/>
        <v>0</v>
      </c>
    </row>
    <row r="109" spans="1:48" ht="12.75">
      <c r="A109" s="6" t="s">
        <v>61</v>
      </c>
      <c r="B109" s="6" t="s">
        <v>371</v>
      </c>
      <c r="C109" s="6" t="s">
        <v>430</v>
      </c>
      <c r="D109" s="6" t="s">
        <v>824</v>
      </c>
      <c r="E109" s="6" t="s">
        <v>1136</v>
      </c>
      <c r="F109" s="19">
        <v>4.5</v>
      </c>
      <c r="G109" s="72">
        <v>0</v>
      </c>
      <c r="H109" s="19">
        <f t="shared" si="22"/>
        <v>0</v>
      </c>
      <c r="I109" s="19">
        <f t="shared" si="23"/>
        <v>0</v>
      </c>
      <c r="J109" s="19">
        <f t="shared" si="24"/>
        <v>0</v>
      </c>
      <c r="K109" s="19">
        <v>0</v>
      </c>
      <c r="L109" s="19">
        <f t="shared" si="25"/>
        <v>0</v>
      </c>
      <c r="M109" s="31" t="s">
        <v>1162</v>
      </c>
      <c r="P109" s="34">
        <f t="shared" si="26"/>
        <v>0</v>
      </c>
      <c r="R109" s="34">
        <f t="shared" si="27"/>
        <v>0</v>
      </c>
      <c r="S109" s="34">
        <f t="shared" si="28"/>
        <v>0</v>
      </c>
      <c r="T109" s="34">
        <f t="shared" si="29"/>
        <v>0</v>
      </c>
      <c r="U109" s="34">
        <f t="shared" si="30"/>
        <v>0</v>
      </c>
      <c r="V109" s="34">
        <f t="shared" si="31"/>
        <v>0</v>
      </c>
      <c r="W109" s="34">
        <f t="shared" si="32"/>
        <v>0</v>
      </c>
      <c r="X109" s="34">
        <f t="shared" si="33"/>
        <v>0</v>
      </c>
      <c r="Y109" s="27" t="s">
        <v>371</v>
      </c>
      <c r="Z109" s="19">
        <f t="shared" si="34"/>
        <v>0</v>
      </c>
      <c r="AA109" s="19">
        <f t="shared" si="35"/>
        <v>0</v>
      </c>
      <c r="AB109" s="19">
        <f t="shared" si="36"/>
        <v>0</v>
      </c>
      <c r="AD109" s="34">
        <v>21</v>
      </c>
      <c r="AE109" s="34">
        <f t="shared" si="37"/>
        <v>0</v>
      </c>
      <c r="AF109" s="34">
        <f t="shared" si="38"/>
        <v>0</v>
      </c>
      <c r="AG109" s="31" t="s">
        <v>13</v>
      </c>
      <c r="AM109" s="34">
        <f t="shared" si="39"/>
        <v>0</v>
      </c>
      <c r="AN109" s="34">
        <f t="shared" si="40"/>
        <v>0</v>
      </c>
      <c r="AO109" s="35" t="s">
        <v>1187</v>
      </c>
      <c r="AP109" s="35" t="s">
        <v>1204</v>
      </c>
      <c r="AQ109" s="27" t="s">
        <v>1210</v>
      </c>
      <c r="AS109" s="34">
        <f t="shared" si="41"/>
        <v>0</v>
      </c>
      <c r="AT109" s="34">
        <f t="shared" si="42"/>
        <v>0</v>
      </c>
      <c r="AU109" s="34">
        <v>0</v>
      </c>
      <c r="AV109" s="34">
        <f t="shared" si="43"/>
        <v>0</v>
      </c>
    </row>
    <row r="110" spans="1:48" ht="12.75">
      <c r="A110" s="6" t="s">
        <v>62</v>
      </c>
      <c r="B110" s="6" t="s">
        <v>371</v>
      </c>
      <c r="C110" s="6" t="s">
        <v>431</v>
      </c>
      <c r="D110" s="6" t="s">
        <v>825</v>
      </c>
      <c r="E110" s="6" t="s">
        <v>1136</v>
      </c>
      <c r="F110" s="19">
        <v>5.5</v>
      </c>
      <c r="G110" s="72">
        <v>0</v>
      </c>
      <c r="H110" s="19">
        <f t="shared" si="22"/>
        <v>0</v>
      </c>
      <c r="I110" s="19">
        <f t="shared" si="23"/>
        <v>0</v>
      </c>
      <c r="J110" s="19">
        <f t="shared" si="24"/>
        <v>0</v>
      </c>
      <c r="K110" s="19">
        <v>0</v>
      </c>
      <c r="L110" s="19">
        <f t="shared" si="25"/>
        <v>0</v>
      </c>
      <c r="M110" s="31" t="s">
        <v>1162</v>
      </c>
      <c r="P110" s="34">
        <f t="shared" si="26"/>
        <v>0</v>
      </c>
      <c r="R110" s="34">
        <f t="shared" si="27"/>
        <v>0</v>
      </c>
      <c r="S110" s="34">
        <f t="shared" si="28"/>
        <v>0</v>
      </c>
      <c r="T110" s="34">
        <f t="shared" si="29"/>
        <v>0</v>
      </c>
      <c r="U110" s="34">
        <f t="shared" si="30"/>
        <v>0</v>
      </c>
      <c r="V110" s="34">
        <f t="shared" si="31"/>
        <v>0</v>
      </c>
      <c r="W110" s="34">
        <f t="shared" si="32"/>
        <v>0</v>
      </c>
      <c r="X110" s="34">
        <f t="shared" si="33"/>
        <v>0</v>
      </c>
      <c r="Y110" s="27" t="s">
        <v>371</v>
      </c>
      <c r="Z110" s="19">
        <f t="shared" si="34"/>
        <v>0</v>
      </c>
      <c r="AA110" s="19">
        <f t="shared" si="35"/>
        <v>0</v>
      </c>
      <c r="AB110" s="19">
        <f t="shared" si="36"/>
        <v>0</v>
      </c>
      <c r="AD110" s="34">
        <v>21</v>
      </c>
      <c r="AE110" s="34">
        <f t="shared" si="37"/>
        <v>0</v>
      </c>
      <c r="AF110" s="34">
        <f t="shared" si="38"/>
        <v>0</v>
      </c>
      <c r="AG110" s="31" t="s">
        <v>13</v>
      </c>
      <c r="AM110" s="34">
        <f t="shared" si="39"/>
        <v>0</v>
      </c>
      <c r="AN110" s="34">
        <f t="shared" si="40"/>
        <v>0</v>
      </c>
      <c r="AO110" s="35" t="s">
        <v>1187</v>
      </c>
      <c r="AP110" s="35" t="s">
        <v>1204</v>
      </c>
      <c r="AQ110" s="27" t="s">
        <v>1210</v>
      </c>
      <c r="AS110" s="34">
        <f t="shared" si="41"/>
        <v>0</v>
      </c>
      <c r="AT110" s="34">
        <f t="shared" si="42"/>
        <v>0</v>
      </c>
      <c r="AU110" s="34">
        <v>0</v>
      </c>
      <c r="AV110" s="34">
        <f t="shared" si="43"/>
        <v>0</v>
      </c>
    </row>
    <row r="111" spans="1:48" ht="12.75">
      <c r="A111" s="6" t="s">
        <v>63</v>
      </c>
      <c r="B111" s="6" t="s">
        <v>371</v>
      </c>
      <c r="C111" s="6" t="s">
        <v>432</v>
      </c>
      <c r="D111" s="6" t="s">
        <v>826</v>
      </c>
      <c r="E111" s="6" t="s">
        <v>1136</v>
      </c>
      <c r="F111" s="19">
        <v>4.5</v>
      </c>
      <c r="G111" s="72">
        <v>0</v>
      </c>
      <c r="H111" s="19">
        <f t="shared" si="22"/>
        <v>0</v>
      </c>
      <c r="I111" s="19">
        <f t="shared" si="23"/>
        <v>0</v>
      </c>
      <c r="J111" s="19">
        <f t="shared" si="24"/>
        <v>0</v>
      </c>
      <c r="K111" s="19">
        <v>0</v>
      </c>
      <c r="L111" s="19">
        <f t="shared" si="25"/>
        <v>0</v>
      </c>
      <c r="M111" s="31" t="s">
        <v>1162</v>
      </c>
      <c r="P111" s="34">
        <f t="shared" si="26"/>
        <v>0</v>
      </c>
      <c r="R111" s="34">
        <f t="shared" si="27"/>
        <v>0</v>
      </c>
      <c r="S111" s="34">
        <f t="shared" si="28"/>
        <v>0</v>
      </c>
      <c r="T111" s="34">
        <f t="shared" si="29"/>
        <v>0</v>
      </c>
      <c r="U111" s="34">
        <f t="shared" si="30"/>
        <v>0</v>
      </c>
      <c r="V111" s="34">
        <f t="shared" si="31"/>
        <v>0</v>
      </c>
      <c r="W111" s="34">
        <f t="shared" si="32"/>
        <v>0</v>
      </c>
      <c r="X111" s="34">
        <f t="shared" si="33"/>
        <v>0</v>
      </c>
      <c r="Y111" s="27" t="s">
        <v>371</v>
      </c>
      <c r="Z111" s="19">
        <f t="shared" si="34"/>
        <v>0</v>
      </c>
      <c r="AA111" s="19">
        <f t="shared" si="35"/>
        <v>0</v>
      </c>
      <c r="AB111" s="19">
        <f t="shared" si="36"/>
        <v>0</v>
      </c>
      <c r="AD111" s="34">
        <v>21</v>
      </c>
      <c r="AE111" s="34">
        <f t="shared" si="37"/>
        <v>0</v>
      </c>
      <c r="AF111" s="34">
        <f t="shared" si="38"/>
        <v>0</v>
      </c>
      <c r="AG111" s="31" t="s">
        <v>13</v>
      </c>
      <c r="AM111" s="34">
        <f t="shared" si="39"/>
        <v>0</v>
      </c>
      <c r="AN111" s="34">
        <f t="shared" si="40"/>
        <v>0</v>
      </c>
      <c r="AO111" s="35" t="s">
        <v>1187</v>
      </c>
      <c r="AP111" s="35" t="s">
        <v>1204</v>
      </c>
      <c r="AQ111" s="27" t="s">
        <v>1210</v>
      </c>
      <c r="AS111" s="34">
        <f t="shared" si="41"/>
        <v>0</v>
      </c>
      <c r="AT111" s="34">
        <f t="shared" si="42"/>
        <v>0</v>
      </c>
      <c r="AU111" s="34">
        <v>0</v>
      </c>
      <c r="AV111" s="34">
        <f t="shared" si="43"/>
        <v>0</v>
      </c>
    </row>
    <row r="112" spans="1:48" ht="12.75">
      <c r="A112" s="6" t="s">
        <v>64</v>
      </c>
      <c r="B112" s="6" t="s">
        <v>371</v>
      </c>
      <c r="C112" s="6" t="s">
        <v>433</v>
      </c>
      <c r="D112" s="6" t="s">
        <v>827</v>
      </c>
      <c r="E112" s="6" t="s">
        <v>1136</v>
      </c>
      <c r="F112" s="19">
        <v>43</v>
      </c>
      <c r="G112" s="72">
        <v>0</v>
      </c>
      <c r="H112" s="19">
        <f t="shared" si="22"/>
        <v>0</v>
      </c>
      <c r="I112" s="19">
        <f t="shared" si="23"/>
        <v>0</v>
      </c>
      <c r="J112" s="19">
        <f t="shared" si="24"/>
        <v>0</v>
      </c>
      <c r="K112" s="19">
        <v>0</v>
      </c>
      <c r="L112" s="19">
        <f t="shared" si="25"/>
        <v>0</v>
      </c>
      <c r="M112" s="31" t="s">
        <v>1162</v>
      </c>
      <c r="P112" s="34">
        <f t="shared" si="26"/>
        <v>0</v>
      </c>
      <c r="R112" s="34">
        <f t="shared" si="27"/>
        <v>0</v>
      </c>
      <c r="S112" s="34">
        <f t="shared" si="28"/>
        <v>0</v>
      </c>
      <c r="T112" s="34">
        <f t="shared" si="29"/>
        <v>0</v>
      </c>
      <c r="U112" s="34">
        <f t="shared" si="30"/>
        <v>0</v>
      </c>
      <c r="V112" s="34">
        <f t="shared" si="31"/>
        <v>0</v>
      </c>
      <c r="W112" s="34">
        <f t="shared" si="32"/>
        <v>0</v>
      </c>
      <c r="X112" s="34">
        <f t="shared" si="33"/>
        <v>0</v>
      </c>
      <c r="Y112" s="27" t="s">
        <v>371</v>
      </c>
      <c r="Z112" s="19">
        <f t="shared" si="34"/>
        <v>0</v>
      </c>
      <c r="AA112" s="19">
        <f t="shared" si="35"/>
        <v>0</v>
      </c>
      <c r="AB112" s="19">
        <f t="shared" si="36"/>
        <v>0</v>
      </c>
      <c r="AD112" s="34">
        <v>21</v>
      </c>
      <c r="AE112" s="34">
        <f t="shared" si="37"/>
        <v>0</v>
      </c>
      <c r="AF112" s="34">
        <f t="shared" si="38"/>
        <v>0</v>
      </c>
      <c r="AG112" s="31" t="s">
        <v>13</v>
      </c>
      <c r="AM112" s="34">
        <f t="shared" si="39"/>
        <v>0</v>
      </c>
      <c r="AN112" s="34">
        <f t="shared" si="40"/>
        <v>0</v>
      </c>
      <c r="AO112" s="35" t="s">
        <v>1187</v>
      </c>
      <c r="AP112" s="35" t="s">
        <v>1204</v>
      </c>
      <c r="AQ112" s="27" t="s">
        <v>1210</v>
      </c>
      <c r="AS112" s="34">
        <f t="shared" si="41"/>
        <v>0</v>
      </c>
      <c r="AT112" s="34">
        <f t="shared" si="42"/>
        <v>0</v>
      </c>
      <c r="AU112" s="34">
        <v>0</v>
      </c>
      <c r="AV112" s="34">
        <f t="shared" si="43"/>
        <v>0</v>
      </c>
    </row>
    <row r="113" spans="1:48" ht="12.75">
      <c r="A113" s="6" t="s">
        <v>65</v>
      </c>
      <c r="B113" s="6" t="s">
        <v>371</v>
      </c>
      <c r="C113" s="6" t="s">
        <v>434</v>
      </c>
      <c r="D113" s="6" t="s">
        <v>828</v>
      </c>
      <c r="E113" s="6" t="s">
        <v>1136</v>
      </c>
      <c r="F113" s="19">
        <v>21.5</v>
      </c>
      <c r="G113" s="72">
        <v>0</v>
      </c>
      <c r="H113" s="19">
        <f t="shared" si="22"/>
        <v>0</v>
      </c>
      <c r="I113" s="19">
        <f t="shared" si="23"/>
        <v>0</v>
      </c>
      <c r="J113" s="19">
        <f t="shared" si="24"/>
        <v>0</v>
      </c>
      <c r="K113" s="19">
        <v>0</v>
      </c>
      <c r="L113" s="19">
        <f t="shared" si="25"/>
        <v>0</v>
      </c>
      <c r="M113" s="31" t="s">
        <v>1162</v>
      </c>
      <c r="P113" s="34">
        <f t="shared" si="26"/>
        <v>0</v>
      </c>
      <c r="R113" s="34">
        <f t="shared" si="27"/>
        <v>0</v>
      </c>
      <c r="S113" s="34">
        <f t="shared" si="28"/>
        <v>0</v>
      </c>
      <c r="T113" s="34">
        <f t="shared" si="29"/>
        <v>0</v>
      </c>
      <c r="U113" s="34">
        <f t="shared" si="30"/>
        <v>0</v>
      </c>
      <c r="V113" s="34">
        <f t="shared" si="31"/>
        <v>0</v>
      </c>
      <c r="W113" s="34">
        <f t="shared" si="32"/>
        <v>0</v>
      </c>
      <c r="X113" s="34">
        <f t="shared" si="33"/>
        <v>0</v>
      </c>
      <c r="Y113" s="27" t="s">
        <v>371</v>
      </c>
      <c r="Z113" s="19">
        <f t="shared" si="34"/>
        <v>0</v>
      </c>
      <c r="AA113" s="19">
        <f t="shared" si="35"/>
        <v>0</v>
      </c>
      <c r="AB113" s="19">
        <f t="shared" si="36"/>
        <v>0</v>
      </c>
      <c r="AD113" s="34">
        <v>21</v>
      </c>
      <c r="AE113" s="34">
        <f t="shared" si="37"/>
        <v>0</v>
      </c>
      <c r="AF113" s="34">
        <f t="shared" si="38"/>
        <v>0</v>
      </c>
      <c r="AG113" s="31" t="s">
        <v>13</v>
      </c>
      <c r="AM113" s="34">
        <f t="shared" si="39"/>
        <v>0</v>
      </c>
      <c r="AN113" s="34">
        <f t="shared" si="40"/>
        <v>0</v>
      </c>
      <c r="AO113" s="35" t="s">
        <v>1187</v>
      </c>
      <c r="AP113" s="35" t="s">
        <v>1204</v>
      </c>
      <c r="AQ113" s="27" t="s">
        <v>1210</v>
      </c>
      <c r="AS113" s="34">
        <f t="shared" si="41"/>
        <v>0</v>
      </c>
      <c r="AT113" s="34">
        <f t="shared" si="42"/>
        <v>0</v>
      </c>
      <c r="AU113" s="34">
        <v>0</v>
      </c>
      <c r="AV113" s="34">
        <f t="shared" si="43"/>
        <v>0</v>
      </c>
    </row>
    <row r="114" spans="1:48" ht="12.75">
      <c r="A114" s="6" t="s">
        <v>66</v>
      </c>
      <c r="B114" s="6" t="s">
        <v>371</v>
      </c>
      <c r="C114" s="6" t="s">
        <v>435</v>
      </c>
      <c r="D114" s="6" t="s">
        <v>829</v>
      </c>
      <c r="E114" s="6" t="s">
        <v>1136</v>
      </c>
      <c r="F114" s="19">
        <v>87.5</v>
      </c>
      <c r="G114" s="72">
        <v>0</v>
      </c>
      <c r="H114" s="19">
        <f t="shared" si="22"/>
        <v>0</v>
      </c>
      <c r="I114" s="19">
        <f t="shared" si="23"/>
        <v>0</v>
      </c>
      <c r="J114" s="19">
        <f t="shared" si="24"/>
        <v>0</v>
      </c>
      <c r="K114" s="19">
        <v>0</v>
      </c>
      <c r="L114" s="19">
        <f t="shared" si="25"/>
        <v>0</v>
      </c>
      <c r="M114" s="31" t="s">
        <v>1162</v>
      </c>
      <c r="P114" s="34">
        <f t="shared" si="26"/>
        <v>0</v>
      </c>
      <c r="R114" s="34">
        <f t="shared" si="27"/>
        <v>0</v>
      </c>
      <c r="S114" s="34">
        <f t="shared" si="28"/>
        <v>0</v>
      </c>
      <c r="T114" s="34">
        <f t="shared" si="29"/>
        <v>0</v>
      </c>
      <c r="U114" s="34">
        <f t="shared" si="30"/>
        <v>0</v>
      </c>
      <c r="V114" s="34">
        <f t="shared" si="31"/>
        <v>0</v>
      </c>
      <c r="W114" s="34">
        <f t="shared" si="32"/>
        <v>0</v>
      </c>
      <c r="X114" s="34">
        <f t="shared" si="33"/>
        <v>0</v>
      </c>
      <c r="Y114" s="27" t="s">
        <v>371</v>
      </c>
      <c r="Z114" s="19">
        <f t="shared" si="34"/>
        <v>0</v>
      </c>
      <c r="AA114" s="19">
        <f t="shared" si="35"/>
        <v>0</v>
      </c>
      <c r="AB114" s="19">
        <f t="shared" si="36"/>
        <v>0</v>
      </c>
      <c r="AD114" s="34">
        <v>21</v>
      </c>
      <c r="AE114" s="34">
        <f t="shared" si="37"/>
        <v>0</v>
      </c>
      <c r="AF114" s="34">
        <f t="shared" si="38"/>
        <v>0</v>
      </c>
      <c r="AG114" s="31" t="s">
        <v>13</v>
      </c>
      <c r="AM114" s="34">
        <f t="shared" si="39"/>
        <v>0</v>
      </c>
      <c r="AN114" s="34">
        <f t="shared" si="40"/>
        <v>0</v>
      </c>
      <c r="AO114" s="35" t="s">
        <v>1187</v>
      </c>
      <c r="AP114" s="35" t="s">
        <v>1204</v>
      </c>
      <c r="AQ114" s="27" t="s">
        <v>1210</v>
      </c>
      <c r="AS114" s="34">
        <f t="shared" si="41"/>
        <v>0</v>
      </c>
      <c r="AT114" s="34">
        <f t="shared" si="42"/>
        <v>0</v>
      </c>
      <c r="AU114" s="34">
        <v>0</v>
      </c>
      <c r="AV114" s="34">
        <f t="shared" si="43"/>
        <v>0</v>
      </c>
    </row>
    <row r="115" spans="1:48" ht="12.75">
      <c r="A115" s="6" t="s">
        <v>67</v>
      </c>
      <c r="B115" s="6" t="s">
        <v>371</v>
      </c>
      <c r="C115" s="6" t="s">
        <v>436</v>
      </c>
      <c r="D115" s="6" t="s">
        <v>830</v>
      </c>
      <c r="E115" s="6" t="s">
        <v>1136</v>
      </c>
      <c r="F115" s="19">
        <v>4</v>
      </c>
      <c r="G115" s="72">
        <v>0</v>
      </c>
      <c r="H115" s="19">
        <f t="shared" si="22"/>
        <v>0</v>
      </c>
      <c r="I115" s="19">
        <f t="shared" si="23"/>
        <v>0</v>
      </c>
      <c r="J115" s="19">
        <f t="shared" si="24"/>
        <v>0</v>
      </c>
      <c r="K115" s="19">
        <v>0</v>
      </c>
      <c r="L115" s="19">
        <f t="shared" si="25"/>
        <v>0</v>
      </c>
      <c r="M115" s="31" t="s">
        <v>1162</v>
      </c>
      <c r="P115" s="34">
        <f t="shared" si="26"/>
        <v>0</v>
      </c>
      <c r="R115" s="34">
        <f t="shared" si="27"/>
        <v>0</v>
      </c>
      <c r="S115" s="34">
        <f t="shared" si="28"/>
        <v>0</v>
      </c>
      <c r="T115" s="34">
        <f t="shared" si="29"/>
        <v>0</v>
      </c>
      <c r="U115" s="34">
        <f t="shared" si="30"/>
        <v>0</v>
      </c>
      <c r="V115" s="34">
        <f t="shared" si="31"/>
        <v>0</v>
      </c>
      <c r="W115" s="34">
        <f t="shared" si="32"/>
        <v>0</v>
      </c>
      <c r="X115" s="34">
        <f t="shared" si="33"/>
        <v>0</v>
      </c>
      <c r="Y115" s="27" t="s">
        <v>371</v>
      </c>
      <c r="Z115" s="19">
        <f t="shared" si="34"/>
        <v>0</v>
      </c>
      <c r="AA115" s="19">
        <f t="shared" si="35"/>
        <v>0</v>
      </c>
      <c r="AB115" s="19">
        <f t="shared" si="36"/>
        <v>0</v>
      </c>
      <c r="AD115" s="34">
        <v>21</v>
      </c>
      <c r="AE115" s="34">
        <f t="shared" si="37"/>
        <v>0</v>
      </c>
      <c r="AF115" s="34">
        <f t="shared" si="38"/>
        <v>0</v>
      </c>
      <c r="AG115" s="31" t="s">
        <v>13</v>
      </c>
      <c r="AM115" s="34">
        <f t="shared" si="39"/>
        <v>0</v>
      </c>
      <c r="AN115" s="34">
        <f t="shared" si="40"/>
        <v>0</v>
      </c>
      <c r="AO115" s="35" t="s">
        <v>1187</v>
      </c>
      <c r="AP115" s="35" t="s">
        <v>1204</v>
      </c>
      <c r="AQ115" s="27" t="s">
        <v>1210</v>
      </c>
      <c r="AS115" s="34">
        <f t="shared" si="41"/>
        <v>0</v>
      </c>
      <c r="AT115" s="34">
        <f t="shared" si="42"/>
        <v>0</v>
      </c>
      <c r="AU115" s="34">
        <v>0</v>
      </c>
      <c r="AV115" s="34">
        <f t="shared" si="43"/>
        <v>0</v>
      </c>
    </row>
    <row r="116" spans="1:48" ht="12.75">
      <c r="A116" s="6" t="s">
        <v>68</v>
      </c>
      <c r="B116" s="6" t="s">
        <v>371</v>
      </c>
      <c r="C116" s="6" t="s">
        <v>437</v>
      </c>
      <c r="D116" s="6" t="s">
        <v>831</v>
      </c>
      <c r="E116" s="6" t="s">
        <v>1138</v>
      </c>
      <c r="F116" s="19">
        <v>54</v>
      </c>
      <c r="G116" s="72">
        <v>0</v>
      </c>
      <c r="H116" s="19">
        <f t="shared" si="22"/>
        <v>0</v>
      </c>
      <c r="I116" s="19">
        <f t="shared" si="23"/>
        <v>0</v>
      </c>
      <c r="J116" s="19">
        <f t="shared" si="24"/>
        <v>0</v>
      </c>
      <c r="K116" s="19">
        <v>0</v>
      </c>
      <c r="L116" s="19">
        <f t="shared" si="25"/>
        <v>0</v>
      </c>
      <c r="M116" s="31" t="s">
        <v>1162</v>
      </c>
      <c r="P116" s="34">
        <f t="shared" si="26"/>
        <v>0</v>
      </c>
      <c r="R116" s="34">
        <f t="shared" si="27"/>
        <v>0</v>
      </c>
      <c r="S116" s="34">
        <f t="shared" si="28"/>
        <v>0</v>
      </c>
      <c r="T116" s="34">
        <f t="shared" si="29"/>
        <v>0</v>
      </c>
      <c r="U116" s="34">
        <f t="shared" si="30"/>
        <v>0</v>
      </c>
      <c r="V116" s="34">
        <f t="shared" si="31"/>
        <v>0</v>
      </c>
      <c r="W116" s="34">
        <f t="shared" si="32"/>
        <v>0</v>
      </c>
      <c r="X116" s="34">
        <f t="shared" si="33"/>
        <v>0</v>
      </c>
      <c r="Y116" s="27" t="s">
        <v>371</v>
      </c>
      <c r="Z116" s="19">
        <f t="shared" si="34"/>
        <v>0</v>
      </c>
      <c r="AA116" s="19">
        <f t="shared" si="35"/>
        <v>0</v>
      </c>
      <c r="AB116" s="19">
        <f t="shared" si="36"/>
        <v>0</v>
      </c>
      <c r="AD116" s="34">
        <v>21</v>
      </c>
      <c r="AE116" s="34">
        <f t="shared" si="37"/>
        <v>0</v>
      </c>
      <c r="AF116" s="34">
        <f t="shared" si="38"/>
        <v>0</v>
      </c>
      <c r="AG116" s="31" t="s">
        <v>13</v>
      </c>
      <c r="AM116" s="34">
        <f t="shared" si="39"/>
        <v>0</v>
      </c>
      <c r="AN116" s="34">
        <f t="shared" si="40"/>
        <v>0</v>
      </c>
      <c r="AO116" s="35" t="s">
        <v>1187</v>
      </c>
      <c r="AP116" s="35" t="s">
        <v>1204</v>
      </c>
      <c r="AQ116" s="27" t="s">
        <v>1210</v>
      </c>
      <c r="AS116" s="34">
        <f t="shared" si="41"/>
        <v>0</v>
      </c>
      <c r="AT116" s="34">
        <f t="shared" si="42"/>
        <v>0</v>
      </c>
      <c r="AU116" s="34">
        <v>0</v>
      </c>
      <c r="AV116" s="34">
        <f t="shared" si="43"/>
        <v>0</v>
      </c>
    </row>
    <row r="117" spans="1:48" ht="12.75">
      <c r="A117" s="6" t="s">
        <v>69</v>
      </c>
      <c r="B117" s="6" t="s">
        <v>371</v>
      </c>
      <c r="C117" s="6" t="s">
        <v>438</v>
      </c>
      <c r="D117" s="6" t="s">
        <v>832</v>
      </c>
      <c r="E117" s="6" t="s">
        <v>1138</v>
      </c>
      <c r="F117" s="19">
        <v>2</v>
      </c>
      <c r="G117" s="72">
        <v>0</v>
      </c>
      <c r="H117" s="19">
        <f t="shared" si="22"/>
        <v>0</v>
      </c>
      <c r="I117" s="19">
        <f t="shared" si="23"/>
        <v>0</v>
      </c>
      <c r="J117" s="19">
        <f t="shared" si="24"/>
        <v>0</v>
      </c>
      <c r="K117" s="19">
        <v>0</v>
      </c>
      <c r="L117" s="19">
        <f t="shared" si="25"/>
        <v>0</v>
      </c>
      <c r="M117" s="31" t="s">
        <v>1162</v>
      </c>
      <c r="P117" s="34">
        <f t="shared" si="26"/>
        <v>0</v>
      </c>
      <c r="R117" s="34">
        <f t="shared" si="27"/>
        <v>0</v>
      </c>
      <c r="S117" s="34">
        <f t="shared" si="28"/>
        <v>0</v>
      </c>
      <c r="T117" s="34">
        <f t="shared" si="29"/>
        <v>0</v>
      </c>
      <c r="U117" s="34">
        <f t="shared" si="30"/>
        <v>0</v>
      </c>
      <c r="V117" s="34">
        <f t="shared" si="31"/>
        <v>0</v>
      </c>
      <c r="W117" s="34">
        <f t="shared" si="32"/>
        <v>0</v>
      </c>
      <c r="X117" s="34">
        <f t="shared" si="33"/>
        <v>0</v>
      </c>
      <c r="Y117" s="27" t="s">
        <v>371</v>
      </c>
      <c r="Z117" s="19">
        <f t="shared" si="34"/>
        <v>0</v>
      </c>
      <c r="AA117" s="19">
        <f t="shared" si="35"/>
        <v>0</v>
      </c>
      <c r="AB117" s="19">
        <f t="shared" si="36"/>
        <v>0</v>
      </c>
      <c r="AD117" s="34">
        <v>21</v>
      </c>
      <c r="AE117" s="34">
        <f t="shared" si="37"/>
        <v>0</v>
      </c>
      <c r="AF117" s="34">
        <f t="shared" si="38"/>
        <v>0</v>
      </c>
      <c r="AG117" s="31" t="s">
        <v>13</v>
      </c>
      <c r="AM117" s="34">
        <f t="shared" si="39"/>
        <v>0</v>
      </c>
      <c r="AN117" s="34">
        <f t="shared" si="40"/>
        <v>0</v>
      </c>
      <c r="AO117" s="35" t="s">
        <v>1187</v>
      </c>
      <c r="AP117" s="35" t="s">
        <v>1204</v>
      </c>
      <c r="AQ117" s="27" t="s">
        <v>1210</v>
      </c>
      <c r="AS117" s="34">
        <f t="shared" si="41"/>
        <v>0</v>
      </c>
      <c r="AT117" s="34">
        <f t="shared" si="42"/>
        <v>0</v>
      </c>
      <c r="AU117" s="34">
        <v>0</v>
      </c>
      <c r="AV117" s="34">
        <f t="shared" si="43"/>
        <v>0</v>
      </c>
    </row>
    <row r="118" spans="1:48" ht="12.75">
      <c r="A118" s="6" t="s">
        <v>70</v>
      </c>
      <c r="B118" s="6" t="s">
        <v>371</v>
      </c>
      <c r="C118" s="6" t="s">
        <v>439</v>
      </c>
      <c r="D118" s="6" t="s">
        <v>833</v>
      </c>
      <c r="E118" s="6" t="s">
        <v>1138</v>
      </c>
      <c r="F118" s="19">
        <v>7</v>
      </c>
      <c r="G118" s="72">
        <v>0</v>
      </c>
      <c r="H118" s="19">
        <f t="shared" si="22"/>
        <v>0</v>
      </c>
      <c r="I118" s="19">
        <f t="shared" si="23"/>
        <v>0</v>
      </c>
      <c r="J118" s="19">
        <f t="shared" si="24"/>
        <v>0</v>
      </c>
      <c r="K118" s="19">
        <v>0</v>
      </c>
      <c r="L118" s="19">
        <f t="shared" si="25"/>
        <v>0</v>
      </c>
      <c r="M118" s="31" t="s">
        <v>1162</v>
      </c>
      <c r="P118" s="34">
        <f t="shared" si="26"/>
        <v>0</v>
      </c>
      <c r="R118" s="34">
        <f t="shared" si="27"/>
        <v>0</v>
      </c>
      <c r="S118" s="34">
        <f t="shared" si="28"/>
        <v>0</v>
      </c>
      <c r="T118" s="34">
        <f t="shared" si="29"/>
        <v>0</v>
      </c>
      <c r="U118" s="34">
        <f t="shared" si="30"/>
        <v>0</v>
      </c>
      <c r="V118" s="34">
        <f t="shared" si="31"/>
        <v>0</v>
      </c>
      <c r="W118" s="34">
        <f t="shared" si="32"/>
        <v>0</v>
      </c>
      <c r="X118" s="34">
        <f t="shared" si="33"/>
        <v>0</v>
      </c>
      <c r="Y118" s="27" t="s">
        <v>371</v>
      </c>
      <c r="Z118" s="19">
        <f t="shared" si="34"/>
        <v>0</v>
      </c>
      <c r="AA118" s="19">
        <f t="shared" si="35"/>
        <v>0</v>
      </c>
      <c r="AB118" s="19">
        <f t="shared" si="36"/>
        <v>0</v>
      </c>
      <c r="AD118" s="34">
        <v>21</v>
      </c>
      <c r="AE118" s="34">
        <f t="shared" si="37"/>
        <v>0</v>
      </c>
      <c r="AF118" s="34">
        <f t="shared" si="38"/>
        <v>0</v>
      </c>
      <c r="AG118" s="31" t="s">
        <v>13</v>
      </c>
      <c r="AM118" s="34">
        <f t="shared" si="39"/>
        <v>0</v>
      </c>
      <c r="AN118" s="34">
        <f t="shared" si="40"/>
        <v>0</v>
      </c>
      <c r="AO118" s="35" t="s">
        <v>1187</v>
      </c>
      <c r="AP118" s="35" t="s">
        <v>1204</v>
      </c>
      <c r="AQ118" s="27" t="s">
        <v>1210</v>
      </c>
      <c r="AS118" s="34">
        <f t="shared" si="41"/>
        <v>0</v>
      </c>
      <c r="AT118" s="34">
        <f t="shared" si="42"/>
        <v>0</v>
      </c>
      <c r="AU118" s="34">
        <v>0</v>
      </c>
      <c r="AV118" s="34">
        <f t="shared" si="43"/>
        <v>0</v>
      </c>
    </row>
    <row r="119" spans="1:48" ht="12.75">
      <c r="A119" s="6" t="s">
        <v>71</v>
      </c>
      <c r="B119" s="6" t="s">
        <v>371</v>
      </c>
      <c r="C119" s="6" t="s">
        <v>440</v>
      </c>
      <c r="D119" s="6" t="s">
        <v>834</v>
      </c>
      <c r="E119" s="6" t="s">
        <v>1138</v>
      </c>
      <c r="F119" s="19">
        <v>9</v>
      </c>
      <c r="G119" s="72">
        <v>0</v>
      </c>
      <c r="H119" s="19">
        <f t="shared" si="22"/>
        <v>0</v>
      </c>
      <c r="I119" s="19">
        <f t="shared" si="23"/>
        <v>0</v>
      </c>
      <c r="J119" s="19">
        <f t="shared" si="24"/>
        <v>0</v>
      </c>
      <c r="K119" s="19">
        <v>0</v>
      </c>
      <c r="L119" s="19">
        <f t="shared" si="25"/>
        <v>0</v>
      </c>
      <c r="M119" s="31" t="s">
        <v>1162</v>
      </c>
      <c r="P119" s="34">
        <f t="shared" si="26"/>
        <v>0</v>
      </c>
      <c r="R119" s="34">
        <f t="shared" si="27"/>
        <v>0</v>
      </c>
      <c r="S119" s="34">
        <f t="shared" si="28"/>
        <v>0</v>
      </c>
      <c r="T119" s="34">
        <f t="shared" si="29"/>
        <v>0</v>
      </c>
      <c r="U119" s="34">
        <f t="shared" si="30"/>
        <v>0</v>
      </c>
      <c r="V119" s="34">
        <f t="shared" si="31"/>
        <v>0</v>
      </c>
      <c r="W119" s="34">
        <f t="shared" si="32"/>
        <v>0</v>
      </c>
      <c r="X119" s="34">
        <f t="shared" si="33"/>
        <v>0</v>
      </c>
      <c r="Y119" s="27" t="s">
        <v>371</v>
      </c>
      <c r="Z119" s="19">
        <f t="shared" si="34"/>
        <v>0</v>
      </c>
      <c r="AA119" s="19">
        <f t="shared" si="35"/>
        <v>0</v>
      </c>
      <c r="AB119" s="19">
        <f t="shared" si="36"/>
        <v>0</v>
      </c>
      <c r="AD119" s="34">
        <v>21</v>
      </c>
      <c r="AE119" s="34">
        <f t="shared" si="37"/>
        <v>0</v>
      </c>
      <c r="AF119" s="34">
        <f t="shared" si="38"/>
        <v>0</v>
      </c>
      <c r="AG119" s="31" t="s">
        <v>13</v>
      </c>
      <c r="AM119" s="34">
        <f t="shared" si="39"/>
        <v>0</v>
      </c>
      <c r="AN119" s="34">
        <f t="shared" si="40"/>
        <v>0</v>
      </c>
      <c r="AO119" s="35" t="s">
        <v>1187</v>
      </c>
      <c r="AP119" s="35" t="s">
        <v>1204</v>
      </c>
      <c r="AQ119" s="27" t="s">
        <v>1210</v>
      </c>
      <c r="AS119" s="34">
        <f t="shared" si="41"/>
        <v>0</v>
      </c>
      <c r="AT119" s="34">
        <f t="shared" si="42"/>
        <v>0</v>
      </c>
      <c r="AU119" s="34">
        <v>0</v>
      </c>
      <c r="AV119" s="34">
        <f t="shared" si="43"/>
        <v>0</v>
      </c>
    </row>
    <row r="120" spans="1:48" ht="12.75">
      <c r="A120" s="6" t="s">
        <v>72</v>
      </c>
      <c r="B120" s="6" t="s">
        <v>371</v>
      </c>
      <c r="C120" s="6" t="s">
        <v>441</v>
      </c>
      <c r="D120" s="6" t="s">
        <v>835</v>
      </c>
      <c r="E120" s="6" t="s">
        <v>1138</v>
      </c>
      <c r="F120" s="19">
        <v>18</v>
      </c>
      <c r="G120" s="72">
        <v>0</v>
      </c>
      <c r="H120" s="19">
        <f t="shared" si="22"/>
        <v>0</v>
      </c>
      <c r="I120" s="19">
        <f t="shared" si="23"/>
        <v>0</v>
      </c>
      <c r="J120" s="19">
        <f t="shared" si="24"/>
        <v>0</v>
      </c>
      <c r="K120" s="19">
        <v>0</v>
      </c>
      <c r="L120" s="19">
        <f t="shared" si="25"/>
        <v>0</v>
      </c>
      <c r="M120" s="31" t="s">
        <v>1162</v>
      </c>
      <c r="P120" s="34">
        <f t="shared" si="26"/>
        <v>0</v>
      </c>
      <c r="R120" s="34">
        <f t="shared" si="27"/>
        <v>0</v>
      </c>
      <c r="S120" s="34">
        <f t="shared" si="28"/>
        <v>0</v>
      </c>
      <c r="T120" s="34">
        <f t="shared" si="29"/>
        <v>0</v>
      </c>
      <c r="U120" s="34">
        <f t="shared" si="30"/>
        <v>0</v>
      </c>
      <c r="V120" s="34">
        <f t="shared" si="31"/>
        <v>0</v>
      </c>
      <c r="W120" s="34">
        <f t="shared" si="32"/>
        <v>0</v>
      </c>
      <c r="X120" s="34">
        <f t="shared" si="33"/>
        <v>0</v>
      </c>
      <c r="Y120" s="27" t="s">
        <v>371</v>
      </c>
      <c r="Z120" s="19">
        <f t="shared" si="34"/>
        <v>0</v>
      </c>
      <c r="AA120" s="19">
        <f t="shared" si="35"/>
        <v>0</v>
      </c>
      <c r="AB120" s="19">
        <f t="shared" si="36"/>
        <v>0</v>
      </c>
      <c r="AD120" s="34">
        <v>21</v>
      </c>
      <c r="AE120" s="34">
        <f t="shared" si="37"/>
        <v>0</v>
      </c>
      <c r="AF120" s="34">
        <f t="shared" si="38"/>
        <v>0</v>
      </c>
      <c r="AG120" s="31" t="s">
        <v>13</v>
      </c>
      <c r="AM120" s="34">
        <f t="shared" si="39"/>
        <v>0</v>
      </c>
      <c r="AN120" s="34">
        <f t="shared" si="40"/>
        <v>0</v>
      </c>
      <c r="AO120" s="35" t="s">
        <v>1187</v>
      </c>
      <c r="AP120" s="35" t="s">
        <v>1204</v>
      </c>
      <c r="AQ120" s="27" t="s">
        <v>1210</v>
      </c>
      <c r="AS120" s="34">
        <f t="shared" si="41"/>
        <v>0</v>
      </c>
      <c r="AT120" s="34">
        <f t="shared" si="42"/>
        <v>0</v>
      </c>
      <c r="AU120" s="34">
        <v>0</v>
      </c>
      <c r="AV120" s="34">
        <f t="shared" si="43"/>
        <v>0</v>
      </c>
    </row>
    <row r="121" spans="1:48" ht="12.75">
      <c r="A121" s="6" t="s">
        <v>73</v>
      </c>
      <c r="B121" s="6" t="s">
        <v>371</v>
      </c>
      <c r="C121" s="6" t="s">
        <v>442</v>
      </c>
      <c r="D121" s="6" t="s">
        <v>836</v>
      </c>
      <c r="E121" s="6" t="s">
        <v>1138</v>
      </c>
      <c r="F121" s="19">
        <v>2</v>
      </c>
      <c r="G121" s="72">
        <v>0</v>
      </c>
      <c r="H121" s="19">
        <f t="shared" si="22"/>
        <v>0</v>
      </c>
      <c r="I121" s="19">
        <f t="shared" si="23"/>
        <v>0</v>
      </c>
      <c r="J121" s="19">
        <f t="shared" si="24"/>
        <v>0</v>
      </c>
      <c r="K121" s="19">
        <v>0</v>
      </c>
      <c r="L121" s="19">
        <f t="shared" si="25"/>
        <v>0</v>
      </c>
      <c r="M121" s="31" t="s">
        <v>1162</v>
      </c>
      <c r="P121" s="34">
        <f t="shared" si="26"/>
        <v>0</v>
      </c>
      <c r="R121" s="34">
        <f t="shared" si="27"/>
        <v>0</v>
      </c>
      <c r="S121" s="34">
        <f t="shared" si="28"/>
        <v>0</v>
      </c>
      <c r="T121" s="34">
        <f t="shared" si="29"/>
        <v>0</v>
      </c>
      <c r="U121" s="34">
        <f t="shared" si="30"/>
        <v>0</v>
      </c>
      <c r="V121" s="34">
        <f t="shared" si="31"/>
        <v>0</v>
      </c>
      <c r="W121" s="34">
        <f t="shared" si="32"/>
        <v>0</v>
      </c>
      <c r="X121" s="34">
        <f t="shared" si="33"/>
        <v>0</v>
      </c>
      <c r="Y121" s="27" t="s">
        <v>371</v>
      </c>
      <c r="Z121" s="19">
        <f t="shared" si="34"/>
        <v>0</v>
      </c>
      <c r="AA121" s="19">
        <f t="shared" si="35"/>
        <v>0</v>
      </c>
      <c r="AB121" s="19">
        <f t="shared" si="36"/>
        <v>0</v>
      </c>
      <c r="AD121" s="34">
        <v>21</v>
      </c>
      <c r="AE121" s="34">
        <f t="shared" si="37"/>
        <v>0</v>
      </c>
      <c r="AF121" s="34">
        <f t="shared" si="38"/>
        <v>0</v>
      </c>
      <c r="AG121" s="31" t="s">
        <v>13</v>
      </c>
      <c r="AM121" s="34">
        <f t="shared" si="39"/>
        <v>0</v>
      </c>
      <c r="AN121" s="34">
        <f t="shared" si="40"/>
        <v>0</v>
      </c>
      <c r="AO121" s="35" t="s">
        <v>1187</v>
      </c>
      <c r="AP121" s="35" t="s">
        <v>1204</v>
      </c>
      <c r="AQ121" s="27" t="s">
        <v>1210</v>
      </c>
      <c r="AS121" s="34">
        <f t="shared" si="41"/>
        <v>0</v>
      </c>
      <c r="AT121" s="34">
        <f t="shared" si="42"/>
        <v>0</v>
      </c>
      <c r="AU121" s="34">
        <v>0</v>
      </c>
      <c r="AV121" s="34">
        <f t="shared" si="43"/>
        <v>0</v>
      </c>
    </row>
    <row r="122" spans="1:48" ht="12.75">
      <c r="A122" s="6" t="s">
        <v>74</v>
      </c>
      <c r="B122" s="6" t="s">
        <v>371</v>
      </c>
      <c r="C122" s="6" t="s">
        <v>443</v>
      </c>
      <c r="D122" s="6" t="s">
        <v>837</v>
      </c>
      <c r="E122" s="6" t="s">
        <v>1138</v>
      </c>
      <c r="F122" s="19">
        <v>2</v>
      </c>
      <c r="G122" s="72">
        <v>0</v>
      </c>
      <c r="H122" s="19">
        <f t="shared" si="22"/>
        <v>0</v>
      </c>
      <c r="I122" s="19">
        <f t="shared" si="23"/>
        <v>0</v>
      </c>
      <c r="J122" s="19">
        <f t="shared" si="24"/>
        <v>0</v>
      </c>
      <c r="K122" s="19">
        <v>0</v>
      </c>
      <c r="L122" s="19">
        <f t="shared" si="25"/>
        <v>0</v>
      </c>
      <c r="M122" s="31" t="s">
        <v>1162</v>
      </c>
      <c r="P122" s="34">
        <f t="shared" si="26"/>
        <v>0</v>
      </c>
      <c r="R122" s="34">
        <f t="shared" si="27"/>
        <v>0</v>
      </c>
      <c r="S122" s="34">
        <f t="shared" si="28"/>
        <v>0</v>
      </c>
      <c r="T122" s="34">
        <f t="shared" si="29"/>
        <v>0</v>
      </c>
      <c r="U122" s="34">
        <f t="shared" si="30"/>
        <v>0</v>
      </c>
      <c r="V122" s="34">
        <f t="shared" si="31"/>
        <v>0</v>
      </c>
      <c r="W122" s="34">
        <f t="shared" si="32"/>
        <v>0</v>
      </c>
      <c r="X122" s="34">
        <f t="shared" si="33"/>
        <v>0</v>
      </c>
      <c r="Y122" s="27" t="s">
        <v>371</v>
      </c>
      <c r="Z122" s="19">
        <f t="shared" si="34"/>
        <v>0</v>
      </c>
      <c r="AA122" s="19">
        <f t="shared" si="35"/>
        <v>0</v>
      </c>
      <c r="AB122" s="19">
        <f t="shared" si="36"/>
        <v>0</v>
      </c>
      <c r="AD122" s="34">
        <v>21</v>
      </c>
      <c r="AE122" s="34">
        <f t="shared" si="37"/>
        <v>0</v>
      </c>
      <c r="AF122" s="34">
        <f t="shared" si="38"/>
        <v>0</v>
      </c>
      <c r="AG122" s="31" t="s">
        <v>13</v>
      </c>
      <c r="AM122" s="34">
        <f t="shared" si="39"/>
        <v>0</v>
      </c>
      <c r="AN122" s="34">
        <f t="shared" si="40"/>
        <v>0</v>
      </c>
      <c r="AO122" s="35" t="s">
        <v>1187</v>
      </c>
      <c r="AP122" s="35" t="s">
        <v>1204</v>
      </c>
      <c r="AQ122" s="27" t="s">
        <v>1210</v>
      </c>
      <c r="AS122" s="34">
        <f t="shared" si="41"/>
        <v>0</v>
      </c>
      <c r="AT122" s="34">
        <f t="shared" si="42"/>
        <v>0</v>
      </c>
      <c r="AU122" s="34">
        <v>0</v>
      </c>
      <c r="AV122" s="34">
        <f t="shared" si="43"/>
        <v>0</v>
      </c>
    </row>
    <row r="123" spans="1:48" ht="12.75">
      <c r="A123" s="6" t="s">
        <v>75</v>
      </c>
      <c r="B123" s="6" t="s">
        <v>371</v>
      </c>
      <c r="C123" s="6" t="s">
        <v>444</v>
      </c>
      <c r="D123" s="6" t="s">
        <v>838</v>
      </c>
      <c r="E123" s="6" t="s">
        <v>1138</v>
      </c>
      <c r="F123" s="19">
        <v>9</v>
      </c>
      <c r="G123" s="72">
        <v>0</v>
      </c>
      <c r="H123" s="19">
        <f t="shared" si="22"/>
        <v>0</v>
      </c>
      <c r="I123" s="19">
        <f t="shared" si="23"/>
        <v>0</v>
      </c>
      <c r="J123" s="19">
        <f t="shared" si="24"/>
        <v>0</v>
      </c>
      <c r="K123" s="19">
        <v>0</v>
      </c>
      <c r="L123" s="19">
        <f t="shared" si="25"/>
        <v>0</v>
      </c>
      <c r="M123" s="31" t="s">
        <v>1162</v>
      </c>
      <c r="P123" s="34">
        <f t="shared" si="26"/>
        <v>0</v>
      </c>
      <c r="R123" s="34">
        <f t="shared" si="27"/>
        <v>0</v>
      </c>
      <c r="S123" s="34">
        <f t="shared" si="28"/>
        <v>0</v>
      </c>
      <c r="T123" s="34">
        <f t="shared" si="29"/>
        <v>0</v>
      </c>
      <c r="U123" s="34">
        <f t="shared" si="30"/>
        <v>0</v>
      </c>
      <c r="V123" s="34">
        <f t="shared" si="31"/>
        <v>0</v>
      </c>
      <c r="W123" s="34">
        <f t="shared" si="32"/>
        <v>0</v>
      </c>
      <c r="X123" s="34">
        <f t="shared" si="33"/>
        <v>0</v>
      </c>
      <c r="Y123" s="27" t="s">
        <v>371</v>
      </c>
      <c r="Z123" s="19">
        <f t="shared" si="34"/>
        <v>0</v>
      </c>
      <c r="AA123" s="19">
        <f t="shared" si="35"/>
        <v>0</v>
      </c>
      <c r="AB123" s="19">
        <f t="shared" si="36"/>
        <v>0</v>
      </c>
      <c r="AD123" s="34">
        <v>21</v>
      </c>
      <c r="AE123" s="34">
        <f t="shared" si="37"/>
        <v>0</v>
      </c>
      <c r="AF123" s="34">
        <f t="shared" si="38"/>
        <v>0</v>
      </c>
      <c r="AG123" s="31" t="s">
        <v>13</v>
      </c>
      <c r="AM123" s="34">
        <f t="shared" si="39"/>
        <v>0</v>
      </c>
      <c r="AN123" s="34">
        <f t="shared" si="40"/>
        <v>0</v>
      </c>
      <c r="AO123" s="35" t="s">
        <v>1187</v>
      </c>
      <c r="AP123" s="35" t="s">
        <v>1204</v>
      </c>
      <c r="AQ123" s="27" t="s">
        <v>1210</v>
      </c>
      <c r="AS123" s="34">
        <f t="shared" si="41"/>
        <v>0</v>
      </c>
      <c r="AT123" s="34">
        <f t="shared" si="42"/>
        <v>0</v>
      </c>
      <c r="AU123" s="34">
        <v>0</v>
      </c>
      <c r="AV123" s="34">
        <f t="shared" si="43"/>
        <v>0</v>
      </c>
    </row>
    <row r="124" spans="1:48" ht="12.75">
      <c r="A124" s="6" t="s">
        <v>76</v>
      </c>
      <c r="B124" s="6" t="s">
        <v>371</v>
      </c>
      <c r="C124" s="6" t="s">
        <v>445</v>
      </c>
      <c r="D124" s="6" t="s">
        <v>839</v>
      </c>
      <c r="E124" s="6" t="s">
        <v>1138</v>
      </c>
      <c r="F124" s="19">
        <v>1</v>
      </c>
      <c r="G124" s="72">
        <v>0</v>
      </c>
      <c r="H124" s="19">
        <f t="shared" si="22"/>
        <v>0</v>
      </c>
      <c r="I124" s="19">
        <f t="shared" si="23"/>
        <v>0</v>
      </c>
      <c r="J124" s="19">
        <f t="shared" si="24"/>
        <v>0</v>
      </c>
      <c r="K124" s="19">
        <v>0</v>
      </c>
      <c r="L124" s="19">
        <f t="shared" si="25"/>
        <v>0</v>
      </c>
      <c r="M124" s="31" t="s">
        <v>1162</v>
      </c>
      <c r="P124" s="34">
        <f t="shared" si="26"/>
        <v>0</v>
      </c>
      <c r="R124" s="34">
        <f t="shared" si="27"/>
        <v>0</v>
      </c>
      <c r="S124" s="34">
        <f t="shared" si="28"/>
        <v>0</v>
      </c>
      <c r="T124" s="34">
        <f t="shared" si="29"/>
        <v>0</v>
      </c>
      <c r="U124" s="34">
        <f t="shared" si="30"/>
        <v>0</v>
      </c>
      <c r="V124" s="34">
        <f t="shared" si="31"/>
        <v>0</v>
      </c>
      <c r="W124" s="34">
        <f t="shared" si="32"/>
        <v>0</v>
      </c>
      <c r="X124" s="34">
        <f t="shared" si="33"/>
        <v>0</v>
      </c>
      <c r="Y124" s="27" t="s">
        <v>371</v>
      </c>
      <c r="Z124" s="19">
        <f t="shared" si="34"/>
        <v>0</v>
      </c>
      <c r="AA124" s="19">
        <f t="shared" si="35"/>
        <v>0</v>
      </c>
      <c r="AB124" s="19">
        <f t="shared" si="36"/>
        <v>0</v>
      </c>
      <c r="AD124" s="34">
        <v>21</v>
      </c>
      <c r="AE124" s="34">
        <f t="shared" si="37"/>
        <v>0</v>
      </c>
      <c r="AF124" s="34">
        <f t="shared" si="38"/>
        <v>0</v>
      </c>
      <c r="AG124" s="31" t="s">
        <v>13</v>
      </c>
      <c r="AM124" s="34">
        <f t="shared" si="39"/>
        <v>0</v>
      </c>
      <c r="AN124" s="34">
        <f t="shared" si="40"/>
        <v>0</v>
      </c>
      <c r="AO124" s="35" t="s">
        <v>1187</v>
      </c>
      <c r="AP124" s="35" t="s">
        <v>1204</v>
      </c>
      <c r="AQ124" s="27" t="s">
        <v>1210</v>
      </c>
      <c r="AS124" s="34">
        <f t="shared" si="41"/>
        <v>0</v>
      </c>
      <c r="AT124" s="34">
        <f t="shared" si="42"/>
        <v>0</v>
      </c>
      <c r="AU124" s="34">
        <v>0</v>
      </c>
      <c r="AV124" s="34">
        <f t="shared" si="43"/>
        <v>0</v>
      </c>
    </row>
    <row r="125" spans="1:48" ht="12.75">
      <c r="A125" s="6" t="s">
        <v>77</v>
      </c>
      <c r="B125" s="6" t="s">
        <v>371</v>
      </c>
      <c r="C125" s="6" t="s">
        <v>446</v>
      </c>
      <c r="D125" s="6" t="s">
        <v>840</v>
      </c>
      <c r="E125" s="6" t="s">
        <v>1138</v>
      </c>
      <c r="F125" s="19">
        <v>2</v>
      </c>
      <c r="G125" s="72">
        <v>0</v>
      </c>
      <c r="H125" s="19">
        <f t="shared" si="22"/>
        <v>0</v>
      </c>
      <c r="I125" s="19">
        <f t="shared" si="23"/>
        <v>0</v>
      </c>
      <c r="J125" s="19">
        <f t="shared" si="24"/>
        <v>0</v>
      </c>
      <c r="K125" s="19">
        <v>0</v>
      </c>
      <c r="L125" s="19">
        <f t="shared" si="25"/>
        <v>0</v>
      </c>
      <c r="M125" s="31" t="s">
        <v>1162</v>
      </c>
      <c r="P125" s="34">
        <f t="shared" si="26"/>
        <v>0</v>
      </c>
      <c r="R125" s="34">
        <f t="shared" si="27"/>
        <v>0</v>
      </c>
      <c r="S125" s="34">
        <f t="shared" si="28"/>
        <v>0</v>
      </c>
      <c r="T125" s="34">
        <f t="shared" si="29"/>
        <v>0</v>
      </c>
      <c r="U125" s="34">
        <f t="shared" si="30"/>
        <v>0</v>
      </c>
      <c r="V125" s="34">
        <f t="shared" si="31"/>
        <v>0</v>
      </c>
      <c r="W125" s="34">
        <f t="shared" si="32"/>
        <v>0</v>
      </c>
      <c r="X125" s="34">
        <f t="shared" si="33"/>
        <v>0</v>
      </c>
      <c r="Y125" s="27" t="s">
        <v>371</v>
      </c>
      <c r="Z125" s="19">
        <f t="shared" si="34"/>
        <v>0</v>
      </c>
      <c r="AA125" s="19">
        <f t="shared" si="35"/>
        <v>0</v>
      </c>
      <c r="AB125" s="19">
        <f t="shared" si="36"/>
        <v>0</v>
      </c>
      <c r="AD125" s="34">
        <v>21</v>
      </c>
      <c r="AE125" s="34">
        <f t="shared" si="37"/>
        <v>0</v>
      </c>
      <c r="AF125" s="34">
        <f t="shared" si="38"/>
        <v>0</v>
      </c>
      <c r="AG125" s="31" t="s">
        <v>13</v>
      </c>
      <c r="AM125" s="34">
        <f t="shared" si="39"/>
        <v>0</v>
      </c>
      <c r="AN125" s="34">
        <f t="shared" si="40"/>
        <v>0</v>
      </c>
      <c r="AO125" s="35" t="s">
        <v>1187</v>
      </c>
      <c r="AP125" s="35" t="s">
        <v>1204</v>
      </c>
      <c r="AQ125" s="27" t="s">
        <v>1210</v>
      </c>
      <c r="AS125" s="34">
        <f t="shared" si="41"/>
        <v>0</v>
      </c>
      <c r="AT125" s="34">
        <f t="shared" si="42"/>
        <v>0</v>
      </c>
      <c r="AU125" s="34">
        <v>0</v>
      </c>
      <c r="AV125" s="34">
        <f t="shared" si="43"/>
        <v>0</v>
      </c>
    </row>
    <row r="126" spans="1:48" ht="12.75">
      <c r="A126" s="6" t="s">
        <v>78</v>
      </c>
      <c r="B126" s="6" t="s">
        <v>371</v>
      </c>
      <c r="C126" s="6" t="s">
        <v>447</v>
      </c>
      <c r="D126" s="6" t="s">
        <v>841</v>
      </c>
      <c r="E126" s="6" t="s">
        <v>1138</v>
      </c>
      <c r="F126" s="19">
        <v>7</v>
      </c>
      <c r="G126" s="72">
        <v>0</v>
      </c>
      <c r="H126" s="19">
        <f t="shared" si="22"/>
        <v>0</v>
      </c>
      <c r="I126" s="19">
        <f t="shared" si="23"/>
        <v>0</v>
      </c>
      <c r="J126" s="19">
        <f t="shared" si="24"/>
        <v>0</v>
      </c>
      <c r="K126" s="19">
        <v>0</v>
      </c>
      <c r="L126" s="19">
        <f t="shared" si="25"/>
        <v>0</v>
      </c>
      <c r="M126" s="31" t="s">
        <v>1162</v>
      </c>
      <c r="P126" s="34">
        <f t="shared" si="26"/>
        <v>0</v>
      </c>
      <c r="R126" s="34">
        <f t="shared" si="27"/>
        <v>0</v>
      </c>
      <c r="S126" s="34">
        <f t="shared" si="28"/>
        <v>0</v>
      </c>
      <c r="T126" s="34">
        <f t="shared" si="29"/>
        <v>0</v>
      </c>
      <c r="U126" s="34">
        <f t="shared" si="30"/>
        <v>0</v>
      </c>
      <c r="V126" s="34">
        <f t="shared" si="31"/>
        <v>0</v>
      </c>
      <c r="W126" s="34">
        <f t="shared" si="32"/>
        <v>0</v>
      </c>
      <c r="X126" s="34">
        <f t="shared" si="33"/>
        <v>0</v>
      </c>
      <c r="Y126" s="27" t="s">
        <v>371</v>
      </c>
      <c r="Z126" s="19">
        <f t="shared" si="34"/>
        <v>0</v>
      </c>
      <c r="AA126" s="19">
        <f t="shared" si="35"/>
        <v>0</v>
      </c>
      <c r="AB126" s="19">
        <f t="shared" si="36"/>
        <v>0</v>
      </c>
      <c r="AD126" s="34">
        <v>21</v>
      </c>
      <c r="AE126" s="34">
        <f t="shared" si="37"/>
        <v>0</v>
      </c>
      <c r="AF126" s="34">
        <f t="shared" si="38"/>
        <v>0</v>
      </c>
      <c r="AG126" s="31" t="s">
        <v>13</v>
      </c>
      <c r="AM126" s="34">
        <f t="shared" si="39"/>
        <v>0</v>
      </c>
      <c r="AN126" s="34">
        <f t="shared" si="40"/>
        <v>0</v>
      </c>
      <c r="AO126" s="35" t="s">
        <v>1187</v>
      </c>
      <c r="AP126" s="35" t="s">
        <v>1204</v>
      </c>
      <c r="AQ126" s="27" t="s">
        <v>1210</v>
      </c>
      <c r="AS126" s="34">
        <f t="shared" si="41"/>
        <v>0</v>
      </c>
      <c r="AT126" s="34">
        <f t="shared" si="42"/>
        <v>0</v>
      </c>
      <c r="AU126" s="34">
        <v>0</v>
      </c>
      <c r="AV126" s="34">
        <f t="shared" si="43"/>
        <v>0</v>
      </c>
    </row>
    <row r="127" spans="1:48" ht="12.75">
      <c r="A127" s="6" t="s">
        <v>79</v>
      </c>
      <c r="B127" s="6" t="s">
        <v>371</v>
      </c>
      <c r="C127" s="6" t="s">
        <v>448</v>
      </c>
      <c r="D127" s="6" t="s">
        <v>842</v>
      </c>
      <c r="E127" s="6" t="s">
        <v>1138</v>
      </c>
      <c r="F127" s="19">
        <v>1</v>
      </c>
      <c r="G127" s="72">
        <v>0</v>
      </c>
      <c r="H127" s="19">
        <f t="shared" si="22"/>
        <v>0</v>
      </c>
      <c r="I127" s="19">
        <f t="shared" si="23"/>
        <v>0</v>
      </c>
      <c r="J127" s="19">
        <f t="shared" si="24"/>
        <v>0</v>
      </c>
      <c r="K127" s="19">
        <v>0</v>
      </c>
      <c r="L127" s="19">
        <f t="shared" si="25"/>
        <v>0</v>
      </c>
      <c r="M127" s="31" t="s">
        <v>1162</v>
      </c>
      <c r="P127" s="34">
        <f t="shared" si="26"/>
        <v>0</v>
      </c>
      <c r="R127" s="34">
        <f t="shared" si="27"/>
        <v>0</v>
      </c>
      <c r="S127" s="34">
        <f t="shared" si="28"/>
        <v>0</v>
      </c>
      <c r="T127" s="34">
        <f t="shared" si="29"/>
        <v>0</v>
      </c>
      <c r="U127" s="34">
        <f t="shared" si="30"/>
        <v>0</v>
      </c>
      <c r="V127" s="34">
        <f t="shared" si="31"/>
        <v>0</v>
      </c>
      <c r="W127" s="34">
        <f t="shared" si="32"/>
        <v>0</v>
      </c>
      <c r="X127" s="34">
        <f t="shared" si="33"/>
        <v>0</v>
      </c>
      <c r="Y127" s="27" t="s">
        <v>371</v>
      </c>
      <c r="Z127" s="19">
        <f t="shared" si="34"/>
        <v>0</v>
      </c>
      <c r="AA127" s="19">
        <f t="shared" si="35"/>
        <v>0</v>
      </c>
      <c r="AB127" s="19">
        <f t="shared" si="36"/>
        <v>0</v>
      </c>
      <c r="AD127" s="34">
        <v>21</v>
      </c>
      <c r="AE127" s="34">
        <f t="shared" si="37"/>
        <v>0</v>
      </c>
      <c r="AF127" s="34">
        <f t="shared" si="38"/>
        <v>0</v>
      </c>
      <c r="AG127" s="31" t="s">
        <v>13</v>
      </c>
      <c r="AM127" s="34">
        <f t="shared" si="39"/>
        <v>0</v>
      </c>
      <c r="AN127" s="34">
        <f t="shared" si="40"/>
        <v>0</v>
      </c>
      <c r="AO127" s="35" t="s">
        <v>1187</v>
      </c>
      <c r="AP127" s="35" t="s">
        <v>1204</v>
      </c>
      <c r="AQ127" s="27" t="s">
        <v>1210</v>
      </c>
      <c r="AS127" s="34">
        <f t="shared" si="41"/>
        <v>0</v>
      </c>
      <c r="AT127" s="34">
        <f t="shared" si="42"/>
        <v>0</v>
      </c>
      <c r="AU127" s="34">
        <v>0</v>
      </c>
      <c r="AV127" s="34">
        <f t="shared" si="43"/>
        <v>0</v>
      </c>
    </row>
    <row r="128" spans="1:48" ht="12.75">
      <c r="A128" s="6" t="s">
        <v>80</v>
      </c>
      <c r="B128" s="6" t="s">
        <v>371</v>
      </c>
      <c r="C128" s="6" t="s">
        <v>449</v>
      </c>
      <c r="D128" s="6" t="s">
        <v>843</v>
      </c>
      <c r="E128" s="6" t="s">
        <v>1138</v>
      </c>
      <c r="F128" s="19">
        <v>2</v>
      </c>
      <c r="G128" s="72">
        <v>0</v>
      </c>
      <c r="H128" s="19">
        <f t="shared" si="22"/>
        <v>0</v>
      </c>
      <c r="I128" s="19">
        <f t="shared" si="23"/>
        <v>0</v>
      </c>
      <c r="J128" s="19">
        <f t="shared" si="24"/>
        <v>0</v>
      </c>
      <c r="K128" s="19">
        <v>0</v>
      </c>
      <c r="L128" s="19">
        <f t="shared" si="25"/>
        <v>0</v>
      </c>
      <c r="M128" s="31" t="s">
        <v>1162</v>
      </c>
      <c r="P128" s="34">
        <f t="shared" si="26"/>
        <v>0</v>
      </c>
      <c r="R128" s="34">
        <f t="shared" si="27"/>
        <v>0</v>
      </c>
      <c r="S128" s="34">
        <f t="shared" si="28"/>
        <v>0</v>
      </c>
      <c r="T128" s="34">
        <f t="shared" si="29"/>
        <v>0</v>
      </c>
      <c r="U128" s="34">
        <f t="shared" si="30"/>
        <v>0</v>
      </c>
      <c r="V128" s="34">
        <f t="shared" si="31"/>
        <v>0</v>
      </c>
      <c r="W128" s="34">
        <f t="shared" si="32"/>
        <v>0</v>
      </c>
      <c r="X128" s="34">
        <f t="shared" si="33"/>
        <v>0</v>
      </c>
      <c r="Y128" s="27" t="s">
        <v>371</v>
      </c>
      <c r="Z128" s="19">
        <f t="shared" si="34"/>
        <v>0</v>
      </c>
      <c r="AA128" s="19">
        <f t="shared" si="35"/>
        <v>0</v>
      </c>
      <c r="AB128" s="19">
        <f t="shared" si="36"/>
        <v>0</v>
      </c>
      <c r="AD128" s="34">
        <v>21</v>
      </c>
      <c r="AE128" s="34">
        <f t="shared" si="37"/>
        <v>0</v>
      </c>
      <c r="AF128" s="34">
        <f t="shared" si="38"/>
        <v>0</v>
      </c>
      <c r="AG128" s="31" t="s">
        <v>13</v>
      </c>
      <c r="AM128" s="34">
        <f t="shared" si="39"/>
        <v>0</v>
      </c>
      <c r="AN128" s="34">
        <f t="shared" si="40"/>
        <v>0</v>
      </c>
      <c r="AO128" s="35" t="s">
        <v>1187</v>
      </c>
      <c r="AP128" s="35" t="s">
        <v>1204</v>
      </c>
      <c r="AQ128" s="27" t="s">
        <v>1210</v>
      </c>
      <c r="AS128" s="34">
        <f t="shared" si="41"/>
        <v>0</v>
      </c>
      <c r="AT128" s="34">
        <f t="shared" si="42"/>
        <v>0</v>
      </c>
      <c r="AU128" s="34">
        <v>0</v>
      </c>
      <c r="AV128" s="34">
        <f t="shared" si="43"/>
        <v>0</v>
      </c>
    </row>
    <row r="129" spans="1:48" ht="12.75">
      <c r="A129" s="6" t="s">
        <v>81</v>
      </c>
      <c r="B129" s="6" t="s">
        <v>371</v>
      </c>
      <c r="C129" s="6" t="s">
        <v>450</v>
      </c>
      <c r="D129" s="6" t="s">
        <v>844</v>
      </c>
      <c r="E129" s="6" t="s">
        <v>1138</v>
      </c>
      <c r="F129" s="19">
        <v>4</v>
      </c>
      <c r="G129" s="72">
        <v>0</v>
      </c>
      <c r="H129" s="19">
        <f t="shared" si="22"/>
        <v>0</v>
      </c>
      <c r="I129" s="19">
        <f t="shared" si="23"/>
        <v>0</v>
      </c>
      <c r="J129" s="19">
        <f t="shared" si="24"/>
        <v>0</v>
      </c>
      <c r="K129" s="19">
        <v>0</v>
      </c>
      <c r="L129" s="19">
        <f t="shared" si="25"/>
        <v>0</v>
      </c>
      <c r="M129" s="31" t="s">
        <v>1162</v>
      </c>
      <c r="P129" s="34">
        <f t="shared" si="26"/>
        <v>0</v>
      </c>
      <c r="R129" s="34">
        <f t="shared" si="27"/>
        <v>0</v>
      </c>
      <c r="S129" s="34">
        <f t="shared" si="28"/>
        <v>0</v>
      </c>
      <c r="T129" s="34">
        <f t="shared" si="29"/>
        <v>0</v>
      </c>
      <c r="U129" s="34">
        <f t="shared" si="30"/>
        <v>0</v>
      </c>
      <c r="V129" s="34">
        <f t="shared" si="31"/>
        <v>0</v>
      </c>
      <c r="W129" s="34">
        <f t="shared" si="32"/>
        <v>0</v>
      </c>
      <c r="X129" s="34">
        <f t="shared" si="33"/>
        <v>0</v>
      </c>
      <c r="Y129" s="27" t="s">
        <v>371</v>
      </c>
      <c r="Z129" s="19">
        <f t="shared" si="34"/>
        <v>0</v>
      </c>
      <c r="AA129" s="19">
        <f t="shared" si="35"/>
        <v>0</v>
      </c>
      <c r="AB129" s="19">
        <f t="shared" si="36"/>
        <v>0</v>
      </c>
      <c r="AD129" s="34">
        <v>21</v>
      </c>
      <c r="AE129" s="34">
        <f t="shared" si="37"/>
        <v>0</v>
      </c>
      <c r="AF129" s="34">
        <f t="shared" si="38"/>
        <v>0</v>
      </c>
      <c r="AG129" s="31" t="s">
        <v>13</v>
      </c>
      <c r="AM129" s="34">
        <f t="shared" si="39"/>
        <v>0</v>
      </c>
      <c r="AN129" s="34">
        <f t="shared" si="40"/>
        <v>0</v>
      </c>
      <c r="AO129" s="35" t="s">
        <v>1187</v>
      </c>
      <c r="AP129" s="35" t="s">
        <v>1204</v>
      </c>
      <c r="AQ129" s="27" t="s">
        <v>1210</v>
      </c>
      <c r="AS129" s="34">
        <f t="shared" si="41"/>
        <v>0</v>
      </c>
      <c r="AT129" s="34">
        <f t="shared" si="42"/>
        <v>0</v>
      </c>
      <c r="AU129" s="34">
        <v>0</v>
      </c>
      <c r="AV129" s="34">
        <f t="shared" si="43"/>
        <v>0</v>
      </c>
    </row>
    <row r="130" spans="1:48" ht="12.75">
      <c r="A130" s="6" t="s">
        <v>82</v>
      </c>
      <c r="B130" s="6" t="s">
        <v>371</v>
      </c>
      <c r="C130" s="6" t="s">
        <v>451</v>
      </c>
      <c r="D130" s="6" t="s">
        <v>845</v>
      </c>
      <c r="E130" s="6" t="s">
        <v>1138</v>
      </c>
      <c r="F130" s="19">
        <v>3</v>
      </c>
      <c r="G130" s="72">
        <v>0</v>
      </c>
      <c r="H130" s="19">
        <f t="shared" si="22"/>
        <v>0</v>
      </c>
      <c r="I130" s="19">
        <f t="shared" si="23"/>
        <v>0</v>
      </c>
      <c r="J130" s="19">
        <f t="shared" si="24"/>
        <v>0</v>
      </c>
      <c r="K130" s="19">
        <v>0</v>
      </c>
      <c r="L130" s="19">
        <f t="shared" si="25"/>
        <v>0</v>
      </c>
      <c r="M130" s="31" t="s">
        <v>1162</v>
      </c>
      <c r="P130" s="34">
        <f t="shared" si="26"/>
        <v>0</v>
      </c>
      <c r="R130" s="34">
        <f t="shared" si="27"/>
        <v>0</v>
      </c>
      <c r="S130" s="34">
        <f t="shared" si="28"/>
        <v>0</v>
      </c>
      <c r="T130" s="34">
        <f t="shared" si="29"/>
        <v>0</v>
      </c>
      <c r="U130" s="34">
        <f t="shared" si="30"/>
        <v>0</v>
      </c>
      <c r="V130" s="34">
        <f t="shared" si="31"/>
        <v>0</v>
      </c>
      <c r="W130" s="34">
        <f t="shared" si="32"/>
        <v>0</v>
      </c>
      <c r="X130" s="34">
        <f t="shared" si="33"/>
        <v>0</v>
      </c>
      <c r="Y130" s="27" t="s">
        <v>371</v>
      </c>
      <c r="Z130" s="19">
        <f t="shared" si="34"/>
        <v>0</v>
      </c>
      <c r="AA130" s="19">
        <f t="shared" si="35"/>
        <v>0</v>
      </c>
      <c r="AB130" s="19">
        <f t="shared" si="36"/>
        <v>0</v>
      </c>
      <c r="AD130" s="34">
        <v>21</v>
      </c>
      <c r="AE130" s="34">
        <f t="shared" si="37"/>
        <v>0</v>
      </c>
      <c r="AF130" s="34">
        <f t="shared" si="38"/>
        <v>0</v>
      </c>
      <c r="AG130" s="31" t="s">
        <v>13</v>
      </c>
      <c r="AM130" s="34">
        <f t="shared" si="39"/>
        <v>0</v>
      </c>
      <c r="AN130" s="34">
        <f t="shared" si="40"/>
        <v>0</v>
      </c>
      <c r="AO130" s="35" t="s">
        <v>1187</v>
      </c>
      <c r="AP130" s="35" t="s">
        <v>1204</v>
      </c>
      <c r="AQ130" s="27" t="s">
        <v>1210</v>
      </c>
      <c r="AS130" s="34">
        <f t="shared" si="41"/>
        <v>0</v>
      </c>
      <c r="AT130" s="34">
        <f t="shared" si="42"/>
        <v>0</v>
      </c>
      <c r="AU130" s="34">
        <v>0</v>
      </c>
      <c r="AV130" s="34">
        <f t="shared" si="43"/>
        <v>0</v>
      </c>
    </row>
    <row r="131" spans="1:48" ht="12.75">
      <c r="A131" s="6" t="s">
        <v>83</v>
      </c>
      <c r="B131" s="6" t="s">
        <v>371</v>
      </c>
      <c r="C131" s="6" t="s">
        <v>452</v>
      </c>
      <c r="D131" s="6" t="s">
        <v>846</v>
      </c>
      <c r="E131" s="6" t="s">
        <v>1138</v>
      </c>
      <c r="F131" s="19">
        <v>3</v>
      </c>
      <c r="G131" s="72">
        <v>0</v>
      </c>
      <c r="H131" s="19">
        <f t="shared" si="22"/>
        <v>0</v>
      </c>
      <c r="I131" s="19">
        <f t="shared" si="23"/>
        <v>0</v>
      </c>
      <c r="J131" s="19">
        <f t="shared" si="24"/>
        <v>0</v>
      </c>
      <c r="K131" s="19">
        <v>0</v>
      </c>
      <c r="L131" s="19">
        <f t="shared" si="25"/>
        <v>0</v>
      </c>
      <c r="M131" s="31" t="s">
        <v>1162</v>
      </c>
      <c r="P131" s="34">
        <f t="shared" si="26"/>
        <v>0</v>
      </c>
      <c r="R131" s="34">
        <f t="shared" si="27"/>
        <v>0</v>
      </c>
      <c r="S131" s="34">
        <f t="shared" si="28"/>
        <v>0</v>
      </c>
      <c r="T131" s="34">
        <f t="shared" si="29"/>
        <v>0</v>
      </c>
      <c r="U131" s="34">
        <f t="shared" si="30"/>
        <v>0</v>
      </c>
      <c r="V131" s="34">
        <f t="shared" si="31"/>
        <v>0</v>
      </c>
      <c r="W131" s="34">
        <f t="shared" si="32"/>
        <v>0</v>
      </c>
      <c r="X131" s="34">
        <f t="shared" si="33"/>
        <v>0</v>
      </c>
      <c r="Y131" s="27" t="s">
        <v>371</v>
      </c>
      <c r="Z131" s="19">
        <f t="shared" si="34"/>
        <v>0</v>
      </c>
      <c r="AA131" s="19">
        <f t="shared" si="35"/>
        <v>0</v>
      </c>
      <c r="AB131" s="19">
        <f t="shared" si="36"/>
        <v>0</v>
      </c>
      <c r="AD131" s="34">
        <v>21</v>
      </c>
      <c r="AE131" s="34">
        <f t="shared" si="37"/>
        <v>0</v>
      </c>
      <c r="AF131" s="34">
        <f t="shared" si="38"/>
        <v>0</v>
      </c>
      <c r="AG131" s="31" t="s">
        <v>13</v>
      </c>
      <c r="AM131" s="34">
        <f t="shared" si="39"/>
        <v>0</v>
      </c>
      <c r="AN131" s="34">
        <f t="shared" si="40"/>
        <v>0</v>
      </c>
      <c r="AO131" s="35" t="s">
        <v>1187</v>
      </c>
      <c r="AP131" s="35" t="s">
        <v>1204</v>
      </c>
      <c r="AQ131" s="27" t="s">
        <v>1210</v>
      </c>
      <c r="AS131" s="34">
        <f t="shared" si="41"/>
        <v>0</v>
      </c>
      <c r="AT131" s="34">
        <f t="shared" si="42"/>
        <v>0</v>
      </c>
      <c r="AU131" s="34">
        <v>0</v>
      </c>
      <c r="AV131" s="34">
        <f t="shared" si="43"/>
        <v>0</v>
      </c>
    </row>
    <row r="132" spans="1:48" ht="12.75">
      <c r="A132" s="6" t="s">
        <v>84</v>
      </c>
      <c r="B132" s="6" t="s">
        <v>371</v>
      </c>
      <c r="C132" s="6" t="s">
        <v>453</v>
      </c>
      <c r="D132" s="6" t="s">
        <v>847</v>
      </c>
      <c r="E132" s="6" t="s">
        <v>1138</v>
      </c>
      <c r="F132" s="19">
        <v>4</v>
      </c>
      <c r="G132" s="72">
        <v>0</v>
      </c>
      <c r="H132" s="19">
        <f t="shared" si="22"/>
        <v>0</v>
      </c>
      <c r="I132" s="19">
        <f t="shared" si="23"/>
        <v>0</v>
      </c>
      <c r="J132" s="19">
        <f t="shared" si="24"/>
        <v>0</v>
      </c>
      <c r="K132" s="19">
        <v>0</v>
      </c>
      <c r="L132" s="19">
        <f t="shared" si="25"/>
        <v>0</v>
      </c>
      <c r="M132" s="31" t="s">
        <v>1162</v>
      </c>
      <c r="P132" s="34">
        <f t="shared" si="26"/>
        <v>0</v>
      </c>
      <c r="R132" s="34">
        <f t="shared" si="27"/>
        <v>0</v>
      </c>
      <c r="S132" s="34">
        <f t="shared" si="28"/>
        <v>0</v>
      </c>
      <c r="T132" s="34">
        <f t="shared" si="29"/>
        <v>0</v>
      </c>
      <c r="U132" s="34">
        <f t="shared" si="30"/>
        <v>0</v>
      </c>
      <c r="V132" s="34">
        <f t="shared" si="31"/>
        <v>0</v>
      </c>
      <c r="W132" s="34">
        <f t="shared" si="32"/>
        <v>0</v>
      </c>
      <c r="X132" s="34">
        <f t="shared" si="33"/>
        <v>0</v>
      </c>
      <c r="Y132" s="27" t="s">
        <v>371</v>
      </c>
      <c r="Z132" s="19">
        <f t="shared" si="34"/>
        <v>0</v>
      </c>
      <c r="AA132" s="19">
        <f t="shared" si="35"/>
        <v>0</v>
      </c>
      <c r="AB132" s="19">
        <f t="shared" si="36"/>
        <v>0</v>
      </c>
      <c r="AD132" s="34">
        <v>21</v>
      </c>
      <c r="AE132" s="34">
        <f t="shared" si="37"/>
        <v>0</v>
      </c>
      <c r="AF132" s="34">
        <f t="shared" si="38"/>
        <v>0</v>
      </c>
      <c r="AG132" s="31" t="s">
        <v>13</v>
      </c>
      <c r="AM132" s="34">
        <f t="shared" si="39"/>
        <v>0</v>
      </c>
      <c r="AN132" s="34">
        <f t="shared" si="40"/>
        <v>0</v>
      </c>
      <c r="AO132" s="35" t="s">
        <v>1187</v>
      </c>
      <c r="AP132" s="35" t="s">
        <v>1204</v>
      </c>
      <c r="AQ132" s="27" t="s">
        <v>1210</v>
      </c>
      <c r="AS132" s="34">
        <f t="shared" si="41"/>
        <v>0</v>
      </c>
      <c r="AT132" s="34">
        <f t="shared" si="42"/>
        <v>0</v>
      </c>
      <c r="AU132" s="34">
        <v>0</v>
      </c>
      <c r="AV132" s="34">
        <f t="shared" si="43"/>
        <v>0</v>
      </c>
    </row>
    <row r="133" spans="1:48" ht="12.75">
      <c r="A133" s="6" t="s">
        <v>85</v>
      </c>
      <c r="B133" s="6" t="s">
        <v>371</v>
      </c>
      <c r="C133" s="6" t="s">
        <v>454</v>
      </c>
      <c r="D133" s="6" t="s">
        <v>848</v>
      </c>
      <c r="E133" s="6" t="s">
        <v>1138</v>
      </c>
      <c r="F133" s="19">
        <v>2</v>
      </c>
      <c r="G133" s="72">
        <v>0</v>
      </c>
      <c r="H133" s="19">
        <f t="shared" si="22"/>
        <v>0</v>
      </c>
      <c r="I133" s="19">
        <f t="shared" si="23"/>
        <v>0</v>
      </c>
      <c r="J133" s="19">
        <f t="shared" si="24"/>
        <v>0</v>
      </c>
      <c r="K133" s="19">
        <v>0</v>
      </c>
      <c r="L133" s="19">
        <f t="shared" si="25"/>
        <v>0</v>
      </c>
      <c r="M133" s="31" t="s">
        <v>1162</v>
      </c>
      <c r="P133" s="34">
        <f t="shared" si="26"/>
        <v>0</v>
      </c>
      <c r="R133" s="34">
        <f t="shared" si="27"/>
        <v>0</v>
      </c>
      <c r="S133" s="34">
        <f t="shared" si="28"/>
        <v>0</v>
      </c>
      <c r="T133" s="34">
        <f t="shared" si="29"/>
        <v>0</v>
      </c>
      <c r="U133" s="34">
        <f t="shared" si="30"/>
        <v>0</v>
      </c>
      <c r="V133" s="34">
        <f t="shared" si="31"/>
        <v>0</v>
      </c>
      <c r="W133" s="34">
        <f t="shared" si="32"/>
        <v>0</v>
      </c>
      <c r="X133" s="34">
        <f t="shared" si="33"/>
        <v>0</v>
      </c>
      <c r="Y133" s="27" t="s">
        <v>371</v>
      </c>
      <c r="Z133" s="19">
        <f t="shared" si="34"/>
        <v>0</v>
      </c>
      <c r="AA133" s="19">
        <f t="shared" si="35"/>
        <v>0</v>
      </c>
      <c r="AB133" s="19">
        <f t="shared" si="36"/>
        <v>0</v>
      </c>
      <c r="AD133" s="34">
        <v>21</v>
      </c>
      <c r="AE133" s="34">
        <f t="shared" si="37"/>
        <v>0</v>
      </c>
      <c r="AF133" s="34">
        <f t="shared" si="38"/>
        <v>0</v>
      </c>
      <c r="AG133" s="31" t="s">
        <v>13</v>
      </c>
      <c r="AM133" s="34">
        <f t="shared" si="39"/>
        <v>0</v>
      </c>
      <c r="AN133" s="34">
        <f t="shared" si="40"/>
        <v>0</v>
      </c>
      <c r="AO133" s="35" t="s">
        <v>1187</v>
      </c>
      <c r="AP133" s="35" t="s">
        <v>1204</v>
      </c>
      <c r="AQ133" s="27" t="s">
        <v>1210</v>
      </c>
      <c r="AS133" s="34">
        <f t="shared" si="41"/>
        <v>0</v>
      </c>
      <c r="AT133" s="34">
        <f t="shared" si="42"/>
        <v>0</v>
      </c>
      <c r="AU133" s="34">
        <v>0</v>
      </c>
      <c r="AV133" s="34">
        <f t="shared" si="43"/>
        <v>0</v>
      </c>
    </row>
    <row r="134" spans="1:48" ht="12.75">
      <c r="A134" s="6" t="s">
        <v>86</v>
      </c>
      <c r="B134" s="6" t="s">
        <v>371</v>
      </c>
      <c r="C134" s="6" t="s">
        <v>455</v>
      </c>
      <c r="D134" s="6" t="s">
        <v>849</v>
      </c>
      <c r="E134" s="6" t="s">
        <v>1138</v>
      </c>
      <c r="F134" s="19">
        <v>2</v>
      </c>
      <c r="G134" s="72">
        <v>0</v>
      </c>
      <c r="H134" s="19">
        <f t="shared" si="22"/>
        <v>0</v>
      </c>
      <c r="I134" s="19">
        <f t="shared" si="23"/>
        <v>0</v>
      </c>
      <c r="J134" s="19">
        <f t="shared" si="24"/>
        <v>0</v>
      </c>
      <c r="K134" s="19">
        <v>0</v>
      </c>
      <c r="L134" s="19">
        <f t="shared" si="25"/>
        <v>0</v>
      </c>
      <c r="M134" s="31" t="s">
        <v>1162</v>
      </c>
      <c r="P134" s="34">
        <f t="shared" si="26"/>
        <v>0</v>
      </c>
      <c r="R134" s="34">
        <f t="shared" si="27"/>
        <v>0</v>
      </c>
      <c r="S134" s="34">
        <f t="shared" si="28"/>
        <v>0</v>
      </c>
      <c r="T134" s="34">
        <f t="shared" si="29"/>
        <v>0</v>
      </c>
      <c r="U134" s="34">
        <f t="shared" si="30"/>
        <v>0</v>
      </c>
      <c r="V134" s="34">
        <f t="shared" si="31"/>
        <v>0</v>
      </c>
      <c r="W134" s="34">
        <f t="shared" si="32"/>
        <v>0</v>
      </c>
      <c r="X134" s="34">
        <f t="shared" si="33"/>
        <v>0</v>
      </c>
      <c r="Y134" s="27" t="s">
        <v>371</v>
      </c>
      <c r="Z134" s="19">
        <f t="shared" si="34"/>
        <v>0</v>
      </c>
      <c r="AA134" s="19">
        <f t="shared" si="35"/>
        <v>0</v>
      </c>
      <c r="AB134" s="19">
        <f t="shared" si="36"/>
        <v>0</v>
      </c>
      <c r="AD134" s="34">
        <v>21</v>
      </c>
      <c r="AE134" s="34">
        <f t="shared" si="37"/>
        <v>0</v>
      </c>
      <c r="AF134" s="34">
        <f t="shared" si="38"/>
        <v>0</v>
      </c>
      <c r="AG134" s="31" t="s">
        <v>13</v>
      </c>
      <c r="AM134" s="34">
        <f t="shared" si="39"/>
        <v>0</v>
      </c>
      <c r="AN134" s="34">
        <f t="shared" si="40"/>
        <v>0</v>
      </c>
      <c r="AO134" s="35" t="s">
        <v>1187</v>
      </c>
      <c r="AP134" s="35" t="s">
        <v>1204</v>
      </c>
      <c r="AQ134" s="27" t="s">
        <v>1210</v>
      </c>
      <c r="AS134" s="34">
        <f t="shared" si="41"/>
        <v>0</v>
      </c>
      <c r="AT134" s="34">
        <f t="shared" si="42"/>
        <v>0</v>
      </c>
      <c r="AU134" s="34">
        <v>0</v>
      </c>
      <c r="AV134" s="34">
        <f t="shared" si="43"/>
        <v>0</v>
      </c>
    </row>
    <row r="135" spans="1:48" ht="12.75">
      <c r="A135" s="6" t="s">
        <v>87</v>
      </c>
      <c r="B135" s="6" t="s">
        <v>371</v>
      </c>
      <c r="C135" s="6" t="s">
        <v>456</v>
      </c>
      <c r="D135" s="6" t="s">
        <v>850</v>
      </c>
      <c r="E135" s="6" t="s">
        <v>1138</v>
      </c>
      <c r="F135" s="19">
        <v>2</v>
      </c>
      <c r="G135" s="72">
        <v>0</v>
      </c>
      <c r="H135" s="19">
        <f t="shared" si="22"/>
        <v>0</v>
      </c>
      <c r="I135" s="19">
        <f t="shared" si="23"/>
        <v>0</v>
      </c>
      <c r="J135" s="19">
        <f t="shared" si="24"/>
        <v>0</v>
      </c>
      <c r="K135" s="19">
        <v>0</v>
      </c>
      <c r="L135" s="19">
        <f t="shared" si="25"/>
        <v>0</v>
      </c>
      <c r="M135" s="31" t="s">
        <v>1162</v>
      </c>
      <c r="P135" s="34">
        <f t="shared" si="26"/>
        <v>0</v>
      </c>
      <c r="R135" s="34">
        <f t="shared" si="27"/>
        <v>0</v>
      </c>
      <c r="S135" s="34">
        <f t="shared" si="28"/>
        <v>0</v>
      </c>
      <c r="T135" s="34">
        <f t="shared" si="29"/>
        <v>0</v>
      </c>
      <c r="U135" s="34">
        <f t="shared" si="30"/>
        <v>0</v>
      </c>
      <c r="V135" s="34">
        <f t="shared" si="31"/>
        <v>0</v>
      </c>
      <c r="W135" s="34">
        <f t="shared" si="32"/>
        <v>0</v>
      </c>
      <c r="X135" s="34">
        <f t="shared" si="33"/>
        <v>0</v>
      </c>
      <c r="Y135" s="27" t="s">
        <v>371</v>
      </c>
      <c r="Z135" s="19">
        <f t="shared" si="34"/>
        <v>0</v>
      </c>
      <c r="AA135" s="19">
        <f t="shared" si="35"/>
        <v>0</v>
      </c>
      <c r="AB135" s="19">
        <f t="shared" si="36"/>
        <v>0</v>
      </c>
      <c r="AD135" s="34">
        <v>21</v>
      </c>
      <c r="AE135" s="34">
        <f t="shared" si="37"/>
        <v>0</v>
      </c>
      <c r="AF135" s="34">
        <f t="shared" si="38"/>
        <v>0</v>
      </c>
      <c r="AG135" s="31" t="s">
        <v>13</v>
      </c>
      <c r="AM135" s="34">
        <f t="shared" si="39"/>
        <v>0</v>
      </c>
      <c r="AN135" s="34">
        <f t="shared" si="40"/>
        <v>0</v>
      </c>
      <c r="AO135" s="35" t="s">
        <v>1187</v>
      </c>
      <c r="AP135" s="35" t="s">
        <v>1204</v>
      </c>
      <c r="AQ135" s="27" t="s">
        <v>1210</v>
      </c>
      <c r="AS135" s="34">
        <f t="shared" si="41"/>
        <v>0</v>
      </c>
      <c r="AT135" s="34">
        <f t="shared" si="42"/>
        <v>0</v>
      </c>
      <c r="AU135" s="34">
        <v>0</v>
      </c>
      <c r="AV135" s="34">
        <f t="shared" si="43"/>
        <v>0</v>
      </c>
    </row>
    <row r="136" spans="1:48" ht="12.75">
      <c r="A136" s="6" t="s">
        <v>88</v>
      </c>
      <c r="B136" s="6" t="s">
        <v>371</v>
      </c>
      <c r="C136" s="6" t="s">
        <v>457</v>
      </c>
      <c r="D136" s="6" t="s">
        <v>851</v>
      </c>
      <c r="E136" s="6" t="s">
        <v>1138</v>
      </c>
      <c r="F136" s="19">
        <v>2</v>
      </c>
      <c r="G136" s="72">
        <v>0</v>
      </c>
      <c r="H136" s="19">
        <f t="shared" si="22"/>
        <v>0</v>
      </c>
      <c r="I136" s="19">
        <f t="shared" si="23"/>
        <v>0</v>
      </c>
      <c r="J136" s="19">
        <f t="shared" si="24"/>
        <v>0</v>
      </c>
      <c r="K136" s="19">
        <v>0</v>
      </c>
      <c r="L136" s="19">
        <f t="shared" si="25"/>
        <v>0</v>
      </c>
      <c r="M136" s="31" t="s">
        <v>1162</v>
      </c>
      <c r="P136" s="34">
        <f t="shared" si="26"/>
        <v>0</v>
      </c>
      <c r="R136" s="34">
        <f t="shared" si="27"/>
        <v>0</v>
      </c>
      <c r="S136" s="34">
        <f t="shared" si="28"/>
        <v>0</v>
      </c>
      <c r="T136" s="34">
        <f t="shared" si="29"/>
        <v>0</v>
      </c>
      <c r="U136" s="34">
        <f t="shared" si="30"/>
        <v>0</v>
      </c>
      <c r="V136" s="34">
        <f t="shared" si="31"/>
        <v>0</v>
      </c>
      <c r="W136" s="34">
        <f t="shared" si="32"/>
        <v>0</v>
      </c>
      <c r="X136" s="34">
        <f t="shared" si="33"/>
        <v>0</v>
      </c>
      <c r="Y136" s="27" t="s">
        <v>371</v>
      </c>
      <c r="Z136" s="19">
        <f t="shared" si="34"/>
        <v>0</v>
      </c>
      <c r="AA136" s="19">
        <f t="shared" si="35"/>
        <v>0</v>
      </c>
      <c r="AB136" s="19">
        <f t="shared" si="36"/>
        <v>0</v>
      </c>
      <c r="AD136" s="34">
        <v>21</v>
      </c>
      <c r="AE136" s="34">
        <f t="shared" si="37"/>
        <v>0</v>
      </c>
      <c r="AF136" s="34">
        <f t="shared" si="38"/>
        <v>0</v>
      </c>
      <c r="AG136" s="31" t="s">
        <v>13</v>
      </c>
      <c r="AM136" s="34">
        <f t="shared" si="39"/>
        <v>0</v>
      </c>
      <c r="AN136" s="34">
        <f t="shared" si="40"/>
        <v>0</v>
      </c>
      <c r="AO136" s="35" t="s">
        <v>1187</v>
      </c>
      <c r="AP136" s="35" t="s">
        <v>1204</v>
      </c>
      <c r="AQ136" s="27" t="s">
        <v>1210</v>
      </c>
      <c r="AS136" s="34">
        <f t="shared" si="41"/>
        <v>0</v>
      </c>
      <c r="AT136" s="34">
        <f t="shared" si="42"/>
        <v>0</v>
      </c>
      <c r="AU136" s="34">
        <v>0</v>
      </c>
      <c r="AV136" s="34">
        <f t="shared" si="43"/>
        <v>0</v>
      </c>
    </row>
    <row r="137" spans="1:48" ht="12.75">
      <c r="A137" s="6" t="s">
        <v>89</v>
      </c>
      <c r="B137" s="6" t="s">
        <v>371</v>
      </c>
      <c r="C137" s="6" t="s">
        <v>458</v>
      </c>
      <c r="D137" s="6" t="s">
        <v>852</v>
      </c>
      <c r="E137" s="6" t="s">
        <v>1138</v>
      </c>
      <c r="F137" s="19">
        <v>2</v>
      </c>
      <c r="G137" s="72">
        <v>0</v>
      </c>
      <c r="H137" s="19">
        <f t="shared" si="22"/>
        <v>0</v>
      </c>
      <c r="I137" s="19">
        <f t="shared" si="23"/>
        <v>0</v>
      </c>
      <c r="J137" s="19">
        <f t="shared" si="24"/>
        <v>0</v>
      </c>
      <c r="K137" s="19">
        <v>0</v>
      </c>
      <c r="L137" s="19">
        <f t="shared" si="25"/>
        <v>0</v>
      </c>
      <c r="M137" s="31" t="s">
        <v>1162</v>
      </c>
      <c r="P137" s="34">
        <f t="shared" si="26"/>
        <v>0</v>
      </c>
      <c r="R137" s="34">
        <f t="shared" si="27"/>
        <v>0</v>
      </c>
      <c r="S137" s="34">
        <f t="shared" si="28"/>
        <v>0</v>
      </c>
      <c r="T137" s="34">
        <f t="shared" si="29"/>
        <v>0</v>
      </c>
      <c r="U137" s="34">
        <f t="shared" si="30"/>
        <v>0</v>
      </c>
      <c r="V137" s="34">
        <f t="shared" si="31"/>
        <v>0</v>
      </c>
      <c r="W137" s="34">
        <f t="shared" si="32"/>
        <v>0</v>
      </c>
      <c r="X137" s="34">
        <f t="shared" si="33"/>
        <v>0</v>
      </c>
      <c r="Y137" s="27" t="s">
        <v>371</v>
      </c>
      <c r="Z137" s="19">
        <f t="shared" si="34"/>
        <v>0</v>
      </c>
      <c r="AA137" s="19">
        <f t="shared" si="35"/>
        <v>0</v>
      </c>
      <c r="AB137" s="19">
        <f t="shared" si="36"/>
        <v>0</v>
      </c>
      <c r="AD137" s="34">
        <v>21</v>
      </c>
      <c r="AE137" s="34">
        <f t="shared" si="37"/>
        <v>0</v>
      </c>
      <c r="AF137" s="34">
        <f t="shared" si="38"/>
        <v>0</v>
      </c>
      <c r="AG137" s="31" t="s">
        <v>13</v>
      </c>
      <c r="AM137" s="34">
        <f t="shared" si="39"/>
        <v>0</v>
      </c>
      <c r="AN137" s="34">
        <f t="shared" si="40"/>
        <v>0</v>
      </c>
      <c r="AO137" s="35" t="s">
        <v>1187</v>
      </c>
      <c r="AP137" s="35" t="s">
        <v>1204</v>
      </c>
      <c r="AQ137" s="27" t="s">
        <v>1210</v>
      </c>
      <c r="AS137" s="34">
        <f t="shared" si="41"/>
        <v>0</v>
      </c>
      <c r="AT137" s="34">
        <f t="shared" si="42"/>
        <v>0</v>
      </c>
      <c r="AU137" s="34">
        <v>0</v>
      </c>
      <c r="AV137" s="34">
        <f t="shared" si="43"/>
        <v>0</v>
      </c>
    </row>
    <row r="138" spans="1:48" ht="12.75">
      <c r="A138" s="6" t="s">
        <v>90</v>
      </c>
      <c r="B138" s="6" t="s">
        <v>371</v>
      </c>
      <c r="C138" s="6" t="s">
        <v>459</v>
      </c>
      <c r="D138" s="6" t="s">
        <v>853</v>
      </c>
      <c r="E138" s="6" t="s">
        <v>1136</v>
      </c>
      <c r="F138" s="19">
        <v>47.5</v>
      </c>
      <c r="G138" s="72">
        <v>0</v>
      </c>
      <c r="H138" s="19">
        <f t="shared" si="22"/>
        <v>0</v>
      </c>
      <c r="I138" s="19">
        <f t="shared" si="23"/>
        <v>0</v>
      </c>
      <c r="J138" s="19">
        <f t="shared" si="24"/>
        <v>0</v>
      </c>
      <c r="K138" s="19">
        <v>0</v>
      </c>
      <c r="L138" s="19">
        <f t="shared" si="25"/>
        <v>0</v>
      </c>
      <c r="M138" s="31" t="s">
        <v>1162</v>
      </c>
      <c r="P138" s="34">
        <f t="shared" si="26"/>
        <v>0</v>
      </c>
      <c r="R138" s="34">
        <f t="shared" si="27"/>
        <v>0</v>
      </c>
      <c r="S138" s="34">
        <f t="shared" si="28"/>
        <v>0</v>
      </c>
      <c r="T138" s="34">
        <f t="shared" si="29"/>
        <v>0</v>
      </c>
      <c r="U138" s="34">
        <f t="shared" si="30"/>
        <v>0</v>
      </c>
      <c r="V138" s="34">
        <f t="shared" si="31"/>
        <v>0</v>
      </c>
      <c r="W138" s="34">
        <f t="shared" si="32"/>
        <v>0</v>
      </c>
      <c r="X138" s="34">
        <f t="shared" si="33"/>
        <v>0</v>
      </c>
      <c r="Y138" s="27" t="s">
        <v>371</v>
      </c>
      <c r="Z138" s="19">
        <f t="shared" si="34"/>
        <v>0</v>
      </c>
      <c r="AA138" s="19">
        <f t="shared" si="35"/>
        <v>0</v>
      </c>
      <c r="AB138" s="19">
        <f t="shared" si="36"/>
        <v>0</v>
      </c>
      <c r="AD138" s="34">
        <v>21</v>
      </c>
      <c r="AE138" s="34">
        <f t="shared" si="37"/>
        <v>0</v>
      </c>
      <c r="AF138" s="34">
        <f t="shared" si="38"/>
        <v>0</v>
      </c>
      <c r="AG138" s="31" t="s">
        <v>13</v>
      </c>
      <c r="AM138" s="34">
        <f t="shared" si="39"/>
        <v>0</v>
      </c>
      <c r="AN138" s="34">
        <f t="shared" si="40"/>
        <v>0</v>
      </c>
      <c r="AO138" s="35" t="s">
        <v>1187</v>
      </c>
      <c r="AP138" s="35" t="s">
        <v>1204</v>
      </c>
      <c r="AQ138" s="27" t="s">
        <v>1210</v>
      </c>
      <c r="AS138" s="34">
        <f t="shared" si="41"/>
        <v>0</v>
      </c>
      <c r="AT138" s="34">
        <f t="shared" si="42"/>
        <v>0</v>
      </c>
      <c r="AU138" s="34">
        <v>0</v>
      </c>
      <c r="AV138" s="34">
        <f t="shared" si="43"/>
        <v>0</v>
      </c>
    </row>
    <row r="139" spans="1:48" ht="12.75">
      <c r="A139" s="6" t="s">
        <v>91</v>
      </c>
      <c r="B139" s="6" t="s">
        <v>371</v>
      </c>
      <c r="C139" s="6" t="s">
        <v>460</v>
      </c>
      <c r="D139" s="6" t="s">
        <v>854</v>
      </c>
      <c r="E139" s="6" t="s">
        <v>1138</v>
      </c>
      <c r="F139" s="19">
        <v>9</v>
      </c>
      <c r="G139" s="72">
        <v>0</v>
      </c>
      <c r="H139" s="19">
        <f t="shared" si="22"/>
        <v>0</v>
      </c>
      <c r="I139" s="19">
        <f t="shared" si="23"/>
        <v>0</v>
      </c>
      <c r="J139" s="19">
        <f t="shared" si="24"/>
        <v>0</v>
      </c>
      <c r="K139" s="19">
        <v>0</v>
      </c>
      <c r="L139" s="19">
        <f t="shared" si="25"/>
        <v>0</v>
      </c>
      <c r="M139" s="31" t="s">
        <v>1162</v>
      </c>
      <c r="P139" s="34">
        <f t="shared" si="26"/>
        <v>0</v>
      </c>
      <c r="R139" s="34">
        <f t="shared" si="27"/>
        <v>0</v>
      </c>
      <c r="S139" s="34">
        <f t="shared" si="28"/>
        <v>0</v>
      </c>
      <c r="T139" s="34">
        <f t="shared" si="29"/>
        <v>0</v>
      </c>
      <c r="U139" s="34">
        <f t="shared" si="30"/>
        <v>0</v>
      </c>
      <c r="V139" s="34">
        <f t="shared" si="31"/>
        <v>0</v>
      </c>
      <c r="W139" s="34">
        <f t="shared" si="32"/>
        <v>0</v>
      </c>
      <c r="X139" s="34">
        <f t="shared" si="33"/>
        <v>0</v>
      </c>
      <c r="Y139" s="27" t="s">
        <v>371</v>
      </c>
      <c r="Z139" s="19">
        <f t="shared" si="34"/>
        <v>0</v>
      </c>
      <c r="AA139" s="19">
        <f t="shared" si="35"/>
        <v>0</v>
      </c>
      <c r="AB139" s="19">
        <f t="shared" si="36"/>
        <v>0</v>
      </c>
      <c r="AD139" s="34">
        <v>21</v>
      </c>
      <c r="AE139" s="34">
        <f t="shared" si="37"/>
        <v>0</v>
      </c>
      <c r="AF139" s="34">
        <f t="shared" si="38"/>
        <v>0</v>
      </c>
      <c r="AG139" s="31" t="s">
        <v>13</v>
      </c>
      <c r="AM139" s="34">
        <f t="shared" si="39"/>
        <v>0</v>
      </c>
      <c r="AN139" s="34">
        <f t="shared" si="40"/>
        <v>0</v>
      </c>
      <c r="AO139" s="35" t="s">
        <v>1187</v>
      </c>
      <c r="AP139" s="35" t="s">
        <v>1204</v>
      </c>
      <c r="AQ139" s="27" t="s">
        <v>1210</v>
      </c>
      <c r="AS139" s="34">
        <f t="shared" si="41"/>
        <v>0</v>
      </c>
      <c r="AT139" s="34">
        <f t="shared" si="42"/>
        <v>0</v>
      </c>
      <c r="AU139" s="34">
        <v>0</v>
      </c>
      <c r="AV139" s="34">
        <f t="shared" si="43"/>
        <v>0</v>
      </c>
    </row>
    <row r="140" spans="1:48" ht="12.75">
      <c r="A140" s="6" t="s">
        <v>92</v>
      </c>
      <c r="B140" s="6" t="s">
        <v>371</v>
      </c>
      <c r="C140" s="6" t="s">
        <v>461</v>
      </c>
      <c r="D140" s="6" t="s">
        <v>855</v>
      </c>
      <c r="E140" s="6" t="s">
        <v>1138</v>
      </c>
      <c r="F140" s="19">
        <v>1</v>
      </c>
      <c r="G140" s="72">
        <v>0</v>
      </c>
      <c r="H140" s="19">
        <f t="shared" si="22"/>
        <v>0</v>
      </c>
      <c r="I140" s="19">
        <f t="shared" si="23"/>
        <v>0</v>
      </c>
      <c r="J140" s="19">
        <f t="shared" si="24"/>
        <v>0</v>
      </c>
      <c r="K140" s="19">
        <v>0</v>
      </c>
      <c r="L140" s="19">
        <f t="shared" si="25"/>
        <v>0</v>
      </c>
      <c r="M140" s="31" t="s">
        <v>1162</v>
      </c>
      <c r="P140" s="34">
        <f t="shared" si="26"/>
        <v>0</v>
      </c>
      <c r="R140" s="34">
        <f t="shared" si="27"/>
        <v>0</v>
      </c>
      <c r="S140" s="34">
        <f t="shared" si="28"/>
        <v>0</v>
      </c>
      <c r="T140" s="34">
        <f t="shared" si="29"/>
        <v>0</v>
      </c>
      <c r="U140" s="34">
        <f t="shared" si="30"/>
        <v>0</v>
      </c>
      <c r="V140" s="34">
        <f t="shared" si="31"/>
        <v>0</v>
      </c>
      <c r="W140" s="34">
        <f t="shared" si="32"/>
        <v>0</v>
      </c>
      <c r="X140" s="34">
        <f t="shared" si="33"/>
        <v>0</v>
      </c>
      <c r="Y140" s="27" t="s">
        <v>371</v>
      </c>
      <c r="Z140" s="19">
        <f t="shared" si="34"/>
        <v>0</v>
      </c>
      <c r="AA140" s="19">
        <f t="shared" si="35"/>
        <v>0</v>
      </c>
      <c r="AB140" s="19">
        <f t="shared" si="36"/>
        <v>0</v>
      </c>
      <c r="AD140" s="34">
        <v>21</v>
      </c>
      <c r="AE140" s="34">
        <f t="shared" si="37"/>
        <v>0</v>
      </c>
      <c r="AF140" s="34">
        <f t="shared" si="38"/>
        <v>0</v>
      </c>
      <c r="AG140" s="31" t="s">
        <v>13</v>
      </c>
      <c r="AM140" s="34">
        <f t="shared" si="39"/>
        <v>0</v>
      </c>
      <c r="AN140" s="34">
        <f t="shared" si="40"/>
        <v>0</v>
      </c>
      <c r="AO140" s="35" t="s">
        <v>1187</v>
      </c>
      <c r="AP140" s="35" t="s">
        <v>1204</v>
      </c>
      <c r="AQ140" s="27" t="s">
        <v>1210</v>
      </c>
      <c r="AS140" s="34">
        <f t="shared" si="41"/>
        <v>0</v>
      </c>
      <c r="AT140" s="34">
        <f t="shared" si="42"/>
        <v>0</v>
      </c>
      <c r="AU140" s="34">
        <v>0</v>
      </c>
      <c r="AV140" s="34">
        <f t="shared" si="43"/>
        <v>0</v>
      </c>
    </row>
    <row r="141" spans="1:48" ht="12.75">
      <c r="A141" s="6" t="s">
        <v>93</v>
      </c>
      <c r="B141" s="6" t="s">
        <v>371</v>
      </c>
      <c r="C141" s="6" t="s">
        <v>462</v>
      </c>
      <c r="D141" s="6" t="s">
        <v>856</v>
      </c>
      <c r="E141" s="6" t="s">
        <v>1139</v>
      </c>
      <c r="F141" s="19">
        <v>50</v>
      </c>
      <c r="G141" s="72">
        <v>0</v>
      </c>
      <c r="H141" s="19">
        <f t="shared" si="22"/>
        <v>0</v>
      </c>
      <c r="I141" s="19">
        <f t="shared" si="23"/>
        <v>0</v>
      </c>
      <c r="J141" s="19">
        <f t="shared" si="24"/>
        <v>0</v>
      </c>
      <c r="K141" s="19">
        <v>0</v>
      </c>
      <c r="L141" s="19">
        <f t="shared" si="25"/>
        <v>0</v>
      </c>
      <c r="M141" s="31" t="s">
        <v>1162</v>
      </c>
      <c r="P141" s="34">
        <f t="shared" si="26"/>
        <v>0</v>
      </c>
      <c r="R141" s="34">
        <f t="shared" si="27"/>
        <v>0</v>
      </c>
      <c r="S141" s="34">
        <f t="shared" si="28"/>
        <v>0</v>
      </c>
      <c r="T141" s="34">
        <f t="shared" si="29"/>
        <v>0</v>
      </c>
      <c r="U141" s="34">
        <f t="shared" si="30"/>
        <v>0</v>
      </c>
      <c r="V141" s="34">
        <f t="shared" si="31"/>
        <v>0</v>
      </c>
      <c r="W141" s="34">
        <f t="shared" si="32"/>
        <v>0</v>
      </c>
      <c r="X141" s="34">
        <f t="shared" si="33"/>
        <v>0</v>
      </c>
      <c r="Y141" s="27" t="s">
        <v>371</v>
      </c>
      <c r="Z141" s="19">
        <f t="shared" si="34"/>
        <v>0</v>
      </c>
      <c r="AA141" s="19">
        <f t="shared" si="35"/>
        <v>0</v>
      </c>
      <c r="AB141" s="19">
        <f t="shared" si="36"/>
        <v>0</v>
      </c>
      <c r="AD141" s="34">
        <v>21</v>
      </c>
      <c r="AE141" s="34">
        <f t="shared" si="37"/>
        <v>0</v>
      </c>
      <c r="AF141" s="34">
        <f t="shared" si="38"/>
        <v>0</v>
      </c>
      <c r="AG141" s="31" t="s">
        <v>13</v>
      </c>
      <c r="AM141" s="34">
        <f t="shared" si="39"/>
        <v>0</v>
      </c>
      <c r="AN141" s="34">
        <f t="shared" si="40"/>
        <v>0</v>
      </c>
      <c r="AO141" s="35" t="s">
        <v>1187</v>
      </c>
      <c r="AP141" s="35" t="s">
        <v>1204</v>
      </c>
      <c r="AQ141" s="27" t="s">
        <v>1210</v>
      </c>
      <c r="AS141" s="34">
        <f t="shared" si="41"/>
        <v>0</v>
      </c>
      <c r="AT141" s="34">
        <f t="shared" si="42"/>
        <v>0</v>
      </c>
      <c r="AU141" s="34">
        <v>0</v>
      </c>
      <c r="AV141" s="34">
        <f t="shared" si="43"/>
        <v>0</v>
      </c>
    </row>
    <row r="142" spans="1:48" ht="12.75">
      <c r="A142" s="6" t="s">
        <v>94</v>
      </c>
      <c r="B142" s="6" t="s">
        <v>371</v>
      </c>
      <c r="C142" s="6" t="s">
        <v>463</v>
      </c>
      <c r="D142" s="6" t="s">
        <v>857</v>
      </c>
      <c r="E142" s="6" t="s">
        <v>1136</v>
      </c>
      <c r="F142" s="19">
        <v>170.5</v>
      </c>
      <c r="G142" s="72">
        <v>0</v>
      </c>
      <c r="H142" s="19">
        <f t="shared" si="22"/>
        <v>0</v>
      </c>
      <c r="I142" s="19">
        <f t="shared" si="23"/>
        <v>0</v>
      </c>
      <c r="J142" s="19">
        <f t="shared" si="24"/>
        <v>0</v>
      </c>
      <c r="K142" s="19">
        <v>0</v>
      </c>
      <c r="L142" s="19">
        <f t="shared" si="25"/>
        <v>0</v>
      </c>
      <c r="M142" s="31" t="s">
        <v>1162</v>
      </c>
      <c r="P142" s="34">
        <f t="shared" si="26"/>
        <v>0</v>
      </c>
      <c r="R142" s="34">
        <f t="shared" si="27"/>
        <v>0</v>
      </c>
      <c r="S142" s="34">
        <f t="shared" si="28"/>
        <v>0</v>
      </c>
      <c r="T142" s="34">
        <f t="shared" si="29"/>
        <v>0</v>
      </c>
      <c r="U142" s="34">
        <f t="shared" si="30"/>
        <v>0</v>
      </c>
      <c r="V142" s="34">
        <f t="shared" si="31"/>
        <v>0</v>
      </c>
      <c r="W142" s="34">
        <f t="shared" si="32"/>
        <v>0</v>
      </c>
      <c r="X142" s="34">
        <f t="shared" si="33"/>
        <v>0</v>
      </c>
      <c r="Y142" s="27" t="s">
        <v>371</v>
      </c>
      <c r="Z142" s="19">
        <f t="shared" si="34"/>
        <v>0</v>
      </c>
      <c r="AA142" s="19">
        <f t="shared" si="35"/>
        <v>0</v>
      </c>
      <c r="AB142" s="19">
        <f t="shared" si="36"/>
        <v>0</v>
      </c>
      <c r="AD142" s="34">
        <v>21</v>
      </c>
      <c r="AE142" s="34">
        <f t="shared" si="37"/>
        <v>0</v>
      </c>
      <c r="AF142" s="34">
        <f t="shared" si="38"/>
        <v>0</v>
      </c>
      <c r="AG142" s="31" t="s">
        <v>13</v>
      </c>
      <c r="AM142" s="34">
        <f t="shared" si="39"/>
        <v>0</v>
      </c>
      <c r="AN142" s="34">
        <f t="shared" si="40"/>
        <v>0</v>
      </c>
      <c r="AO142" s="35" t="s">
        <v>1187</v>
      </c>
      <c r="AP142" s="35" t="s">
        <v>1204</v>
      </c>
      <c r="AQ142" s="27" t="s">
        <v>1210</v>
      </c>
      <c r="AS142" s="34">
        <f t="shared" si="41"/>
        <v>0</v>
      </c>
      <c r="AT142" s="34">
        <f t="shared" si="42"/>
        <v>0</v>
      </c>
      <c r="AU142" s="34">
        <v>0</v>
      </c>
      <c r="AV142" s="34">
        <f t="shared" si="43"/>
        <v>0</v>
      </c>
    </row>
    <row r="143" spans="1:48" ht="12.75">
      <c r="A143" s="6" t="s">
        <v>95</v>
      </c>
      <c r="B143" s="6" t="s">
        <v>371</v>
      </c>
      <c r="C143" s="6" t="s">
        <v>464</v>
      </c>
      <c r="D143" s="6" t="s">
        <v>858</v>
      </c>
      <c r="E143" s="6" t="s">
        <v>1136</v>
      </c>
      <c r="F143" s="19">
        <v>170.5</v>
      </c>
      <c r="G143" s="72">
        <v>0</v>
      </c>
      <c r="H143" s="19">
        <f t="shared" si="22"/>
        <v>0</v>
      </c>
      <c r="I143" s="19">
        <f t="shared" si="23"/>
        <v>0</v>
      </c>
      <c r="J143" s="19">
        <f t="shared" si="24"/>
        <v>0</v>
      </c>
      <c r="K143" s="19">
        <v>0</v>
      </c>
      <c r="L143" s="19">
        <f t="shared" si="25"/>
        <v>0</v>
      </c>
      <c r="M143" s="31" t="s">
        <v>1162</v>
      </c>
      <c r="P143" s="34">
        <f t="shared" si="26"/>
        <v>0</v>
      </c>
      <c r="R143" s="34">
        <f t="shared" si="27"/>
        <v>0</v>
      </c>
      <c r="S143" s="34">
        <f t="shared" si="28"/>
        <v>0</v>
      </c>
      <c r="T143" s="34">
        <f t="shared" si="29"/>
        <v>0</v>
      </c>
      <c r="U143" s="34">
        <f t="shared" si="30"/>
        <v>0</v>
      </c>
      <c r="V143" s="34">
        <f t="shared" si="31"/>
        <v>0</v>
      </c>
      <c r="W143" s="34">
        <f t="shared" si="32"/>
        <v>0</v>
      </c>
      <c r="X143" s="34">
        <f t="shared" si="33"/>
        <v>0</v>
      </c>
      <c r="Y143" s="27" t="s">
        <v>371</v>
      </c>
      <c r="Z143" s="19">
        <f t="shared" si="34"/>
        <v>0</v>
      </c>
      <c r="AA143" s="19">
        <f t="shared" si="35"/>
        <v>0</v>
      </c>
      <c r="AB143" s="19">
        <f t="shared" si="36"/>
        <v>0</v>
      </c>
      <c r="AD143" s="34">
        <v>21</v>
      </c>
      <c r="AE143" s="34">
        <f t="shared" si="37"/>
        <v>0</v>
      </c>
      <c r="AF143" s="34">
        <f t="shared" si="38"/>
        <v>0</v>
      </c>
      <c r="AG143" s="31" t="s">
        <v>13</v>
      </c>
      <c r="AM143" s="34">
        <f t="shared" si="39"/>
        <v>0</v>
      </c>
      <c r="AN143" s="34">
        <f t="shared" si="40"/>
        <v>0</v>
      </c>
      <c r="AO143" s="35" t="s">
        <v>1187</v>
      </c>
      <c r="AP143" s="35" t="s">
        <v>1204</v>
      </c>
      <c r="AQ143" s="27" t="s">
        <v>1210</v>
      </c>
      <c r="AS143" s="34">
        <f t="shared" si="41"/>
        <v>0</v>
      </c>
      <c r="AT143" s="34">
        <f t="shared" si="42"/>
        <v>0</v>
      </c>
      <c r="AU143" s="34">
        <v>0</v>
      </c>
      <c r="AV143" s="34">
        <f t="shared" si="43"/>
        <v>0</v>
      </c>
    </row>
    <row r="144" spans="1:48" ht="12.75">
      <c r="A144" s="6" t="s">
        <v>96</v>
      </c>
      <c r="B144" s="6" t="s">
        <v>371</v>
      </c>
      <c r="C144" s="6" t="s">
        <v>465</v>
      </c>
      <c r="D144" s="6" t="s">
        <v>859</v>
      </c>
      <c r="E144" s="6" t="s">
        <v>1136</v>
      </c>
      <c r="F144" s="19">
        <v>170.5</v>
      </c>
      <c r="G144" s="72">
        <v>0</v>
      </c>
      <c r="H144" s="19">
        <f t="shared" si="22"/>
        <v>0</v>
      </c>
      <c r="I144" s="19">
        <f t="shared" si="23"/>
        <v>0</v>
      </c>
      <c r="J144" s="19">
        <f t="shared" si="24"/>
        <v>0</v>
      </c>
      <c r="K144" s="19">
        <v>0</v>
      </c>
      <c r="L144" s="19">
        <f t="shared" si="25"/>
        <v>0</v>
      </c>
      <c r="M144" s="31" t="s">
        <v>1162</v>
      </c>
      <c r="P144" s="34">
        <f t="shared" si="26"/>
        <v>0</v>
      </c>
      <c r="R144" s="34">
        <f t="shared" si="27"/>
        <v>0</v>
      </c>
      <c r="S144" s="34">
        <f t="shared" si="28"/>
        <v>0</v>
      </c>
      <c r="T144" s="34">
        <f t="shared" si="29"/>
        <v>0</v>
      </c>
      <c r="U144" s="34">
        <f t="shared" si="30"/>
        <v>0</v>
      </c>
      <c r="V144" s="34">
        <f t="shared" si="31"/>
        <v>0</v>
      </c>
      <c r="W144" s="34">
        <f t="shared" si="32"/>
        <v>0</v>
      </c>
      <c r="X144" s="34">
        <f t="shared" si="33"/>
        <v>0</v>
      </c>
      <c r="Y144" s="27" t="s">
        <v>371</v>
      </c>
      <c r="Z144" s="19">
        <f t="shared" si="34"/>
        <v>0</v>
      </c>
      <c r="AA144" s="19">
        <f t="shared" si="35"/>
        <v>0</v>
      </c>
      <c r="AB144" s="19">
        <f t="shared" si="36"/>
        <v>0</v>
      </c>
      <c r="AD144" s="34">
        <v>21</v>
      </c>
      <c r="AE144" s="34">
        <f t="shared" si="37"/>
        <v>0</v>
      </c>
      <c r="AF144" s="34">
        <f t="shared" si="38"/>
        <v>0</v>
      </c>
      <c r="AG144" s="31" t="s">
        <v>13</v>
      </c>
      <c r="AM144" s="34">
        <f t="shared" si="39"/>
        <v>0</v>
      </c>
      <c r="AN144" s="34">
        <f t="shared" si="40"/>
        <v>0</v>
      </c>
      <c r="AO144" s="35" t="s">
        <v>1187</v>
      </c>
      <c r="AP144" s="35" t="s">
        <v>1204</v>
      </c>
      <c r="AQ144" s="27" t="s">
        <v>1210</v>
      </c>
      <c r="AS144" s="34">
        <f t="shared" si="41"/>
        <v>0</v>
      </c>
      <c r="AT144" s="34">
        <f t="shared" si="42"/>
        <v>0</v>
      </c>
      <c r="AU144" s="34">
        <v>0</v>
      </c>
      <c r="AV144" s="34">
        <f t="shared" si="43"/>
        <v>0</v>
      </c>
    </row>
    <row r="145" spans="1:48" ht="12.75">
      <c r="A145" s="6" t="s">
        <v>97</v>
      </c>
      <c r="B145" s="6" t="s">
        <v>371</v>
      </c>
      <c r="C145" s="6" t="s">
        <v>466</v>
      </c>
      <c r="D145" s="6" t="s">
        <v>860</v>
      </c>
      <c r="E145" s="6" t="s">
        <v>1138</v>
      </c>
      <c r="F145" s="19">
        <v>8</v>
      </c>
      <c r="G145" s="72">
        <v>0</v>
      </c>
      <c r="H145" s="19">
        <f t="shared" si="22"/>
        <v>0</v>
      </c>
      <c r="I145" s="19">
        <f t="shared" si="23"/>
        <v>0</v>
      </c>
      <c r="J145" s="19">
        <f t="shared" si="24"/>
        <v>0</v>
      </c>
      <c r="K145" s="19">
        <v>0</v>
      </c>
      <c r="L145" s="19">
        <f t="shared" si="25"/>
        <v>0</v>
      </c>
      <c r="M145" s="31" t="s">
        <v>1162</v>
      </c>
      <c r="P145" s="34">
        <f t="shared" si="26"/>
        <v>0</v>
      </c>
      <c r="R145" s="34">
        <f t="shared" si="27"/>
        <v>0</v>
      </c>
      <c r="S145" s="34">
        <f t="shared" si="28"/>
        <v>0</v>
      </c>
      <c r="T145" s="34">
        <f t="shared" si="29"/>
        <v>0</v>
      </c>
      <c r="U145" s="34">
        <f t="shared" si="30"/>
        <v>0</v>
      </c>
      <c r="V145" s="34">
        <f t="shared" si="31"/>
        <v>0</v>
      </c>
      <c r="W145" s="34">
        <f t="shared" si="32"/>
        <v>0</v>
      </c>
      <c r="X145" s="34">
        <f t="shared" si="33"/>
        <v>0</v>
      </c>
      <c r="Y145" s="27" t="s">
        <v>371</v>
      </c>
      <c r="Z145" s="19">
        <f t="shared" si="34"/>
        <v>0</v>
      </c>
      <c r="AA145" s="19">
        <f t="shared" si="35"/>
        <v>0</v>
      </c>
      <c r="AB145" s="19">
        <f t="shared" si="36"/>
        <v>0</v>
      </c>
      <c r="AD145" s="34">
        <v>21</v>
      </c>
      <c r="AE145" s="34">
        <f t="shared" si="37"/>
        <v>0</v>
      </c>
      <c r="AF145" s="34">
        <f t="shared" si="38"/>
        <v>0</v>
      </c>
      <c r="AG145" s="31" t="s">
        <v>13</v>
      </c>
      <c r="AM145" s="34">
        <f t="shared" si="39"/>
        <v>0</v>
      </c>
      <c r="AN145" s="34">
        <f t="shared" si="40"/>
        <v>0</v>
      </c>
      <c r="AO145" s="35" t="s">
        <v>1187</v>
      </c>
      <c r="AP145" s="35" t="s">
        <v>1204</v>
      </c>
      <c r="AQ145" s="27" t="s">
        <v>1210</v>
      </c>
      <c r="AS145" s="34">
        <f t="shared" si="41"/>
        <v>0</v>
      </c>
      <c r="AT145" s="34">
        <f t="shared" si="42"/>
        <v>0</v>
      </c>
      <c r="AU145" s="34">
        <v>0</v>
      </c>
      <c r="AV145" s="34">
        <f t="shared" si="43"/>
        <v>0</v>
      </c>
    </row>
    <row r="146" spans="1:48" ht="12.75">
      <c r="A146" s="6" t="s">
        <v>98</v>
      </c>
      <c r="B146" s="6" t="s">
        <v>371</v>
      </c>
      <c r="C146" s="6" t="s">
        <v>467</v>
      </c>
      <c r="D146" s="6" t="s">
        <v>861</v>
      </c>
      <c r="E146" s="6" t="s">
        <v>1139</v>
      </c>
      <c r="F146" s="19">
        <v>25</v>
      </c>
      <c r="G146" s="72">
        <v>0</v>
      </c>
      <c r="H146" s="19">
        <f t="shared" si="22"/>
        <v>0</v>
      </c>
      <c r="I146" s="19">
        <f t="shared" si="23"/>
        <v>0</v>
      </c>
      <c r="J146" s="19">
        <f t="shared" si="24"/>
        <v>0</v>
      </c>
      <c r="K146" s="19">
        <v>0</v>
      </c>
      <c r="L146" s="19">
        <f t="shared" si="25"/>
        <v>0</v>
      </c>
      <c r="M146" s="31" t="s">
        <v>1162</v>
      </c>
      <c r="P146" s="34">
        <f t="shared" si="26"/>
        <v>0</v>
      </c>
      <c r="R146" s="34">
        <f t="shared" si="27"/>
        <v>0</v>
      </c>
      <c r="S146" s="34">
        <f t="shared" si="28"/>
        <v>0</v>
      </c>
      <c r="T146" s="34">
        <f t="shared" si="29"/>
        <v>0</v>
      </c>
      <c r="U146" s="34">
        <f t="shared" si="30"/>
        <v>0</v>
      </c>
      <c r="V146" s="34">
        <f t="shared" si="31"/>
        <v>0</v>
      </c>
      <c r="W146" s="34">
        <f t="shared" si="32"/>
        <v>0</v>
      </c>
      <c r="X146" s="34">
        <f t="shared" si="33"/>
        <v>0</v>
      </c>
      <c r="Y146" s="27" t="s">
        <v>371</v>
      </c>
      <c r="Z146" s="19">
        <f t="shared" si="34"/>
        <v>0</v>
      </c>
      <c r="AA146" s="19">
        <f t="shared" si="35"/>
        <v>0</v>
      </c>
      <c r="AB146" s="19">
        <f t="shared" si="36"/>
        <v>0</v>
      </c>
      <c r="AD146" s="34">
        <v>21</v>
      </c>
      <c r="AE146" s="34">
        <f t="shared" si="37"/>
        <v>0</v>
      </c>
      <c r="AF146" s="34">
        <f t="shared" si="38"/>
        <v>0</v>
      </c>
      <c r="AG146" s="31" t="s">
        <v>13</v>
      </c>
      <c r="AM146" s="34">
        <f t="shared" si="39"/>
        <v>0</v>
      </c>
      <c r="AN146" s="34">
        <f t="shared" si="40"/>
        <v>0</v>
      </c>
      <c r="AO146" s="35" t="s">
        <v>1187</v>
      </c>
      <c r="AP146" s="35" t="s">
        <v>1204</v>
      </c>
      <c r="AQ146" s="27" t="s">
        <v>1210</v>
      </c>
      <c r="AS146" s="34">
        <f t="shared" si="41"/>
        <v>0</v>
      </c>
      <c r="AT146" s="34">
        <f t="shared" si="42"/>
        <v>0</v>
      </c>
      <c r="AU146" s="34">
        <v>0</v>
      </c>
      <c r="AV146" s="34">
        <f t="shared" si="43"/>
        <v>0</v>
      </c>
    </row>
    <row r="147" spans="1:48" ht="12.75">
      <c r="A147" s="6" t="s">
        <v>99</v>
      </c>
      <c r="B147" s="6" t="s">
        <v>371</v>
      </c>
      <c r="C147" s="6" t="s">
        <v>468</v>
      </c>
      <c r="D147" s="6" t="s">
        <v>862</v>
      </c>
      <c r="E147" s="6" t="s">
        <v>1138</v>
      </c>
      <c r="F147" s="19">
        <v>1</v>
      </c>
      <c r="G147" s="72">
        <v>0</v>
      </c>
      <c r="H147" s="19">
        <f t="shared" si="22"/>
        <v>0</v>
      </c>
      <c r="I147" s="19">
        <f t="shared" si="23"/>
        <v>0</v>
      </c>
      <c r="J147" s="19">
        <f t="shared" si="24"/>
        <v>0</v>
      </c>
      <c r="K147" s="19">
        <v>0</v>
      </c>
      <c r="L147" s="19">
        <f t="shared" si="25"/>
        <v>0</v>
      </c>
      <c r="M147" s="31" t="s">
        <v>1162</v>
      </c>
      <c r="P147" s="34">
        <f t="shared" si="26"/>
        <v>0</v>
      </c>
      <c r="R147" s="34">
        <f t="shared" si="27"/>
        <v>0</v>
      </c>
      <c r="S147" s="34">
        <f t="shared" si="28"/>
        <v>0</v>
      </c>
      <c r="T147" s="34">
        <f t="shared" si="29"/>
        <v>0</v>
      </c>
      <c r="U147" s="34">
        <f t="shared" si="30"/>
        <v>0</v>
      </c>
      <c r="V147" s="34">
        <f t="shared" si="31"/>
        <v>0</v>
      </c>
      <c r="W147" s="34">
        <f t="shared" si="32"/>
        <v>0</v>
      </c>
      <c r="X147" s="34">
        <f t="shared" si="33"/>
        <v>0</v>
      </c>
      <c r="Y147" s="27" t="s">
        <v>371</v>
      </c>
      <c r="Z147" s="19">
        <f t="shared" si="34"/>
        <v>0</v>
      </c>
      <c r="AA147" s="19">
        <f t="shared" si="35"/>
        <v>0</v>
      </c>
      <c r="AB147" s="19">
        <f t="shared" si="36"/>
        <v>0</v>
      </c>
      <c r="AD147" s="34">
        <v>21</v>
      </c>
      <c r="AE147" s="34">
        <f t="shared" si="37"/>
        <v>0</v>
      </c>
      <c r="AF147" s="34">
        <f t="shared" si="38"/>
        <v>0</v>
      </c>
      <c r="AG147" s="31" t="s">
        <v>13</v>
      </c>
      <c r="AM147" s="34">
        <f t="shared" si="39"/>
        <v>0</v>
      </c>
      <c r="AN147" s="34">
        <f t="shared" si="40"/>
        <v>0</v>
      </c>
      <c r="AO147" s="35" t="s">
        <v>1187</v>
      </c>
      <c r="AP147" s="35" t="s">
        <v>1204</v>
      </c>
      <c r="AQ147" s="27" t="s">
        <v>1210</v>
      </c>
      <c r="AS147" s="34">
        <f t="shared" si="41"/>
        <v>0</v>
      </c>
      <c r="AT147" s="34">
        <f t="shared" si="42"/>
        <v>0</v>
      </c>
      <c r="AU147" s="34">
        <v>0</v>
      </c>
      <c r="AV147" s="34">
        <f t="shared" si="43"/>
        <v>0</v>
      </c>
    </row>
    <row r="148" spans="1:48" ht="12.75">
      <c r="A148" s="6" t="s">
        <v>100</v>
      </c>
      <c r="B148" s="6" t="s">
        <v>371</v>
      </c>
      <c r="C148" s="6" t="s">
        <v>469</v>
      </c>
      <c r="D148" s="6" t="s">
        <v>863</v>
      </c>
      <c r="E148" s="6" t="s">
        <v>1138</v>
      </c>
      <c r="F148" s="19">
        <v>1</v>
      </c>
      <c r="G148" s="72">
        <v>0</v>
      </c>
      <c r="H148" s="19">
        <f t="shared" si="22"/>
        <v>0</v>
      </c>
      <c r="I148" s="19">
        <f t="shared" si="23"/>
        <v>0</v>
      </c>
      <c r="J148" s="19">
        <f t="shared" si="24"/>
        <v>0</v>
      </c>
      <c r="K148" s="19">
        <v>0</v>
      </c>
      <c r="L148" s="19">
        <f t="shared" si="25"/>
        <v>0</v>
      </c>
      <c r="M148" s="31" t="s">
        <v>1162</v>
      </c>
      <c r="P148" s="34">
        <f t="shared" si="26"/>
        <v>0</v>
      </c>
      <c r="R148" s="34">
        <f t="shared" si="27"/>
        <v>0</v>
      </c>
      <c r="S148" s="34">
        <f t="shared" si="28"/>
        <v>0</v>
      </c>
      <c r="T148" s="34">
        <f t="shared" si="29"/>
        <v>0</v>
      </c>
      <c r="U148" s="34">
        <f t="shared" si="30"/>
        <v>0</v>
      </c>
      <c r="V148" s="34">
        <f t="shared" si="31"/>
        <v>0</v>
      </c>
      <c r="W148" s="34">
        <f t="shared" si="32"/>
        <v>0</v>
      </c>
      <c r="X148" s="34">
        <f t="shared" si="33"/>
        <v>0</v>
      </c>
      <c r="Y148" s="27" t="s">
        <v>371</v>
      </c>
      <c r="Z148" s="19">
        <f t="shared" si="34"/>
        <v>0</v>
      </c>
      <c r="AA148" s="19">
        <f t="shared" si="35"/>
        <v>0</v>
      </c>
      <c r="AB148" s="19">
        <f t="shared" si="36"/>
        <v>0</v>
      </c>
      <c r="AD148" s="34">
        <v>21</v>
      </c>
      <c r="AE148" s="34">
        <f t="shared" si="37"/>
        <v>0</v>
      </c>
      <c r="AF148" s="34">
        <f t="shared" si="38"/>
        <v>0</v>
      </c>
      <c r="AG148" s="31" t="s">
        <v>13</v>
      </c>
      <c r="AM148" s="34">
        <f t="shared" si="39"/>
        <v>0</v>
      </c>
      <c r="AN148" s="34">
        <f t="shared" si="40"/>
        <v>0</v>
      </c>
      <c r="AO148" s="35" t="s">
        <v>1187</v>
      </c>
      <c r="AP148" s="35" t="s">
        <v>1204</v>
      </c>
      <c r="AQ148" s="27" t="s">
        <v>1210</v>
      </c>
      <c r="AS148" s="34">
        <f t="shared" si="41"/>
        <v>0</v>
      </c>
      <c r="AT148" s="34">
        <f t="shared" si="42"/>
        <v>0</v>
      </c>
      <c r="AU148" s="34">
        <v>0</v>
      </c>
      <c r="AV148" s="34">
        <f t="shared" si="43"/>
        <v>0</v>
      </c>
    </row>
    <row r="149" spans="1:48" ht="12.75">
      <c r="A149" s="6" t="s">
        <v>101</v>
      </c>
      <c r="B149" s="6" t="s">
        <v>371</v>
      </c>
      <c r="C149" s="6" t="s">
        <v>470</v>
      </c>
      <c r="D149" s="6" t="s">
        <v>1344</v>
      </c>
      <c r="E149" s="6" t="s">
        <v>1138</v>
      </c>
      <c r="F149" s="19">
        <v>1</v>
      </c>
      <c r="G149" s="72">
        <v>0</v>
      </c>
      <c r="H149" s="19">
        <f t="shared" si="22"/>
        <v>0</v>
      </c>
      <c r="I149" s="19">
        <f t="shared" si="23"/>
        <v>0</v>
      </c>
      <c r="J149" s="19">
        <f t="shared" si="24"/>
        <v>0</v>
      </c>
      <c r="K149" s="19">
        <v>0</v>
      </c>
      <c r="L149" s="19">
        <f t="shared" si="25"/>
        <v>0</v>
      </c>
      <c r="M149" s="31" t="s">
        <v>1162</v>
      </c>
      <c r="P149" s="34">
        <f t="shared" si="26"/>
        <v>0</v>
      </c>
      <c r="R149" s="34">
        <f t="shared" si="27"/>
        <v>0</v>
      </c>
      <c r="S149" s="34">
        <f t="shared" si="28"/>
        <v>0</v>
      </c>
      <c r="T149" s="34">
        <f t="shared" si="29"/>
        <v>0</v>
      </c>
      <c r="U149" s="34">
        <f t="shared" si="30"/>
        <v>0</v>
      </c>
      <c r="V149" s="34">
        <f t="shared" si="31"/>
        <v>0</v>
      </c>
      <c r="W149" s="34">
        <f t="shared" si="32"/>
        <v>0</v>
      </c>
      <c r="X149" s="34">
        <f t="shared" si="33"/>
        <v>0</v>
      </c>
      <c r="Y149" s="27" t="s">
        <v>371</v>
      </c>
      <c r="Z149" s="19">
        <f t="shared" si="34"/>
        <v>0</v>
      </c>
      <c r="AA149" s="19">
        <f t="shared" si="35"/>
        <v>0</v>
      </c>
      <c r="AB149" s="19">
        <f t="shared" si="36"/>
        <v>0</v>
      </c>
      <c r="AD149" s="34">
        <v>21</v>
      </c>
      <c r="AE149" s="34">
        <f t="shared" si="37"/>
        <v>0</v>
      </c>
      <c r="AF149" s="34">
        <f t="shared" si="38"/>
        <v>0</v>
      </c>
      <c r="AG149" s="31" t="s">
        <v>13</v>
      </c>
      <c r="AM149" s="34">
        <f t="shared" si="39"/>
        <v>0</v>
      </c>
      <c r="AN149" s="34">
        <f t="shared" si="40"/>
        <v>0</v>
      </c>
      <c r="AO149" s="35" t="s">
        <v>1187</v>
      </c>
      <c r="AP149" s="35" t="s">
        <v>1204</v>
      </c>
      <c r="AQ149" s="27" t="s">
        <v>1210</v>
      </c>
      <c r="AS149" s="34">
        <f t="shared" si="41"/>
        <v>0</v>
      </c>
      <c r="AT149" s="34">
        <f t="shared" si="42"/>
        <v>0</v>
      </c>
      <c r="AU149" s="34">
        <v>0</v>
      </c>
      <c r="AV149" s="34">
        <f t="shared" si="43"/>
        <v>0</v>
      </c>
    </row>
    <row r="150" spans="1:37" ht="12.75">
      <c r="A150" s="5"/>
      <c r="B150" s="14" t="s">
        <v>371</v>
      </c>
      <c r="C150" s="14" t="s">
        <v>345</v>
      </c>
      <c r="D150" s="14" t="s">
        <v>865</v>
      </c>
      <c r="E150" s="5" t="s">
        <v>6</v>
      </c>
      <c r="F150" s="5" t="s">
        <v>6</v>
      </c>
      <c r="G150" s="5" t="s">
        <v>6</v>
      </c>
      <c r="H150" s="37">
        <f>SUM(H151:H200)</f>
        <v>0</v>
      </c>
      <c r="I150" s="37">
        <f>SUM(I151:I200)</f>
        <v>0</v>
      </c>
      <c r="J150" s="37">
        <f>H150+I150</f>
        <v>0</v>
      </c>
      <c r="K150" s="27"/>
      <c r="L150" s="37">
        <f>SUM(L151:L200)</f>
        <v>0</v>
      </c>
      <c r="M150" s="27"/>
      <c r="Y150" s="27" t="s">
        <v>371</v>
      </c>
      <c r="AI150" s="37">
        <f>SUM(Z151:Z200)</f>
        <v>0</v>
      </c>
      <c r="AJ150" s="37">
        <f>SUM(AA151:AA200)</f>
        <v>0</v>
      </c>
      <c r="AK150" s="37">
        <f>SUM(AB151:AB200)</f>
        <v>0</v>
      </c>
    </row>
    <row r="151" spans="1:48" ht="12.75">
      <c r="A151" s="6" t="s">
        <v>102</v>
      </c>
      <c r="B151" s="6" t="s">
        <v>371</v>
      </c>
      <c r="C151" s="6" t="s">
        <v>471</v>
      </c>
      <c r="D151" s="6" t="s">
        <v>866</v>
      </c>
      <c r="E151" s="6" t="s">
        <v>1136</v>
      </c>
      <c r="F151" s="19">
        <v>79.5</v>
      </c>
      <c r="G151" s="72">
        <v>0</v>
      </c>
      <c r="H151" s="19">
        <f aca="true" t="shared" si="44" ref="H151:H182">F151*AE151</f>
        <v>0</v>
      </c>
      <c r="I151" s="19">
        <f aca="true" t="shared" si="45" ref="I151:I182">J151-H151</f>
        <v>0</v>
      </c>
      <c r="J151" s="19">
        <f aca="true" t="shared" si="46" ref="J151:J182">F151*G151</f>
        <v>0</v>
      </c>
      <c r="K151" s="19">
        <v>0</v>
      </c>
      <c r="L151" s="19">
        <f aca="true" t="shared" si="47" ref="L151:L182">F151*K151</f>
        <v>0</v>
      </c>
      <c r="M151" s="31" t="s">
        <v>1162</v>
      </c>
      <c r="P151" s="34">
        <f aca="true" t="shared" si="48" ref="P151:P182">IF(AG151="5",J151,0)</f>
        <v>0</v>
      </c>
      <c r="R151" s="34">
        <f aca="true" t="shared" si="49" ref="R151:R182">IF(AG151="1",H151,0)</f>
        <v>0</v>
      </c>
      <c r="S151" s="34">
        <f aca="true" t="shared" si="50" ref="S151:S182">IF(AG151="1",I151,0)</f>
        <v>0</v>
      </c>
      <c r="T151" s="34">
        <f aca="true" t="shared" si="51" ref="T151:T182">IF(AG151="7",H151,0)</f>
        <v>0</v>
      </c>
      <c r="U151" s="34">
        <f aca="true" t="shared" si="52" ref="U151:U182">IF(AG151="7",I151,0)</f>
        <v>0</v>
      </c>
      <c r="V151" s="34">
        <f aca="true" t="shared" si="53" ref="V151:V182">IF(AG151="2",H151,0)</f>
        <v>0</v>
      </c>
      <c r="W151" s="34">
        <f aca="true" t="shared" si="54" ref="W151:W182">IF(AG151="2",I151,0)</f>
        <v>0</v>
      </c>
      <c r="X151" s="34">
        <f aca="true" t="shared" si="55" ref="X151:X182">IF(AG151="0",J151,0)</f>
        <v>0</v>
      </c>
      <c r="Y151" s="27" t="s">
        <v>371</v>
      </c>
      <c r="Z151" s="19">
        <f aca="true" t="shared" si="56" ref="Z151:Z182">IF(AD151=0,J151,0)</f>
        <v>0</v>
      </c>
      <c r="AA151" s="19">
        <f aca="true" t="shared" si="57" ref="AA151:AA182">IF(AD151=15,J151,0)</f>
        <v>0</v>
      </c>
      <c r="AB151" s="19">
        <f aca="true" t="shared" si="58" ref="AB151:AB182">IF(AD151=21,J151,0)</f>
        <v>0</v>
      </c>
      <c r="AD151" s="34">
        <v>21</v>
      </c>
      <c r="AE151" s="34">
        <f aca="true" t="shared" si="59" ref="AE151:AE182">G151*0</f>
        <v>0</v>
      </c>
      <c r="AF151" s="34">
        <f aca="true" t="shared" si="60" ref="AF151:AF182">G151*(1-0)</f>
        <v>0</v>
      </c>
      <c r="AG151" s="31" t="s">
        <v>13</v>
      </c>
      <c r="AM151" s="34">
        <f aca="true" t="shared" si="61" ref="AM151:AM182">F151*AE151</f>
        <v>0</v>
      </c>
      <c r="AN151" s="34">
        <f aca="true" t="shared" si="62" ref="AN151:AN182">F151*AF151</f>
        <v>0</v>
      </c>
      <c r="AO151" s="35" t="s">
        <v>1188</v>
      </c>
      <c r="AP151" s="35" t="s">
        <v>1204</v>
      </c>
      <c r="AQ151" s="27" t="s">
        <v>1210</v>
      </c>
      <c r="AS151" s="34">
        <f aca="true" t="shared" si="63" ref="AS151:AS182">AM151+AN151</f>
        <v>0</v>
      </c>
      <c r="AT151" s="34">
        <f aca="true" t="shared" si="64" ref="AT151:AT182">G151/(100-AU151)*100</f>
        <v>0</v>
      </c>
      <c r="AU151" s="34">
        <v>0</v>
      </c>
      <c r="AV151" s="34">
        <f aca="true" t="shared" si="65" ref="AV151:AV182">L151</f>
        <v>0</v>
      </c>
    </row>
    <row r="152" spans="1:48" ht="12.75">
      <c r="A152" s="6" t="s">
        <v>103</v>
      </c>
      <c r="B152" s="6" t="s">
        <v>371</v>
      </c>
      <c r="C152" s="6" t="s">
        <v>472</v>
      </c>
      <c r="D152" s="6" t="s">
        <v>867</v>
      </c>
      <c r="E152" s="6" t="s">
        <v>1138</v>
      </c>
      <c r="F152" s="19">
        <v>8</v>
      </c>
      <c r="G152" s="72">
        <v>0</v>
      </c>
      <c r="H152" s="19">
        <f t="shared" si="44"/>
        <v>0</v>
      </c>
      <c r="I152" s="19">
        <f t="shared" si="45"/>
        <v>0</v>
      </c>
      <c r="J152" s="19">
        <f t="shared" si="46"/>
        <v>0</v>
      </c>
      <c r="K152" s="19">
        <v>0</v>
      </c>
      <c r="L152" s="19">
        <f t="shared" si="47"/>
        <v>0</v>
      </c>
      <c r="M152" s="31" t="s">
        <v>1162</v>
      </c>
      <c r="P152" s="34">
        <f t="shared" si="48"/>
        <v>0</v>
      </c>
      <c r="R152" s="34">
        <f t="shared" si="49"/>
        <v>0</v>
      </c>
      <c r="S152" s="34">
        <f t="shared" si="50"/>
        <v>0</v>
      </c>
      <c r="T152" s="34">
        <f t="shared" si="51"/>
        <v>0</v>
      </c>
      <c r="U152" s="34">
        <f t="shared" si="52"/>
        <v>0</v>
      </c>
      <c r="V152" s="34">
        <f t="shared" si="53"/>
        <v>0</v>
      </c>
      <c r="W152" s="34">
        <f t="shared" si="54"/>
        <v>0</v>
      </c>
      <c r="X152" s="34">
        <f t="shared" si="55"/>
        <v>0</v>
      </c>
      <c r="Y152" s="27" t="s">
        <v>371</v>
      </c>
      <c r="Z152" s="19">
        <f t="shared" si="56"/>
        <v>0</v>
      </c>
      <c r="AA152" s="19">
        <f t="shared" si="57"/>
        <v>0</v>
      </c>
      <c r="AB152" s="19">
        <f t="shared" si="58"/>
        <v>0</v>
      </c>
      <c r="AD152" s="34">
        <v>21</v>
      </c>
      <c r="AE152" s="34">
        <f t="shared" si="59"/>
        <v>0</v>
      </c>
      <c r="AF152" s="34">
        <f t="shared" si="60"/>
        <v>0</v>
      </c>
      <c r="AG152" s="31" t="s">
        <v>13</v>
      </c>
      <c r="AM152" s="34">
        <f t="shared" si="61"/>
        <v>0</v>
      </c>
      <c r="AN152" s="34">
        <f t="shared" si="62"/>
        <v>0</v>
      </c>
      <c r="AO152" s="35" t="s">
        <v>1188</v>
      </c>
      <c r="AP152" s="35" t="s">
        <v>1204</v>
      </c>
      <c r="AQ152" s="27" t="s">
        <v>1210</v>
      </c>
      <c r="AS152" s="34">
        <f t="shared" si="63"/>
        <v>0</v>
      </c>
      <c r="AT152" s="34">
        <f t="shared" si="64"/>
        <v>0</v>
      </c>
      <c r="AU152" s="34">
        <v>0</v>
      </c>
      <c r="AV152" s="34">
        <f t="shared" si="65"/>
        <v>0</v>
      </c>
    </row>
    <row r="153" spans="1:48" ht="12.75">
      <c r="A153" s="6" t="s">
        <v>104</v>
      </c>
      <c r="B153" s="6" t="s">
        <v>371</v>
      </c>
      <c r="C153" s="6" t="s">
        <v>473</v>
      </c>
      <c r="D153" s="6" t="s">
        <v>868</v>
      </c>
      <c r="E153" s="6" t="s">
        <v>1138</v>
      </c>
      <c r="F153" s="19">
        <v>6</v>
      </c>
      <c r="G153" s="72">
        <v>0</v>
      </c>
      <c r="H153" s="19">
        <f t="shared" si="44"/>
        <v>0</v>
      </c>
      <c r="I153" s="19">
        <f t="shared" si="45"/>
        <v>0</v>
      </c>
      <c r="J153" s="19">
        <f t="shared" si="46"/>
        <v>0</v>
      </c>
      <c r="K153" s="19">
        <v>0</v>
      </c>
      <c r="L153" s="19">
        <f t="shared" si="47"/>
        <v>0</v>
      </c>
      <c r="M153" s="31" t="s">
        <v>1162</v>
      </c>
      <c r="P153" s="34">
        <f t="shared" si="48"/>
        <v>0</v>
      </c>
      <c r="R153" s="34">
        <f t="shared" si="49"/>
        <v>0</v>
      </c>
      <c r="S153" s="34">
        <f t="shared" si="50"/>
        <v>0</v>
      </c>
      <c r="T153" s="34">
        <f t="shared" si="51"/>
        <v>0</v>
      </c>
      <c r="U153" s="34">
        <f t="shared" si="52"/>
        <v>0</v>
      </c>
      <c r="V153" s="34">
        <f t="shared" si="53"/>
        <v>0</v>
      </c>
      <c r="W153" s="34">
        <f t="shared" si="54"/>
        <v>0</v>
      </c>
      <c r="X153" s="34">
        <f t="shared" si="55"/>
        <v>0</v>
      </c>
      <c r="Y153" s="27" t="s">
        <v>371</v>
      </c>
      <c r="Z153" s="19">
        <f t="shared" si="56"/>
        <v>0</v>
      </c>
      <c r="AA153" s="19">
        <f t="shared" si="57"/>
        <v>0</v>
      </c>
      <c r="AB153" s="19">
        <f t="shared" si="58"/>
        <v>0</v>
      </c>
      <c r="AD153" s="34">
        <v>21</v>
      </c>
      <c r="AE153" s="34">
        <f t="shared" si="59"/>
        <v>0</v>
      </c>
      <c r="AF153" s="34">
        <f t="shared" si="60"/>
        <v>0</v>
      </c>
      <c r="AG153" s="31" t="s">
        <v>13</v>
      </c>
      <c r="AM153" s="34">
        <f t="shared" si="61"/>
        <v>0</v>
      </c>
      <c r="AN153" s="34">
        <f t="shared" si="62"/>
        <v>0</v>
      </c>
      <c r="AO153" s="35" t="s">
        <v>1188</v>
      </c>
      <c r="AP153" s="35" t="s">
        <v>1204</v>
      </c>
      <c r="AQ153" s="27" t="s">
        <v>1210</v>
      </c>
      <c r="AS153" s="34">
        <f t="shared" si="63"/>
        <v>0</v>
      </c>
      <c r="AT153" s="34">
        <f t="shared" si="64"/>
        <v>0</v>
      </c>
      <c r="AU153" s="34">
        <v>0</v>
      </c>
      <c r="AV153" s="34">
        <f t="shared" si="65"/>
        <v>0</v>
      </c>
    </row>
    <row r="154" spans="1:48" ht="12.75">
      <c r="A154" s="6" t="s">
        <v>105</v>
      </c>
      <c r="B154" s="6" t="s">
        <v>371</v>
      </c>
      <c r="C154" s="6" t="s">
        <v>474</v>
      </c>
      <c r="D154" s="6" t="s">
        <v>869</v>
      </c>
      <c r="E154" s="6" t="s">
        <v>1138</v>
      </c>
      <c r="F154" s="19">
        <v>4</v>
      </c>
      <c r="G154" s="72">
        <v>0</v>
      </c>
      <c r="H154" s="19">
        <f t="shared" si="44"/>
        <v>0</v>
      </c>
      <c r="I154" s="19">
        <f t="shared" si="45"/>
        <v>0</v>
      </c>
      <c r="J154" s="19">
        <f t="shared" si="46"/>
        <v>0</v>
      </c>
      <c r="K154" s="19">
        <v>0</v>
      </c>
      <c r="L154" s="19">
        <f t="shared" si="47"/>
        <v>0</v>
      </c>
      <c r="M154" s="31" t="s">
        <v>1162</v>
      </c>
      <c r="P154" s="34">
        <f t="shared" si="48"/>
        <v>0</v>
      </c>
      <c r="R154" s="34">
        <f t="shared" si="49"/>
        <v>0</v>
      </c>
      <c r="S154" s="34">
        <f t="shared" si="50"/>
        <v>0</v>
      </c>
      <c r="T154" s="34">
        <f t="shared" si="51"/>
        <v>0</v>
      </c>
      <c r="U154" s="34">
        <f t="shared" si="52"/>
        <v>0</v>
      </c>
      <c r="V154" s="34">
        <f t="shared" si="53"/>
        <v>0</v>
      </c>
      <c r="W154" s="34">
        <f t="shared" si="54"/>
        <v>0</v>
      </c>
      <c r="X154" s="34">
        <f t="shared" si="55"/>
        <v>0</v>
      </c>
      <c r="Y154" s="27" t="s">
        <v>371</v>
      </c>
      <c r="Z154" s="19">
        <f t="shared" si="56"/>
        <v>0</v>
      </c>
      <c r="AA154" s="19">
        <f t="shared" si="57"/>
        <v>0</v>
      </c>
      <c r="AB154" s="19">
        <f t="shared" si="58"/>
        <v>0</v>
      </c>
      <c r="AD154" s="34">
        <v>21</v>
      </c>
      <c r="AE154" s="34">
        <f t="shared" si="59"/>
        <v>0</v>
      </c>
      <c r="AF154" s="34">
        <f t="shared" si="60"/>
        <v>0</v>
      </c>
      <c r="AG154" s="31" t="s">
        <v>13</v>
      </c>
      <c r="AM154" s="34">
        <f t="shared" si="61"/>
        <v>0</v>
      </c>
      <c r="AN154" s="34">
        <f t="shared" si="62"/>
        <v>0</v>
      </c>
      <c r="AO154" s="35" t="s">
        <v>1188</v>
      </c>
      <c r="AP154" s="35" t="s">
        <v>1204</v>
      </c>
      <c r="AQ154" s="27" t="s">
        <v>1210</v>
      </c>
      <c r="AS154" s="34">
        <f t="shared" si="63"/>
        <v>0</v>
      </c>
      <c r="AT154" s="34">
        <f t="shared" si="64"/>
        <v>0</v>
      </c>
      <c r="AU154" s="34">
        <v>0</v>
      </c>
      <c r="AV154" s="34">
        <f t="shared" si="65"/>
        <v>0</v>
      </c>
    </row>
    <row r="155" spans="1:48" ht="12.75">
      <c r="A155" s="6" t="s">
        <v>106</v>
      </c>
      <c r="B155" s="6" t="s">
        <v>371</v>
      </c>
      <c r="C155" s="6" t="s">
        <v>475</v>
      </c>
      <c r="D155" s="6" t="s">
        <v>870</v>
      </c>
      <c r="E155" s="6" t="s">
        <v>1138</v>
      </c>
      <c r="F155" s="19">
        <v>1</v>
      </c>
      <c r="G155" s="72">
        <v>0</v>
      </c>
      <c r="H155" s="19">
        <f t="shared" si="44"/>
        <v>0</v>
      </c>
      <c r="I155" s="19">
        <f t="shared" si="45"/>
        <v>0</v>
      </c>
      <c r="J155" s="19">
        <f t="shared" si="46"/>
        <v>0</v>
      </c>
      <c r="K155" s="19">
        <v>0</v>
      </c>
      <c r="L155" s="19">
        <f t="shared" si="47"/>
        <v>0</v>
      </c>
      <c r="M155" s="31" t="s">
        <v>1162</v>
      </c>
      <c r="P155" s="34">
        <f t="shared" si="48"/>
        <v>0</v>
      </c>
      <c r="R155" s="34">
        <f t="shared" si="49"/>
        <v>0</v>
      </c>
      <c r="S155" s="34">
        <f t="shared" si="50"/>
        <v>0</v>
      </c>
      <c r="T155" s="34">
        <f t="shared" si="51"/>
        <v>0</v>
      </c>
      <c r="U155" s="34">
        <f t="shared" si="52"/>
        <v>0</v>
      </c>
      <c r="V155" s="34">
        <f t="shared" si="53"/>
        <v>0</v>
      </c>
      <c r="W155" s="34">
        <f t="shared" si="54"/>
        <v>0</v>
      </c>
      <c r="X155" s="34">
        <f t="shared" si="55"/>
        <v>0</v>
      </c>
      <c r="Y155" s="27" t="s">
        <v>371</v>
      </c>
      <c r="Z155" s="19">
        <f t="shared" si="56"/>
        <v>0</v>
      </c>
      <c r="AA155" s="19">
        <f t="shared" si="57"/>
        <v>0</v>
      </c>
      <c r="AB155" s="19">
        <f t="shared" si="58"/>
        <v>0</v>
      </c>
      <c r="AD155" s="34">
        <v>21</v>
      </c>
      <c r="AE155" s="34">
        <f t="shared" si="59"/>
        <v>0</v>
      </c>
      <c r="AF155" s="34">
        <f t="shared" si="60"/>
        <v>0</v>
      </c>
      <c r="AG155" s="31" t="s">
        <v>13</v>
      </c>
      <c r="AM155" s="34">
        <f t="shared" si="61"/>
        <v>0</v>
      </c>
      <c r="AN155" s="34">
        <f t="shared" si="62"/>
        <v>0</v>
      </c>
      <c r="AO155" s="35" t="s">
        <v>1188</v>
      </c>
      <c r="AP155" s="35" t="s">
        <v>1204</v>
      </c>
      <c r="AQ155" s="27" t="s">
        <v>1210</v>
      </c>
      <c r="AS155" s="34">
        <f t="shared" si="63"/>
        <v>0</v>
      </c>
      <c r="AT155" s="34">
        <f t="shared" si="64"/>
        <v>0</v>
      </c>
      <c r="AU155" s="34">
        <v>0</v>
      </c>
      <c r="AV155" s="34">
        <f t="shared" si="65"/>
        <v>0</v>
      </c>
    </row>
    <row r="156" spans="1:48" ht="12.75">
      <c r="A156" s="6" t="s">
        <v>107</v>
      </c>
      <c r="B156" s="6" t="s">
        <v>371</v>
      </c>
      <c r="C156" s="6" t="s">
        <v>476</v>
      </c>
      <c r="D156" s="6" t="s">
        <v>871</v>
      </c>
      <c r="E156" s="6" t="s">
        <v>1138</v>
      </c>
      <c r="F156" s="19">
        <v>1</v>
      </c>
      <c r="G156" s="72">
        <v>0</v>
      </c>
      <c r="H156" s="19">
        <f t="shared" si="44"/>
        <v>0</v>
      </c>
      <c r="I156" s="19">
        <f t="shared" si="45"/>
        <v>0</v>
      </c>
      <c r="J156" s="19">
        <f t="shared" si="46"/>
        <v>0</v>
      </c>
      <c r="K156" s="19">
        <v>0</v>
      </c>
      <c r="L156" s="19">
        <f t="shared" si="47"/>
        <v>0</v>
      </c>
      <c r="M156" s="31" t="s">
        <v>1162</v>
      </c>
      <c r="P156" s="34">
        <f t="shared" si="48"/>
        <v>0</v>
      </c>
      <c r="R156" s="34">
        <f t="shared" si="49"/>
        <v>0</v>
      </c>
      <c r="S156" s="34">
        <f t="shared" si="50"/>
        <v>0</v>
      </c>
      <c r="T156" s="34">
        <f t="shared" si="51"/>
        <v>0</v>
      </c>
      <c r="U156" s="34">
        <f t="shared" si="52"/>
        <v>0</v>
      </c>
      <c r="V156" s="34">
        <f t="shared" si="53"/>
        <v>0</v>
      </c>
      <c r="W156" s="34">
        <f t="shared" si="54"/>
        <v>0</v>
      </c>
      <c r="X156" s="34">
        <f t="shared" si="55"/>
        <v>0</v>
      </c>
      <c r="Y156" s="27" t="s">
        <v>371</v>
      </c>
      <c r="Z156" s="19">
        <f t="shared" si="56"/>
        <v>0</v>
      </c>
      <c r="AA156" s="19">
        <f t="shared" si="57"/>
        <v>0</v>
      </c>
      <c r="AB156" s="19">
        <f t="shared" si="58"/>
        <v>0</v>
      </c>
      <c r="AD156" s="34">
        <v>21</v>
      </c>
      <c r="AE156" s="34">
        <f t="shared" si="59"/>
        <v>0</v>
      </c>
      <c r="AF156" s="34">
        <f t="shared" si="60"/>
        <v>0</v>
      </c>
      <c r="AG156" s="31" t="s">
        <v>13</v>
      </c>
      <c r="AM156" s="34">
        <f t="shared" si="61"/>
        <v>0</v>
      </c>
      <c r="AN156" s="34">
        <f t="shared" si="62"/>
        <v>0</v>
      </c>
      <c r="AO156" s="35" t="s">
        <v>1188</v>
      </c>
      <c r="AP156" s="35" t="s">
        <v>1204</v>
      </c>
      <c r="AQ156" s="27" t="s">
        <v>1210</v>
      </c>
      <c r="AS156" s="34">
        <f t="shared" si="63"/>
        <v>0</v>
      </c>
      <c r="AT156" s="34">
        <f t="shared" si="64"/>
        <v>0</v>
      </c>
      <c r="AU156" s="34">
        <v>0</v>
      </c>
      <c r="AV156" s="34">
        <f t="shared" si="65"/>
        <v>0</v>
      </c>
    </row>
    <row r="157" spans="1:48" ht="12.75">
      <c r="A157" s="6" t="s">
        <v>108</v>
      </c>
      <c r="B157" s="6" t="s">
        <v>371</v>
      </c>
      <c r="C157" s="6" t="s">
        <v>477</v>
      </c>
      <c r="D157" s="6" t="s">
        <v>872</v>
      </c>
      <c r="E157" s="6" t="s">
        <v>1136</v>
      </c>
      <c r="F157" s="19">
        <v>170.5</v>
      </c>
      <c r="G157" s="72">
        <v>0</v>
      </c>
      <c r="H157" s="19">
        <f t="shared" si="44"/>
        <v>0</v>
      </c>
      <c r="I157" s="19">
        <f t="shared" si="45"/>
        <v>0</v>
      </c>
      <c r="J157" s="19">
        <f t="shared" si="46"/>
        <v>0</v>
      </c>
      <c r="K157" s="19">
        <v>0</v>
      </c>
      <c r="L157" s="19">
        <f t="shared" si="47"/>
        <v>0</v>
      </c>
      <c r="M157" s="31" t="s">
        <v>1162</v>
      </c>
      <c r="P157" s="34">
        <f t="shared" si="48"/>
        <v>0</v>
      </c>
      <c r="R157" s="34">
        <f t="shared" si="49"/>
        <v>0</v>
      </c>
      <c r="S157" s="34">
        <f t="shared" si="50"/>
        <v>0</v>
      </c>
      <c r="T157" s="34">
        <f t="shared" si="51"/>
        <v>0</v>
      </c>
      <c r="U157" s="34">
        <f t="shared" si="52"/>
        <v>0</v>
      </c>
      <c r="V157" s="34">
        <f t="shared" si="53"/>
        <v>0</v>
      </c>
      <c r="W157" s="34">
        <f t="shared" si="54"/>
        <v>0</v>
      </c>
      <c r="X157" s="34">
        <f t="shared" si="55"/>
        <v>0</v>
      </c>
      <c r="Y157" s="27" t="s">
        <v>371</v>
      </c>
      <c r="Z157" s="19">
        <f t="shared" si="56"/>
        <v>0</v>
      </c>
      <c r="AA157" s="19">
        <f t="shared" si="57"/>
        <v>0</v>
      </c>
      <c r="AB157" s="19">
        <f t="shared" si="58"/>
        <v>0</v>
      </c>
      <c r="AD157" s="34">
        <v>21</v>
      </c>
      <c r="AE157" s="34">
        <f t="shared" si="59"/>
        <v>0</v>
      </c>
      <c r="AF157" s="34">
        <f t="shared" si="60"/>
        <v>0</v>
      </c>
      <c r="AG157" s="31" t="s">
        <v>13</v>
      </c>
      <c r="AM157" s="34">
        <f t="shared" si="61"/>
        <v>0</v>
      </c>
      <c r="AN157" s="34">
        <f t="shared" si="62"/>
        <v>0</v>
      </c>
      <c r="AO157" s="35" t="s">
        <v>1188</v>
      </c>
      <c r="AP157" s="35" t="s">
        <v>1204</v>
      </c>
      <c r="AQ157" s="27" t="s">
        <v>1210</v>
      </c>
      <c r="AS157" s="34">
        <f t="shared" si="63"/>
        <v>0</v>
      </c>
      <c r="AT157" s="34">
        <f t="shared" si="64"/>
        <v>0</v>
      </c>
      <c r="AU157" s="34">
        <v>0</v>
      </c>
      <c r="AV157" s="34">
        <f t="shared" si="65"/>
        <v>0</v>
      </c>
    </row>
    <row r="158" spans="1:48" ht="12.75">
      <c r="A158" s="6" t="s">
        <v>109</v>
      </c>
      <c r="B158" s="6" t="s">
        <v>371</v>
      </c>
      <c r="C158" s="6" t="s">
        <v>478</v>
      </c>
      <c r="D158" s="6" t="s">
        <v>873</v>
      </c>
      <c r="E158" s="6" t="s">
        <v>1136</v>
      </c>
      <c r="F158" s="19">
        <v>31.5</v>
      </c>
      <c r="G158" s="72">
        <v>0</v>
      </c>
      <c r="H158" s="19">
        <f t="shared" si="44"/>
        <v>0</v>
      </c>
      <c r="I158" s="19">
        <f t="shared" si="45"/>
        <v>0</v>
      </c>
      <c r="J158" s="19">
        <f t="shared" si="46"/>
        <v>0</v>
      </c>
      <c r="K158" s="19">
        <v>0</v>
      </c>
      <c r="L158" s="19">
        <f t="shared" si="47"/>
        <v>0</v>
      </c>
      <c r="M158" s="31" t="s">
        <v>1162</v>
      </c>
      <c r="P158" s="34">
        <f t="shared" si="48"/>
        <v>0</v>
      </c>
      <c r="R158" s="34">
        <f t="shared" si="49"/>
        <v>0</v>
      </c>
      <c r="S158" s="34">
        <f t="shared" si="50"/>
        <v>0</v>
      </c>
      <c r="T158" s="34">
        <f t="shared" si="51"/>
        <v>0</v>
      </c>
      <c r="U158" s="34">
        <f t="shared" si="52"/>
        <v>0</v>
      </c>
      <c r="V158" s="34">
        <f t="shared" si="53"/>
        <v>0</v>
      </c>
      <c r="W158" s="34">
        <f t="shared" si="54"/>
        <v>0</v>
      </c>
      <c r="X158" s="34">
        <f t="shared" si="55"/>
        <v>0</v>
      </c>
      <c r="Y158" s="27" t="s">
        <v>371</v>
      </c>
      <c r="Z158" s="19">
        <f t="shared" si="56"/>
        <v>0</v>
      </c>
      <c r="AA158" s="19">
        <f t="shared" si="57"/>
        <v>0</v>
      </c>
      <c r="AB158" s="19">
        <f t="shared" si="58"/>
        <v>0</v>
      </c>
      <c r="AD158" s="34">
        <v>21</v>
      </c>
      <c r="AE158" s="34">
        <f t="shared" si="59"/>
        <v>0</v>
      </c>
      <c r="AF158" s="34">
        <f t="shared" si="60"/>
        <v>0</v>
      </c>
      <c r="AG158" s="31" t="s">
        <v>13</v>
      </c>
      <c r="AM158" s="34">
        <f t="shared" si="61"/>
        <v>0</v>
      </c>
      <c r="AN158" s="34">
        <f t="shared" si="62"/>
        <v>0</v>
      </c>
      <c r="AO158" s="35" t="s">
        <v>1188</v>
      </c>
      <c r="AP158" s="35" t="s">
        <v>1204</v>
      </c>
      <c r="AQ158" s="27" t="s">
        <v>1210</v>
      </c>
      <c r="AS158" s="34">
        <f t="shared" si="63"/>
        <v>0</v>
      </c>
      <c r="AT158" s="34">
        <f t="shared" si="64"/>
        <v>0</v>
      </c>
      <c r="AU158" s="34">
        <v>0</v>
      </c>
      <c r="AV158" s="34">
        <f t="shared" si="65"/>
        <v>0</v>
      </c>
    </row>
    <row r="159" spans="1:48" ht="12.75">
      <c r="A159" s="6" t="s">
        <v>110</v>
      </c>
      <c r="B159" s="6" t="s">
        <v>371</v>
      </c>
      <c r="C159" s="6" t="s">
        <v>479</v>
      </c>
      <c r="D159" s="6" t="s">
        <v>874</v>
      </c>
      <c r="E159" s="6" t="s">
        <v>1136</v>
      </c>
      <c r="F159" s="19">
        <v>15</v>
      </c>
      <c r="G159" s="72">
        <v>0</v>
      </c>
      <c r="H159" s="19">
        <f t="shared" si="44"/>
        <v>0</v>
      </c>
      <c r="I159" s="19">
        <f t="shared" si="45"/>
        <v>0</v>
      </c>
      <c r="J159" s="19">
        <f t="shared" si="46"/>
        <v>0</v>
      </c>
      <c r="K159" s="19">
        <v>0</v>
      </c>
      <c r="L159" s="19">
        <f t="shared" si="47"/>
        <v>0</v>
      </c>
      <c r="M159" s="31" t="s">
        <v>1162</v>
      </c>
      <c r="P159" s="34">
        <f t="shared" si="48"/>
        <v>0</v>
      </c>
      <c r="R159" s="34">
        <f t="shared" si="49"/>
        <v>0</v>
      </c>
      <c r="S159" s="34">
        <f t="shared" si="50"/>
        <v>0</v>
      </c>
      <c r="T159" s="34">
        <f t="shared" si="51"/>
        <v>0</v>
      </c>
      <c r="U159" s="34">
        <f t="shared" si="52"/>
        <v>0</v>
      </c>
      <c r="V159" s="34">
        <f t="shared" si="53"/>
        <v>0</v>
      </c>
      <c r="W159" s="34">
        <f t="shared" si="54"/>
        <v>0</v>
      </c>
      <c r="X159" s="34">
        <f t="shared" si="55"/>
        <v>0</v>
      </c>
      <c r="Y159" s="27" t="s">
        <v>371</v>
      </c>
      <c r="Z159" s="19">
        <f t="shared" si="56"/>
        <v>0</v>
      </c>
      <c r="AA159" s="19">
        <f t="shared" si="57"/>
        <v>0</v>
      </c>
      <c r="AB159" s="19">
        <f t="shared" si="58"/>
        <v>0</v>
      </c>
      <c r="AD159" s="34">
        <v>21</v>
      </c>
      <c r="AE159" s="34">
        <f t="shared" si="59"/>
        <v>0</v>
      </c>
      <c r="AF159" s="34">
        <f t="shared" si="60"/>
        <v>0</v>
      </c>
      <c r="AG159" s="31" t="s">
        <v>13</v>
      </c>
      <c r="AM159" s="34">
        <f t="shared" si="61"/>
        <v>0</v>
      </c>
      <c r="AN159" s="34">
        <f t="shared" si="62"/>
        <v>0</v>
      </c>
      <c r="AO159" s="35" t="s">
        <v>1188</v>
      </c>
      <c r="AP159" s="35" t="s">
        <v>1204</v>
      </c>
      <c r="AQ159" s="27" t="s">
        <v>1210</v>
      </c>
      <c r="AS159" s="34">
        <f t="shared" si="63"/>
        <v>0</v>
      </c>
      <c r="AT159" s="34">
        <f t="shared" si="64"/>
        <v>0</v>
      </c>
      <c r="AU159" s="34">
        <v>0</v>
      </c>
      <c r="AV159" s="34">
        <f t="shared" si="65"/>
        <v>0</v>
      </c>
    </row>
    <row r="160" spans="1:48" ht="12.75">
      <c r="A160" s="6" t="s">
        <v>111</v>
      </c>
      <c r="B160" s="6" t="s">
        <v>371</v>
      </c>
      <c r="C160" s="6" t="s">
        <v>480</v>
      </c>
      <c r="D160" s="6" t="s">
        <v>875</v>
      </c>
      <c r="E160" s="6" t="s">
        <v>1136</v>
      </c>
      <c r="F160" s="19">
        <v>18.5</v>
      </c>
      <c r="G160" s="72">
        <v>0</v>
      </c>
      <c r="H160" s="19">
        <f t="shared" si="44"/>
        <v>0</v>
      </c>
      <c r="I160" s="19">
        <f t="shared" si="45"/>
        <v>0</v>
      </c>
      <c r="J160" s="19">
        <f t="shared" si="46"/>
        <v>0</v>
      </c>
      <c r="K160" s="19">
        <v>0</v>
      </c>
      <c r="L160" s="19">
        <f t="shared" si="47"/>
        <v>0</v>
      </c>
      <c r="M160" s="31" t="s">
        <v>1162</v>
      </c>
      <c r="P160" s="34">
        <f t="shared" si="48"/>
        <v>0</v>
      </c>
      <c r="R160" s="34">
        <f t="shared" si="49"/>
        <v>0</v>
      </c>
      <c r="S160" s="34">
        <f t="shared" si="50"/>
        <v>0</v>
      </c>
      <c r="T160" s="34">
        <f t="shared" si="51"/>
        <v>0</v>
      </c>
      <c r="U160" s="34">
        <f t="shared" si="52"/>
        <v>0</v>
      </c>
      <c r="V160" s="34">
        <f t="shared" si="53"/>
        <v>0</v>
      </c>
      <c r="W160" s="34">
        <f t="shared" si="54"/>
        <v>0</v>
      </c>
      <c r="X160" s="34">
        <f t="shared" si="55"/>
        <v>0</v>
      </c>
      <c r="Y160" s="27" t="s">
        <v>371</v>
      </c>
      <c r="Z160" s="19">
        <f t="shared" si="56"/>
        <v>0</v>
      </c>
      <c r="AA160" s="19">
        <f t="shared" si="57"/>
        <v>0</v>
      </c>
      <c r="AB160" s="19">
        <f t="shared" si="58"/>
        <v>0</v>
      </c>
      <c r="AD160" s="34">
        <v>21</v>
      </c>
      <c r="AE160" s="34">
        <f t="shared" si="59"/>
        <v>0</v>
      </c>
      <c r="AF160" s="34">
        <f t="shared" si="60"/>
        <v>0</v>
      </c>
      <c r="AG160" s="31" t="s">
        <v>13</v>
      </c>
      <c r="AM160" s="34">
        <f t="shared" si="61"/>
        <v>0</v>
      </c>
      <c r="AN160" s="34">
        <f t="shared" si="62"/>
        <v>0</v>
      </c>
      <c r="AO160" s="35" t="s">
        <v>1188</v>
      </c>
      <c r="AP160" s="35" t="s">
        <v>1204</v>
      </c>
      <c r="AQ160" s="27" t="s">
        <v>1210</v>
      </c>
      <c r="AS160" s="34">
        <f t="shared" si="63"/>
        <v>0</v>
      </c>
      <c r="AT160" s="34">
        <f t="shared" si="64"/>
        <v>0</v>
      </c>
      <c r="AU160" s="34">
        <v>0</v>
      </c>
      <c r="AV160" s="34">
        <f t="shared" si="65"/>
        <v>0</v>
      </c>
    </row>
    <row r="161" spans="1:48" ht="12.75">
      <c r="A161" s="6" t="s">
        <v>112</v>
      </c>
      <c r="B161" s="6" t="s">
        <v>371</v>
      </c>
      <c r="C161" s="6" t="s">
        <v>481</v>
      </c>
      <c r="D161" s="6" t="s">
        <v>876</v>
      </c>
      <c r="E161" s="6" t="s">
        <v>1136</v>
      </c>
      <c r="F161" s="19">
        <v>170.5</v>
      </c>
      <c r="G161" s="72">
        <v>0</v>
      </c>
      <c r="H161" s="19">
        <f t="shared" si="44"/>
        <v>0</v>
      </c>
      <c r="I161" s="19">
        <f t="shared" si="45"/>
        <v>0</v>
      </c>
      <c r="J161" s="19">
        <f t="shared" si="46"/>
        <v>0</v>
      </c>
      <c r="K161" s="19">
        <v>0</v>
      </c>
      <c r="L161" s="19">
        <f t="shared" si="47"/>
        <v>0</v>
      </c>
      <c r="M161" s="31" t="s">
        <v>1162</v>
      </c>
      <c r="P161" s="34">
        <f t="shared" si="48"/>
        <v>0</v>
      </c>
      <c r="R161" s="34">
        <f t="shared" si="49"/>
        <v>0</v>
      </c>
      <c r="S161" s="34">
        <f t="shared" si="50"/>
        <v>0</v>
      </c>
      <c r="T161" s="34">
        <f t="shared" si="51"/>
        <v>0</v>
      </c>
      <c r="U161" s="34">
        <f t="shared" si="52"/>
        <v>0</v>
      </c>
      <c r="V161" s="34">
        <f t="shared" si="53"/>
        <v>0</v>
      </c>
      <c r="W161" s="34">
        <f t="shared" si="54"/>
        <v>0</v>
      </c>
      <c r="X161" s="34">
        <f t="shared" si="55"/>
        <v>0</v>
      </c>
      <c r="Y161" s="27" t="s">
        <v>371</v>
      </c>
      <c r="Z161" s="19">
        <f t="shared" si="56"/>
        <v>0</v>
      </c>
      <c r="AA161" s="19">
        <f t="shared" si="57"/>
        <v>0</v>
      </c>
      <c r="AB161" s="19">
        <f t="shared" si="58"/>
        <v>0</v>
      </c>
      <c r="AD161" s="34">
        <v>21</v>
      </c>
      <c r="AE161" s="34">
        <f t="shared" si="59"/>
        <v>0</v>
      </c>
      <c r="AF161" s="34">
        <f t="shared" si="60"/>
        <v>0</v>
      </c>
      <c r="AG161" s="31" t="s">
        <v>13</v>
      </c>
      <c r="AM161" s="34">
        <f t="shared" si="61"/>
        <v>0</v>
      </c>
      <c r="AN161" s="34">
        <f t="shared" si="62"/>
        <v>0</v>
      </c>
      <c r="AO161" s="35" t="s">
        <v>1188</v>
      </c>
      <c r="AP161" s="35" t="s">
        <v>1204</v>
      </c>
      <c r="AQ161" s="27" t="s">
        <v>1210</v>
      </c>
      <c r="AS161" s="34">
        <f t="shared" si="63"/>
        <v>0</v>
      </c>
      <c r="AT161" s="34">
        <f t="shared" si="64"/>
        <v>0</v>
      </c>
      <c r="AU161" s="34">
        <v>0</v>
      </c>
      <c r="AV161" s="34">
        <f t="shared" si="65"/>
        <v>0</v>
      </c>
    </row>
    <row r="162" spans="1:48" ht="12.75">
      <c r="A162" s="6" t="s">
        <v>113</v>
      </c>
      <c r="B162" s="6" t="s">
        <v>371</v>
      </c>
      <c r="C162" s="6" t="s">
        <v>482</v>
      </c>
      <c r="D162" s="6" t="s">
        <v>877</v>
      </c>
      <c r="E162" s="6" t="s">
        <v>1136</v>
      </c>
      <c r="F162" s="19">
        <v>31.5</v>
      </c>
      <c r="G162" s="72">
        <v>0</v>
      </c>
      <c r="H162" s="19">
        <f t="shared" si="44"/>
        <v>0</v>
      </c>
      <c r="I162" s="19">
        <f t="shared" si="45"/>
        <v>0</v>
      </c>
      <c r="J162" s="19">
        <f t="shared" si="46"/>
        <v>0</v>
      </c>
      <c r="K162" s="19">
        <v>0</v>
      </c>
      <c r="L162" s="19">
        <f t="shared" si="47"/>
        <v>0</v>
      </c>
      <c r="M162" s="31" t="s">
        <v>1162</v>
      </c>
      <c r="P162" s="34">
        <f t="shared" si="48"/>
        <v>0</v>
      </c>
      <c r="R162" s="34">
        <f t="shared" si="49"/>
        <v>0</v>
      </c>
      <c r="S162" s="34">
        <f t="shared" si="50"/>
        <v>0</v>
      </c>
      <c r="T162" s="34">
        <f t="shared" si="51"/>
        <v>0</v>
      </c>
      <c r="U162" s="34">
        <f t="shared" si="52"/>
        <v>0</v>
      </c>
      <c r="V162" s="34">
        <f t="shared" si="53"/>
        <v>0</v>
      </c>
      <c r="W162" s="34">
        <f t="shared" si="54"/>
        <v>0</v>
      </c>
      <c r="X162" s="34">
        <f t="shared" si="55"/>
        <v>0</v>
      </c>
      <c r="Y162" s="27" t="s">
        <v>371</v>
      </c>
      <c r="Z162" s="19">
        <f t="shared" si="56"/>
        <v>0</v>
      </c>
      <c r="AA162" s="19">
        <f t="shared" si="57"/>
        <v>0</v>
      </c>
      <c r="AB162" s="19">
        <f t="shared" si="58"/>
        <v>0</v>
      </c>
      <c r="AD162" s="34">
        <v>21</v>
      </c>
      <c r="AE162" s="34">
        <f t="shared" si="59"/>
        <v>0</v>
      </c>
      <c r="AF162" s="34">
        <f t="shared" si="60"/>
        <v>0</v>
      </c>
      <c r="AG162" s="31" t="s">
        <v>13</v>
      </c>
      <c r="AM162" s="34">
        <f t="shared" si="61"/>
        <v>0</v>
      </c>
      <c r="AN162" s="34">
        <f t="shared" si="62"/>
        <v>0</v>
      </c>
      <c r="AO162" s="35" t="s">
        <v>1188</v>
      </c>
      <c r="AP162" s="35" t="s">
        <v>1204</v>
      </c>
      <c r="AQ162" s="27" t="s">
        <v>1210</v>
      </c>
      <c r="AS162" s="34">
        <f t="shared" si="63"/>
        <v>0</v>
      </c>
      <c r="AT162" s="34">
        <f t="shared" si="64"/>
        <v>0</v>
      </c>
      <c r="AU162" s="34">
        <v>0</v>
      </c>
      <c r="AV162" s="34">
        <f t="shared" si="65"/>
        <v>0</v>
      </c>
    </row>
    <row r="163" spans="1:48" ht="12.75">
      <c r="A163" s="6" t="s">
        <v>114</v>
      </c>
      <c r="B163" s="6" t="s">
        <v>371</v>
      </c>
      <c r="C163" s="6" t="s">
        <v>483</v>
      </c>
      <c r="D163" s="6" t="s">
        <v>878</v>
      </c>
      <c r="E163" s="6" t="s">
        <v>1136</v>
      </c>
      <c r="F163" s="19">
        <v>15</v>
      </c>
      <c r="G163" s="72">
        <v>0</v>
      </c>
      <c r="H163" s="19">
        <f t="shared" si="44"/>
        <v>0</v>
      </c>
      <c r="I163" s="19">
        <f t="shared" si="45"/>
        <v>0</v>
      </c>
      <c r="J163" s="19">
        <f t="shared" si="46"/>
        <v>0</v>
      </c>
      <c r="K163" s="19">
        <v>0</v>
      </c>
      <c r="L163" s="19">
        <f t="shared" si="47"/>
        <v>0</v>
      </c>
      <c r="M163" s="31" t="s">
        <v>1162</v>
      </c>
      <c r="P163" s="34">
        <f t="shared" si="48"/>
        <v>0</v>
      </c>
      <c r="R163" s="34">
        <f t="shared" si="49"/>
        <v>0</v>
      </c>
      <c r="S163" s="34">
        <f t="shared" si="50"/>
        <v>0</v>
      </c>
      <c r="T163" s="34">
        <f t="shared" si="51"/>
        <v>0</v>
      </c>
      <c r="U163" s="34">
        <f t="shared" si="52"/>
        <v>0</v>
      </c>
      <c r="V163" s="34">
        <f t="shared" si="53"/>
        <v>0</v>
      </c>
      <c r="W163" s="34">
        <f t="shared" si="54"/>
        <v>0</v>
      </c>
      <c r="X163" s="34">
        <f t="shared" si="55"/>
        <v>0</v>
      </c>
      <c r="Y163" s="27" t="s">
        <v>371</v>
      </c>
      <c r="Z163" s="19">
        <f t="shared" si="56"/>
        <v>0</v>
      </c>
      <c r="AA163" s="19">
        <f t="shared" si="57"/>
        <v>0</v>
      </c>
      <c r="AB163" s="19">
        <f t="shared" si="58"/>
        <v>0</v>
      </c>
      <c r="AD163" s="34">
        <v>21</v>
      </c>
      <c r="AE163" s="34">
        <f t="shared" si="59"/>
        <v>0</v>
      </c>
      <c r="AF163" s="34">
        <f t="shared" si="60"/>
        <v>0</v>
      </c>
      <c r="AG163" s="31" t="s">
        <v>13</v>
      </c>
      <c r="AM163" s="34">
        <f t="shared" si="61"/>
        <v>0</v>
      </c>
      <c r="AN163" s="34">
        <f t="shared" si="62"/>
        <v>0</v>
      </c>
      <c r="AO163" s="35" t="s">
        <v>1188</v>
      </c>
      <c r="AP163" s="35" t="s">
        <v>1204</v>
      </c>
      <c r="AQ163" s="27" t="s">
        <v>1210</v>
      </c>
      <c r="AS163" s="34">
        <f t="shared" si="63"/>
        <v>0</v>
      </c>
      <c r="AT163" s="34">
        <f t="shared" si="64"/>
        <v>0</v>
      </c>
      <c r="AU163" s="34">
        <v>0</v>
      </c>
      <c r="AV163" s="34">
        <f t="shared" si="65"/>
        <v>0</v>
      </c>
    </row>
    <row r="164" spans="1:48" ht="12.75">
      <c r="A164" s="6" t="s">
        <v>115</v>
      </c>
      <c r="B164" s="6" t="s">
        <v>371</v>
      </c>
      <c r="C164" s="6" t="s">
        <v>484</v>
      </c>
      <c r="D164" s="6" t="s">
        <v>879</v>
      </c>
      <c r="E164" s="6" t="s">
        <v>1136</v>
      </c>
      <c r="F164" s="19">
        <v>18.5</v>
      </c>
      <c r="G164" s="72">
        <v>0</v>
      </c>
      <c r="H164" s="19">
        <f t="shared" si="44"/>
        <v>0</v>
      </c>
      <c r="I164" s="19">
        <f t="shared" si="45"/>
        <v>0</v>
      </c>
      <c r="J164" s="19">
        <f t="shared" si="46"/>
        <v>0</v>
      </c>
      <c r="K164" s="19">
        <v>0</v>
      </c>
      <c r="L164" s="19">
        <f t="shared" si="47"/>
        <v>0</v>
      </c>
      <c r="M164" s="31" t="s">
        <v>1162</v>
      </c>
      <c r="P164" s="34">
        <f t="shared" si="48"/>
        <v>0</v>
      </c>
      <c r="R164" s="34">
        <f t="shared" si="49"/>
        <v>0</v>
      </c>
      <c r="S164" s="34">
        <f t="shared" si="50"/>
        <v>0</v>
      </c>
      <c r="T164" s="34">
        <f t="shared" si="51"/>
        <v>0</v>
      </c>
      <c r="U164" s="34">
        <f t="shared" si="52"/>
        <v>0</v>
      </c>
      <c r="V164" s="34">
        <f t="shared" si="53"/>
        <v>0</v>
      </c>
      <c r="W164" s="34">
        <f t="shared" si="54"/>
        <v>0</v>
      </c>
      <c r="X164" s="34">
        <f t="shared" si="55"/>
        <v>0</v>
      </c>
      <c r="Y164" s="27" t="s">
        <v>371</v>
      </c>
      <c r="Z164" s="19">
        <f t="shared" si="56"/>
        <v>0</v>
      </c>
      <c r="AA164" s="19">
        <f t="shared" si="57"/>
        <v>0</v>
      </c>
      <c r="AB164" s="19">
        <f t="shared" si="58"/>
        <v>0</v>
      </c>
      <c r="AD164" s="34">
        <v>21</v>
      </c>
      <c r="AE164" s="34">
        <f t="shared" si="59"/>
        <v>0</v>
      </c>
      <c r="AF164" s="34">
        <f t="shared" si="60"/>
        <v>0</v>
      </c>
      <c r="AG164" s="31" t="s">
        <v>13</v>
      </c>
      <c r="AM164" s="34">
        <f t="shared" si="61"/>
        <v>0</v>
      </c>
      <c r="AN164" s="34">
        <f t="shared" si="62"/>
        <v>0</v>
      </c>
      <c r="AO164" s="35" t="s">
        <v>1188</v>
      </c>
      <c r="AP164" s="35" t="s">
        <v>1204</v>
      </c>
      <c r="AQ164" s="27" t="s">
        <v>1210</v>
      </c>
      <c r="AS164" s="34">
        <f t="shared" si="63"/>
        <v>0</v>
      </c>
      <c r="AT164" s="34">
        <f t="shared" si="64"/>
        <v>0</v>
      </c>
      <c r="AU164" s="34">
        <v>0</v>
      </c>
      <c r="AV164" s="34">
        <f t="shared" si="65"/>
        <v>0</v>
      </c>
    </row>
    <row r="165" spans="1:48" ht="12.75">
      <c r="A165" s="6" t="s">
        <v>116</v>
      </c>
      <c r="B165" s="6" t="s">
        <v>371</v>
      </c>
      <c r="C165" s="6" t="s">
        <v>485</v>
      </c>
      <c r="D165" s="6" t="s">
        <v>880</v>
      </c>
      <c r="E165" s="6" t="s">
        <v>1138</v>
      </c>
      <c r="F165" s="19">
        <v>18</v>
      </c>
      <c r="G165" s="72">
        <v>0</v>
      </c>
      <c r="H165" s="19">
        <f t="shared" si="44"/>
        <v>0</v>
      </c>
      <c r="I165" s="19">
        <f t="shared" si="45"/>
        <v>0</v>
      </c>
      <c r="J165" s="19">
        <f t="shared" si="46"/>
        <v>0</v>
      </c>
      <c r="K165" s="19">
        <v>0</v>
      </c>
      <c r="L165" s="19">
        <f t="shared" si="47"/>
        <v>0</v>
      </c>
      <c r="M165" s="31" t="s">
        <v>1162</v>
      </c>
      <c r="P165" s="34">
        <f t="shared" si="48"/>
        <v>0</v>
      </c>
      <c r="R165" s="34">
        <f t="shared" si="49"/>
        <v>0</v>
      </c>
      <c r="S165" s="34">
        <f t="shared" si="50"/>
        <v>0</v>
      </c>
      <c r="T165" s="34">
        <f t="shared" si="51"/>
        <v>0</v>
      </c>
      <c r="U165" s="34">
        <f t="shared" si="52"/>
        <v>0</v>
      </c>
      <c r="V165" s="34">
        <f t="shared" si="53"/>
        <v>0</v>
      </c>
      <c r="W165" s="34">
        <f t="shared" si="54"/>
        <v>0</v>
      </c>
      <c r="X165" s="34">
        <f t="shared" si="55"/>
        <v>0</v>
      </c>
      <c r="Y165" s="27" t="s">
        <v>371</v>
      </c>
      <c r="Z165" s="19">
        <f t="shared" si="56"/>
        <v>0</v>
      </c>
      <c r="AA165" s="19">
        <f t="shared" si="57"/>
        <v>0</v>
      </c>
      <c r="AB165" s="19">
        <f t="shared" si="58"/>
        <v>0</v>
      </c>
      <c r="AD165" s="34">
        <v>21</v>
      </c>
      <c r="AE165" s="34">
        <f t="shared" si="59"/>
        <v>0</v>
      </c>
      <c r="AF165" s="34">
        <f t="shared" si="60"/>
        <v>0</v>
      </c>
      <c r="AG165" s="31" t="s">
        <v>13</v>
      </c>
      <c r="AM165" s="34">
        <f t="shared" si="61"/>
        <v>0</v>
      </c>
      <c r="AN165" s="34">
        <f t="shared" si="62"/>
        <v>0</v>
      </c>
      <c r="AO165" s="35" t="s">
        <v>1188</v>
      </c>
      <c r="AP165" s="35" t="s">
        <v>1204</v>
      </c>
      <c r="AQ165" s="27" t="s">
        <v>1210</v>
      </c>
      <c r="AS165" s="34">
        <f t="shared" si="63"/>
        <v>0</v>
      </c>
      <c r="AT165" s="34">
        <f t="shared" si="64"/>
        <v>0</v>
      </c>
      <c r="AU165" s="34">
        <v>0</v>
      </c>
      <c r="AV165" s="34">
        <f t="shared" si="65"/>
        <v>0</v>
      </c>
    </row>
    <row r="166" spans="1:48" ht="12.75">
      <c r="A166" s="6" t="s">
        <v>117</v>
      </c>
      <c r="B166" s="6" t="s">
        <v>371</v>
      </c>
      <c r="C166" s="6" t="s">
        <v>486</v>
      </c>
      <c r="D166" s="6" t="s">
        <v>881</v>
      </c>
      <c r="E166" s="6" t="s">
        <v>1138</v>
      </c>
      <c r="F166" s="19">
        <v>2</v>
      </c>
      <c r="G166" s="72">
        <v>0</v>
      </c>
      <c r="H166" s="19">
        <f t="shared" si="44"/>
        <v>0</v>
      </c>
      <c r="I166" s="19">
        <f t="shared" si="45"/>
        <v>0</v>
      </c>
      <c r="J166" s="19">
        <f t="shared" si="46"/>
        <v>0</v>
      </c>
      <c r="K166" s="19">
        <v>0</v>
      </c>
      <c r="L166" s="19">
        <f t="shared" si="47"/>
        <v>0</v>
      </c>
      <c r="M166" s="31" t="s">
        <v>1162</v>
      </c>
      <c r="P166" s="34">
        <f t="shared" si="48"/>
        <v>0</v>
      </c>
      <c r="R166" s="34">
        <f t="shared" si="49"/>
        <v>0</v>
      </c>
      <c r="S166" s="34">
        <f t="shared" si="50"/>
        <v>0</v>
      </c>
      <c r="T166" s="34">
        <f t="shared" si="51"/>
        <v>0</v>
      </c>
      <c r="U166" s="34">
        <f t="shared" si="52"/>
        <v>0</v>
      </c>
      <c r="V166" s="34">
        <f t="shared" si="53"/>
        <v>0</v>
      </c>
      <c r="W166" s="34">
        <f t="shared" si="54"/>
        <v>0</v>
      </c>
      <c r="X166" s="34">
        <f t="shared" si="55"/>
        <v>0</v>
      </c>
      <c r="Y166" s="27" t="s">
        <v>371</v>
      </c>
      <c r="Z166" s="19">
        <f t="shared" si="56"/>
        <v>0</v>
      </c>
      <c r="AA166" s="19">
        <f t="shared" si="57"/>
        <v>0</v>
      </c>
      <c r="AB166" s="19">
        <f t="shared" si="58"/>
        <v>0</v>
      </c>
      <c r="AD166" s="34">
        <v>21</v>
      </c>
      <c r="AE166" s="34">
        <f t="shared" si="59"/>
        <v>0</v>
      </c>
      <c r="AF166" s="34">
        <f t="shared" si="60"/>
        <v>0</v>
      </c>
      <c r="AG166" s="31" t="s">
        <v>13</v>
      </c>
      <c r="AM166" s="34">
        <f t="shared" si="61"/>
        <v>0</v>
      </c>
      <c r="AN166" s="34">
        <f t="shared" si="62"/>
        <v>0</v>
      </c>
      <c r="AO166" s="35" t="s">
        <v>1188</v>
      </c>
      <c r="AP166" s="35" t="s">
        <v>1204</v>
      </c>
      <c r="AQ166" s="27" t="s">
        <v>1210</v>
      </c>
      <c r="AS166" s="34">
        <f t="shared" si="63"/>
        <v>0</v>
      </c>
      <c r="AT166" s="34">
        <f t="shared" si="64"/>
        <v>0</v>
      </c>
      <c r="AU166" s="34">
        <v>0</v>
      </c>
      <c r="AV166" s="34">
        <f t="shared" si="65"/>
        <v>0</v>
      </c>
    </row>
    <row r="167" spans="1:48" ht="12.75">
      <c r="A167" s="6" t="s">
        <v>118</v>
      </c>
      <c r="B167" s="6" t="s">
        <v>371</v>
      </c>
      <c r="C167" s="6" t="s">
        <v>487</v>
      </c>
      <c r="D167" s="6" t="s">
        <v>882</v>
      </c>
      <c r="E167" s="6" t="s">
        <v>1138</v>
      </c>
      <c r="F167" s="19">
        <v>2</v>
      </c>
      <c r="G167" s="72">
        <v>0</v>
      </c>
      <c r="H167" s="19">
        <f t="shared" si="44"/>
        <v>0</v>
      </c>
      <c r="I167" s="19">
        <f t="shared" si="45"/>
        <v>0</v>
      </c>
      <c r="J167" s="19">
        <f t="shared" si="46"/>
        <v>0</v>
      </c>
      <c r="K167" s="19">
        <v>0</v>
      </c>
      <c r="L167" s="19">
        <f t="shared" si="47"/>
        <v>0</v>
      </c>
      <c r="M167" s="31" t="s">
        <v>1162</v>
      </c>
      <c r="P167" s="34">
        <f t="shared" si="48"/>
        <v>0</v>
      </c>
      <c r="R167" s="34">
        <f t="shared" si="49"/>
        <v>0</v>
      </c>
      <c r="S167" s="34">
        <f t="shared" si="50"/>
        <v>0</v>
      </c>
      <c r="T167" s="34">
        <f t="shared" si="51"/>
        <v>0</v>
      </c>
      <c r="U167" s="34">
        <f t="shared" si="52"/>
        <v>0</v>
      </c>
      <c r="V167" s="34">
        <f t="shared" si="53"/>
        <v>0</v>
      </c>
      <c r="W167" s="34">
        <f t="shared" si="54"/>
        <v>0</v>
      </c>
      <c r="X167" s="34">
        <f t="shared" si="55"/>
        <v>0</v>
      </c>
      <c r="Y167" s="27" t="s">
        <v>371</v>
      </c>
      <c r="Z167" s="19">
        <f t="shared" si="56"/>
        <v>0</v>
      </c>
      <c r="AA167" s="19">
        <f t="shared" si="57"/>
        <v>0</v>
      </c>
      <c r="AB167" s="19">
        <f t="shared" si="58"/>
        <v>0</v>
      </c>
      <c r="AD167" s="34">
        <v>21</v>
      </c>
      <c r="AE167" s="34">
        <f t="shared" si="59"/>
        <v>0</v>
      </c>
      <c r="AF167" s="34">
        <f t="shared" si="60"/>
        <v>0</v>
      </c>
      <c r="AG167" s="31" t="s">
        <v>13</v>
      </c>
      <c r="AM167" s="34">
        <f t="shared" si="61"/>
        <v>0</v>
      </c>
      <c r="AN167" s="34">
        <f t="shared" si="62"/>
        <v>0</v>
      </c>
      <c r="AO167" s="35" t="s">
        <v>1188</v>
      </c>
      <c r="AP167" s="35" t="s">
        <v>1204</v>
      </c>
      <c r="AQ167" s="27" t="s">
        <v>1210</v>
      </c>
      <c r="AS167" s="34">
        <f t="shared" si="63"/>
        <v>0</v>
      </c>
      <c r="AT167" s="34">
        <f t="shared" si="64"/>
        <v>0</v>
      </c>
      <c r="AU167" s="34">
        <v>0</v>
      </c>
      <c r="AV167" s="34">
        <f t="shared" si="65"/>
        <v>0</v>
      </c>
    </row>
    <row r="168" spans="1:48" ht="12.75">
      <c r="A168" s="6" t="s">
        <v>119</v>
      </c>
      <c r="B168" s="6" t="s">
        <v>371</v>
      </c>
      <c r="C168" s="6" t="s">
        <v>488</v>
      </c>
      <c r="D168" s="6" t="s">
        <v>883</v>
      </c>
      <c r="E168" s="6" t="s">
        <v>1138</v>
      </c>
      <c r="F168" s="19">
        <v>9</v>
      </c>
      <c r="G168" s="72">
        <v>0</v>
      </c>
      <c r="H168" s="19">
        <f t="shared" si="44"/>
        <v>0</v>
      </c>
      <c r="I168" s="19">
        <f t="shared" si="45"/>
        <v>0</v>
      </c>
      <c r="J168" s="19">
        <f t="shared" si="46"/>
        <v>0</v>
      </c>
      <c r="K168" s="19">
        <v>0</v>
      </c>
      <c r="L168" s="19">
        <f t="shared" si="47"/>
        <v>0</v>
      </c>
      <c r="M168" s="31" t="s">
        <v>1162</v>
      </c>
      <c r="P168" s="34">
        <f t="shared" si="48"/>
        <v>0</v>
      </c>
      <c r="R168" s="34">
        <f t="shared" si="49"/>
        <v>0</v>
      </c>
      <c r="S168" s="34">
        <f t="shared" si="50"/>
        <v>0</v>
      </c>
      <c r="T168" s="34">
        <f t="shared" si="51"/>
        <v>0</v>
      </c>
      <c r="U168" s="34">
        <f t="shared" si="52"/>
        <v>0</v>
      </c>
      <c r="V168" s="34">
        <f t="shared" si="53"/>
        <v>0</v>
      </c>
      <c r="W168" s="34">
        <f t="shared" si="54"/>
        <v>0</v>
      </c>
      <c r="X168" s="34">
        <f t="shared" si="55"/>
        <v>0</v>
      </c>
      <c r="Y168" s="27" t="s">
        <v>371</v>
      </c>
      <c r="Z168" s="19">
        <f t="shared" si="56"/>
        <v>0</v>
      </c>
      <c r="AA168" s="19">
        <f t="shared" si="57"/>
        <v>0</v>
      </c>
      <c r="AB168" s="19">
        <f t="shared" si="58"/>
        <v>0</v>
      </c>
      <c r="AD168" s="34">
        <v>21</v>
      </c>
      <c r="AE168" s="34">
        <f t="shared" si="59"/>
        <v>0</v>
      </c>
      <c r="AF168" s="34">
        <f t="shared" si="60"/>
        <v>0</v>
      </c>
      <c r="AG168" s="31" t="s">
        <v>13</v>
      </c>
      <c r="AM168" s="34">
        <f t="shared" si="61"/>
        <v>0</v>
      </c>
      <c r="AN168" s="34">
        <f t="shared" si="62"/>
        <v>0</v>
      </c>
      <c r="AO168" s="35" t="s">
        <v>1188</v>
      </c>
      <c r="AP168" s="35" t="s">
        <v>1204</v>
      </c>
      <c r="AQ168" s="27" t="s">
        <v>1210</v>
      </c>
      <c r="AS168" s="34">
        <f t="shared" si="63"/>
        <v>0</v>
      </c>
      <c r="AT168" s="34">
        <f t="shared" si="64"/>
        <v>0</v>
      </c>
      <c r="AU168" s="34">
        <v>0</v>
      </c>
      <c r="AV168" s="34">
        <f t="shared" si="65"/>
        <v>0</v>
      </c>
    </row>
    <row r="169" spans="1:48" ht="12.75">
      <c r="A169" s="6" t="s">
        <v>120</v>
      </c>
      <c r="B169" s="6" t="s">
        <v>371</v>
      </c>
      <c r="C169" s="6" t="s">
        <v>489</v>
      </c>
      <c r="D169" s="6" t="s">
        <v>884</v>
      </c>
      <c r="E169" s="6" t="s">
        <v>1138</v>
      </c>
      <c r="F169" s="19">
        <v>2</v>
      </c>
      <c r="G169" s="72">
        <v>0</v>
      </c>
      <c r="H169" s="19">
        <f t="shared" si="44"/>
        <v>0</v>
      </c>
      <c r="I169" s="19">
        <f t="shared" si="45"/>
        <v>0</v>
      </c>
      <c r="J169" s="19">
        <f t="shared" si="46"/>
        <v>0</v>
      </c>
      <c r="K169" s="19">
        <v>0</v>
      </c>
      <c r="L169" s="19">
        <f t="shared" si="47"/>
        <v>0</v>
      </c>
      <c r="M169" s="31" t="s">
        <v>1162</v>
      </c>
      <c r="P169" s="34">
        <f t="shared" si="48"/>
        <v>0</v>
      </c>
      <c r="R169" s="34">
        <f t="shared" si="49"/>
        <v>0</v>
      </c>
      <c r="S169" s="34">
        <f t="shared" si="50"/>
        <v>0</v>
      </c>
      <c r="T169" s="34">
        <f t="shared" si="51"/>
        <v>0</v>
      </c>
      <c r="U169" s="34">
        <f t="shared" si="52"/>
        <v>0</v>
      </c>
      <c r="V169" s="34">
        <f t="shared" si="53"/>
        <v>0</v>
      </c>
      <c r="W169" s="34">
        <f t="shared" si="54"/>
        <v>0</v>
      </c>
      <c r="X169" s="34">
        <f t="shared" si="55"/>
        <v>0</v>
      </c>
      <c r="Y169" s="27" t="s">
        <v>371</v>
      </c>
      <c r="Z169" s="19">
        <f t="shared" si="56"/>
        <v>0</v>
      </c>
      <c r="AA169" s="19">
        <f t="shared" si="57"/>
        <v>0</v>
      </c>
      <c r="AB169" s="19">
        <f t="shared" si="58"/>
        <v>0</v>
      </c>
      <c r="AD169" s="34">
        <v>21</v>
      </c>
      <c r="AE169" s="34">
        <f t="shared" si="59"/>
        <v>0</v>
      </c>
      <c r="AF169" s="34">
        <f t="shared" si="60"/>
        <v>0</v>
      </c>
      <c r="AG169" s="31" t="s">
        <v>13</v>
      </c>
      <c r="AM169" s="34">
        <f t="shared" si="61"/>
        <v>0</v>
      </c>
      <c r="AN169" s="34">
        <f t="shared" si="62"/>
        <v>0</v>
      </c>
      <c r="AO169" s="35" t="s">
        <v>1188</v>
      </c>
      <c r="AP169" s="35" t="s">
        <v>1204</v>
      </c>
      <c r="AQ169" s="27" t="s">
        <v>1210</v>
      </c>
      <c r="AS169" s="34">
        <f t="shared" si="63"/>
        <v>0</v>
      </c>
      <c r="AT169" s="34">
        <f t="shared" si="64"/>
        <v>0</v>
      </c>
      <c r="AU169" s="34">
        <v>0</v>
      </c>
      <c r="AV169" s="34">
        <f t="shared" si="65"/>
        <v>0</v>
      </c>
    </row>
    <row r="170" spans="1:48" ht="12.75">
      <c r="A170" s="6" t="s">
        <v>121</v>
      </c>
      <c r="B170" s="6" t="s">
        <v>371</v>
      </c>
      <c r="C170" s="6" t="s">
        <v>490</v>
      </c>
      <c r="D170" s="6" t="s">
        <v>885</v>
      </c>
      <c r="E170" s="6" t="s">
        <v>1138</v>
      </c>
      <c r="F170" s="19">
        <v>1</v>
      </c>
      <c r="G170" s="72">
        <v>0</v>
      </c>
      <c r="H170" s="19">
        <f t="shared" si="44"/>
        <v>0</v>
      </c>
      <c r="I170" s="19">
        <f t="shared" si="45"/>
        <v>0</v>
      </c>
      <c r="J170" s="19">
        <f t="shared" si="46"/>
        <v>0</v>
      </c>
      <c r="K170" s="19">
        <v>0</v>
      </c>
      <c r="L170" s="19">
        <f t="shared" si="47"/>
        <v>0</v>
      </c>
      <c r="M170" s="31" t="s">
        <v>1162</v>
      </c>
      <c r="P170" s="34">
        <f t="shared" si="48"/>
        <v>0</v>
      </c>
      <c r="R170" s="34">
        <f t="shared" si="49"/>
        <v>0</v>
      </c>
      <c r="S170" s="34">
        <f t="shared" si="50"/>
        <v>0</v>
      </c>
      <c r="T170" s="34">
        <f t="shared" si="51"/>
        <v>0</v>
      </c>
      <c r="U170" s="34">
        <f t="shared" si="52"/>
        <v>0</v>
      </c>
      <c r="V170" s="34">
        <f t="shared" si="53"/>
        <v>0</v>
      </c>
      <c r="W170" s="34">
        <f t="shared" si="54"/>
        <v>0</v>
      </c>
      <c r="X170" s="34">
        <f t="shared" si="55"/>
        <v>0</v>
      </c>
      <c r="Y170" s="27" t="s">
        <v>371</v>
      </c>
      <c r="Z170" s="19">
        <f t="shared" si="56"/>
        <v>0</v>
      </c>
      <c r="AA170" s="19">
        <f t="shared" si="57"/>
        <v>0</v>
      </c>
      <c r="AB170" s="19">
        <f t="shared" si="58"/>
        <v>0</v>
      </c>
      <c r="AD170" s="34">
        <v>21</v>
      </c>
      <c r="AE170" s="34">
        <f t="shared" si="59"/>
        <v>0</v>
      </c>
      <c r="AF170" s="34">
        <f t="shared" si="60"/>
        <v>0</v>
      </c>
      <c r="AG170" s="31" t="s">
        <v>13</v>
      </c>
      <c r="AM170" s="34">
        <f t="shared" si="61"/>
        <v>0</v>
      </c>
      <c r="AN170" s="34">
        <f t="shared" si="62"/>
        <v>0</v>
      </c>
      <c r="AO170" s="35" t="s">
        <v>1188</v>
      </c>
      <c r="AP170" s="35" t="s">
        <v>1204</v>
      </c>
      <c r="AQ170" s="27" t="s">
        <v>1210</v>
      </c>
      <c r="AS170" s="34">
        <f t="shared" si="63"/>
        <v>0</v>
      </c>
      <c r="AT170" s="34">
        <f t="shared" si="64"/>
        <v>0</v>
      </c>
      <c r="AU170" s="34">
        <v>0</v>
      </c>
      <c r="AV170" s="34">
        <f t="shared" si="65"/>
        <v>0</v>
      </c>
    </row>
    <row r="171" spans="1:48" ht="12.75">
      <c r="A171" s="6" t="s">
        <v>122</v>
      </c>
      <c r="B171" s="6" t="s">
        <v>371</v>
      </c>
      <c r="C171" s="6" t="s">
        <v>491</v>
      </c>
      <c r="D171" s="6" t="s">
        <v>886</v>
      </c>
      <c r="E171" s="6" t="s">
        <v>1138</v>
      </c>
      <c r="F171" s="19">
        <v>7</v>
      </c>
      <c r="G171" s="72">
        <v>0</v>
      </c>
      <c r="H171" s="19">
        <f t="shared" si="44"/>
        <v>0</v>
      </c>
      <c r="I171" s="19">
        <f t="shared" si="45"/>
        <v>0</v>
      </c>
      <c r="J171" s="19">
        <f t="shared" si="46"/>
        <v>0</v>
      </c>
      <c r="K171" s="19">
        <v>0</v>
      </c>
      <c r="L171" s="19">
        <f t="shared" si="47"/>
        <v>0</v>
      </c>
      <c r="M171" s="31" t="s">
        <v>1162</v>
      </c>
      <c r="P171" s="34">
        <f t="shared" si="48"/>
        <v>0</v>
      </c>
      <c r="R171" s="34">
        <f t="shared" si="49"/>
        <v>0</v>
      </c>
      <c r="S171" s="34">
        <f t="shared" si="50"/>
        <v>0</v>
      </c>
      <c r="T171" s="34">
        <f t="shared" si="51"/>
        <v>0</v>
      </c>
      <c r="U171" s="34">
        <f t="shared" si="52"/>
        <v>0</v>
      </c>
      <c r="V171" s="34">
        <f t="shared" si="53"/>
        <v>0</v>
      </c>
      <c r="W171" s="34">
        <f t="shared" si="54"/>
        <v>0</v>
      </c>
      <c r="X171" s="34">
        <f t="shared" si="55"/>
        <v>0</v>
      </c>
      <c r="Y171" s="27" t="s">
        <v>371</v>
      </c>
      <c r="Z171" s="19">
        <f t="shared" si="56"/>
        <v>0</v>
      </c>
      <c r="AA171" s="19">
        <f t="shared" si="57"/>
        <v>0</v>
      </c>
      <c r="AB171" s="19">
        <f t="shared" si="58"/>
        <v>0</v>
      </c>
      <c r="AD171" s="34">
        <v>21</v>
      </c>
      <c r="AE171" s="34">
        <f t="shared" si="59"/>
        <v>0</v>
      </c>
      <c r="AF171" s="34">
        <f t="shared" si="60"/>
        <v>0</v>
      </c>
      <c r="AG171" s="31" t="s">
        <v>13</v>
      </c>
      <c r="AM171" s="34">
        <f t="shared" si="61"/>
        <v>0</v>
      </c>
      <c r="AN171" s="34">
        <f t="shared" si="62"/>
        <v>0</v>
      </c>
      <c r="AO171" s="35" t="s">
        <v>1188</v>
      </c>
      <c r="AP171" s="35" t="s">
        <v>1204</v>
      </c>
      <c r="AQ171" s="27" t="s">
        <v>1210</v>
      </c>
      <c r="AS171" s="34">
        <f t="shared" si="63"/>
        <v>0</v>
      </c>
      <c r="AT171" s="34">
        <f t="shared" si="64"/>
        <v>0</v>
      </c>
      <c r="AU171" s="34">
        <v>0</v>
      </c>
      <c r="AV171" s="34">
        <f t="shared" si="65"/>
        <v>0</v>
      </c>
    </row>
    <row r="172" spans="1:48" ht="12.75">
      <c r="A172" s="6" t="s">
        <v>123</v>
      </c>
      <c r="B172" s="6" t="s">
        <v>371</v>
      </c>
      <c r="C172" s="6" t="s">
        <v>492</v>
      </c>
      <c r="D172" s="6" t="s">
        <v>887</v>
      </c>
      <c r="E172" s="6" t="s">
        <v>1138</v>
      </c>
      <c r="F172" s="19">
        <v>1</v>
      </c>
      <c r="G172" s="72">
        <v>0</v>
      </c>
      <c r="H172" s="19">
        <f t="shared" si="44"/>
        <v>0</v>
      </c>
      <c r="I172" s="19">
        <f t="shared" si="45"/>
        <v>0</v>
      </c>
      <c r="J172" s="19">
        <f t="shared" si="46"/>
        <v>0</v>
      </c>
      <c r="K172" s="19">
        <v>0</v>
      </c>
      <c r="L172" s="19">
        <f t="shared" si="47"/>
        <v>0</v>
      </c>
      <c r="M172" s="31" t="s">
        <v>1162</v>
      </c>
      <c r="P172" s="34">
        <f t="shared" si="48"/>
        <v>0</v>
      </c>
      <c r="R172" s="34">
        <f t="shared" si="49"/>
        <v>0</v>
      </c>
      <c r="S172" s="34">
        <f t="shared" si="50"/>
        <v>0</v>
      </c>
      <c r="T172" s="34">
        <f t="shared" si="51"/>
        <v>0</v>
      </c>
      <c r="U172" s="34">
        <f t="shared" si="52"/>
        <v>0</v>
      </c>
      <c r="V172" s="34">
        <f t="shared" si="53"/>
        <v>0</v>
      </c>
      <c r="W172" s="34">
        <f t="shared" si="54"/>
        <v>0</v>
      </c>
      <c r="X172" s="34">
        <f t="shared" si="55"/>
        <v>0</v>
      </c>
      <c r="Y172" s="27" t="s">
        <v>371</v>
      </c>
      <c r="Z172" s="19">
        <f t="shared" si="56"/>
        <v>0</v>
      </c>
      <c r="AA172" s="19">
        <f t="shared" si="57"/>
        <v>0</v>
      </c>
      <c r="AB172" s="19">
        <f t="shared" si="58"/>
        <v>0</v>
      </c>
      <c r="AD172" s="34">
        <v>21</v>
      </c>
      <c r="AE172" s="34">
        <f t="shared" si="59"/>
        <v>0</v>
      </c>
      <c r="AF172" s="34">
        <f t="shared" si="60"/>
        <v>0</v>
      </c>
      <c r="AG172" s="31" t="s">
        <v>13</v>
      </c>
      <c r="AM172" s="34">
        <f t="shared" si="61"/>
        <v>0</v>
      </c>
      <c r="AN172" s="34">
        <f t="shared" si="62"/>
        <v>0</v>
      </c>
      <c r="AO172" s="35" t="s">
        <v>1188</v>
      </c>
      <c r="AP172" s="35" t="s">
        <v>1204</v>
      </c>
      <c r="AQ172" s="27" t="s">
        <v>1210</v>
      </c>
      <c r="AS172" s="34">
        <f t="shared" si="63"/>
        <v>0</v>
      </c>
      <c r="AT172" s="34">
        <f t="shared" si="64"/>
        <v>0</v>
      </c>
      <c r="AU172" s="34">
        <v>0</v>
      </c>
      <c r="AV172" s="34">
        <f t="shared" si="65"/>
        <v>0</v>
      </c>
    </row>
    <row r="173" spans="1:48" ht="12.75">
      <c r="A173" s="6" t="s">
        <v>124</v>
      </c>
      <c r="B173" s="6" t="s">
        <v>371</v>
      </c>
      <c r="C173" s="6" t="s">
        <v>493</v>
      </c>
      <c r="D173" s="6" t="s">
        <v>888</v>
      </c>
      <c r="E173" s="6" t="s">
        <v>1138</v>
      </c>
      <c r="F173" s="19">
        <v>2</v>
      </c>
      <c r="G173" s="72">
        <v>0</v>
      </c>
      <c r="H173" s="19">
        <f t="shared" si="44"/>
        <v>0</v>
      </c>
      <c r="I173" s="19">
        <f t="shared" si="45"/>
        <v>0</v>
      </c>
      <c r="J173" s="19">
        <f t="shared" si="46"/>
        <v>0</v>
      </c>
      <c r="K173" s="19">
        <v>0</v>
      </c>
      <c r="L173" s="19">
        <f t="shared" si="47"/>
        <v>0</v>
      </c>
      <c r="M173" s="31" t="s">
        <v>1162</v>
      </c>
      <c r="P173" s="34">
        <f t="shared" si="48"/>
        <v>0</v>
      </c>
      <c r="R173" s="34">
        <f t="shared" si="49"/>
        <v>0</v>
      </c>
      <c r="S173" s="34">
        <f t="shared" si="50"/>
        <v>0</v>
      </c>
      <c r="T173" s="34">
        <f t="shared" si="51"/>
        <v>0</v>
      </c>
      <c r="U173" s="34">
        <f t="shared" si="52"/>
        <v>0</v>
      </c>
      <c r="V173" s="34">
        <f t="shared" si="53"/>
        <v>0</v>
      </c>
      <c r="W173" s="34">
        <f t="shared" si="54"/>
        <v>0</v>
      </c>
      <c r="X173" s="34">
        <f t="shared" si="55"/>
        <v>0</v>
      </c>
      <c r="Y173" s="27" t="s">
        <v>371</v>
      </c>
      <c r="Z173" s="19">
        <f t="shared" si="56"/>
        <v>0</v>
      </c>
      <c r="AA173" s="19">
        <f t="shared" si="57"/>
        <v>0</v>
      </c>
      <c r="AB173" s="19">
        <f t="shared" si="58"/>
        <v>0</v>
      </c>
      <c r="AD173" s="34">
        <v>21</v>
      </c>
      <c r="AE173" s="34">
        <f t="shared" si="59"/>
        <v>0</v>
      </c>
      <c r="AF173" s="34">
        <f t="shared" si="60"/>
        <v>0</v>
      </c>
      <c r="AG173" s="31" t="s">
        <v>13</v>
      </c>
      <c r="AM173" s="34">
        <f t="shared" si="61"/>
        <v>0</v>
      </c>
      <c r="AN173" s="34">
        <f t="shared" si="62"/>
        <v>0</v>
      </c>
      <c r="AO173" s="35" t="s">
        <v>1188</v>
      </c>
      <c r="AP173" s="35" t="s">
        <v>1204</v>
      </c>
      <c r="AQ173" s="27" t="s">
        <v>1210</v>
      </c>
      <c r="AS173" s="34">
        <f t="shared" si="63"/>
        <v>0</v>
      </c>
      <c r="AT173" s="34">
        <f t="shared" si="64"/>
        <v>0</v>
      </c>
      <c r="AU173" s="34">
        <v>0</v>
      </c>
      <c r="AV173" s="34">
        <f t="shared" si="65"/>
        <v>0</v>
      </c>
    </row>
    <row r="174" spans="1:48" ht="12.75">
      <c r="A174" s="6" t="s">
        <v>125</v>
      </c>
      <c r="B174" s="6" t="s">
        <v>371</v>
      </c>
      <c r="C174" s="6" t="s">
        <v>494</v>
      </c>
      <c r="D174" s="6" t="s">
        <v>889</v>
      </c>
      <c r="E174" s="6" t="s">
        <v>1138</v>
      </c>
      <c r="F174" s="19">
        <v>4</v>
      </c>
      <c r="G174" s="72">
        <v>0</v>
      </c>
      <c r="H174" s="19">
        <f t="shared" si="44"/>
        <v>0</v>
      </c>
      <c r="I174" s="19">
        <f t="shared" si="45"/>
        <v>0</v>
      </c>
      <c r="J174" s="19">
        <f t="shared" si="46"/>
        <v>0</v>
      </c>
      <c r="K174" s="19">
        <v>0</v>
      </c>
      <c r="L174" s="19">
        <f t="shared" si="47"/>
        <v>0</v>
      </c>
      <c r="M174" s="31" t="s">
        <v>1162</v>
      </c>
      <c r="P174" s="34">
        <f t="shared" si="48"/>
        <v>0</v>
      </c>
      <c r="R174" s="34">
        <f t="shared" si="49"/>
        <v>0</v>
      </c>
      <c r="S174" s="34">
        <f t="shared" si="50"/>
        <v>0</v>
      </c>
      <c r="T174" s="34">
        <f t="shared" si="51"/>
        <v>0</v>
      </c>
      <c r="U174" s="34">
        <f t="shared" si="52"/>
        <v>0</v>
      </c>
      <c r="V174" s="34">
        <f t="shared" si="53"/>
        <v>0</v>
      </c>
      <c r="W174" s="34">
        <f t="shared" si="54"/>
        <v>0</v>
      </c>
      <c r="X174" s="34">
        <f t="shared" si="55"/>
        <v>0</v>
      </c>
      <c r="Y174" s="27" t="s">
        <v>371</v>
      </c>
      <c r="Z174" s="19">
        <f t="shared" si="56"/>
        <v>0</v>
      </c>
      <c r="AA174" s="19">
        <f t="shared" si="57"/>
        <v>0</v>
      </c>
      <c r="AB174" s="19">
        <f t="shared" si="58"/>
        <v>0</v>
      </c>
      <c r="AD174" s="34">
        <v>21</v>
      </c>
      <c r="AE174" s="34">
        <f t="shared" si="59"/>
        <v>0</v>
      </c>
      <c r="AF174" s="34">
        <f t="shared" si="60"/>
        <v>0</v>
      </c>
      <c r="AG174" s="31" t="s">
        <v>13</v>
      </c>
      <c r="AM174" s="34">
        <f t="shared" si="61"/>
        <v>0</v>
      </c>
      <c r="AN174" s="34">
        <f t="shared" si="62"/>
        <v>0</v>
      </c>
      <c r="AO174" s="35" t="s">
        <v>1188</v>
      </c>
      <c r="AP174" s="35" t="s">
        <v>1204</v>
      </c>
      <c r="AQ174" s="27" t="s">
        <v>1210</v>
      </c>
      <c r="AS174" s="34">
        <f t="shared" si="63"/>
        <v>0</v>
      </c>
      <c r="AT174" s="34">
        <f t="shared" si="64"/>
        <v>0</v>
      </c>
      <c r="AU174" s="34">
        <v>0</v>
      </c>
      <c r="AV174" s="34">
        <f t="shared" si="65"/>
        <v>0</v>
      </c>
    </row>
    <row r="175" spans="1:48" ht="12.75">
      <c r="A175" s="6" t="s">
        <v>126</v>
      </c>
      <c r="B175" s="6" t="s">
        <v>371</v>
      </c>
      <c r="C175" s="6" t="s">
        <v>495</v>
      </c>
      <c r="D175" s="6" t="s">
        <v>890</v>
      </c>
      <c r="E175" s="6" t="s">
        <v>1138</v>
      </c>
      <c r="F175" s="19">
        <v>2</v>
      </c>
      <c r="G175" s="72">
        <v>0</v>
      </c>
      <c r="H175" s="19">
        <f t="shared" si="44"/>
        <v>0</v>
      </c>
      <c r="I175" s="19">
        <f t="shared" si="45"/>
        <v>0</v>
      </c>
      <c r="J175" s="19">
        <f t="shared" si="46"/>
        <v>0</v>
      </c>
      <c r="K175" s="19">
        <v>0</v>
      </c>
      <c r="L175" s="19">
        <f t="shared" si="47"/>
        <v>0</v>
      </c>
      <c r="M175" s="31" t="s">
        <v>1162</v>
      </c>
      <c r="P175" s="34">
        <f t="shared" si="48"/>
        <v>0</v>
      </c>
      <c r="R175" s="34">
        <f t="shared" si="49"/>
        <v>0</v>
      </c>
      <c r="S175" s="34">
        <f t="shared" si="50"/>
        <v>0</v>
      </c>
      <c r="T175" s="34">
        <f t="shared" si="51"/>
        <v>0</v>
      </c>
      <c r="U175" s="34">
        <f t="shared" si="52"/>
        <v>0</v>
      </c>
      <c r="V175" s="34">
        <f t="shared" si="53"/>
        <v>0</v>
      </c>
      <c r="W175" s="34">
        <f t="shared" si="54"/>
        <v>0</v>
      </c>
      <c r="X175" s="34">
        <f t="shared" si="55"/>
        <v>0</v>
      </c>
      <c r="Y175" s="27" t="s">
        <v>371</v>
      </c>
      <c r="Z175" s="19">
        <f t="shared" si="56"/>
        <v>0</v>
      </c>
      <c r="AA175" s="19">
        <f t="shared" si="57"/>
        <v>0</v>
      </c>
      <c r="AB175" s="19">
        <f t="shared" si="58"/>
        <v>0</v>
      </c>
      <c r="AD175" s="34">
        <v>21</v>
      </c>
      <c r="AE175" s="34">
        <f t="shared" si="59"/>
        <v>0</v>
      </c>
      <c r="AF175" s="34">
        <f t="shared" si="60"/>
        <v>0</v>
      </c>
      <c r="AG175" s="31" t="s">
        <v>13</v>
      </c>
      <c r="AM175" s="34">
        <f t="shared" si="61"/>
        <v>0</v>
      </c>
      <c r="AN175" s="34">
        <f t="shared" si="62"/>
        <v>0</v>
      </c>
      <c r="AO175" s="35" t="s">
        <v>1188</v>
      </c>
      <c r="AP175" s="35" t="s">
        <v>1204</v>
      </c>
      <c r="AQ175" s="27" t="s">
        <v>1210</v>
      </c>
      <c r="AS175" s="34">
        <f t="shared" si="63"/>
        <v>0</v>
      </c>
      <c r="AT175" s="34">
        <f t="shared" si="64"/>
        <v>0</v>
      </c>
      <c r="AU175" s="34">
        <v>0</v>
      </c>
      <c r="AV175" s="34">
        <f t="shared" si="65"/>
        <v>0</v>
      </c>
    </row>
    <row r="176" spans="1:48" ht="12.75">
      <c r="A176" s="6" t="s">
        <v>127</v>
      </c>
      <c r="B176" s="6" t="s">
        <v>371</v>
      </c>
      <c r="C176" s="6" t="s">
        <v>496</v>
      </c>
      <c r="D176" s="6" t="s">
        <v>891</v>
      </c>
      <c r="E176" s="6" t="s">
        <v>1138</v>
      </c>
      <c r="F176" s="19">
        <v>2</v>
      </c>
      <c r="G176" s="72">
        <v>0</v>
      </c>
      <c r="H176" s="19">
        <f t="shared" si="44"/>
        <v>0</v>
      </c>
      <c r="I176" s="19">
        <f t="shared" si="45"/>
        <v>0</v>
      </c>
      <c r="J176" s="19">
        <f t="shared" si="46"/>
        <v>0</v>
      </c>
      <c r="K176" s="19">
        <v>0</v>
      </c>
      <c r="L176" s="19">
        <f t="shared" si="47"/>
        <v>0</v>
      </c>
      <c r="M176" s="31" t="s">
        <v>1162</v>
      </c>
      <c r="P176" s="34">
        <f t="shared" si="48"/>
        <v>0</v>
      </c>
      <c r="R176" s="34">
        <f t="shared" si="49"/>
        <v>0</v>
      </c>
      <c r="S176" s="34">
        <f t="shared" si="50"/>
        <v>0</v>
      </c>
      <c r="T176" s="34">
        <f t="shared" si="51"/>
        <v>0</v>
      </c>
      <c r="U176" s="34">
        <f t="shared" si="52"/>
        <v>0</v>
      </c>
      <c r="V176" s="34">
        <f t="shared" si="53"/>
        <v>0</v>
      </c>
      <c r="W176" s="34">
        <f t="shared" si="54"/>
        <v>0</v>
      </c>
      <c r="X176" s="34">
        <f t="shared" si="55"/>
        <v>0</v>
      </c>
      <c r="Y176" s="27" t="s">
        <v>371</v>
      </c>
      <c r="Z176" s="19">
        <f t="shared" si="56"/>
        <v>0</v>
      </c>
      <c r="AA176" s="19">
        <f t="shared" si="57"/>
        <v>0</v>
      </c>
      <c r="AB176" s="19">
        <f t="shared" si="58"/>
        <v>0</v>
      </c>
      <c r="AD176" s="34">
        <v>21</v>
      </c>
      <c r="AE176" s="34">
        <f t="shared" si="59"/>
        <v>0</v>
      </c>
      <c r="AF176" s="34">
        <f t="shared" si="60"/>
        <v>0</v>
      </c>
      <c r="AG176" s="31" t="s">
        <v>13</v>
      </c>
      <c r="AM176" s="34">
        <f t="shared" si="61"/>
        <v>0</v>
      </c>
      <c r="AN176" s="34">
        <f t="shared" si="62"/>
        <v>0</v>
      </c>
      <c r="AO176" s="35" t="s">
        <v>1188</v>
      </c>
      <c r="AP176" s="35" t="s">
        <v>1204</v>
      </c>
      <c r="AQ176" s="27" t="s">
        <v>1210</v>
      </c>
      <c r="AS176" s="34">
        <f t="shared" si="63"/>
        <v>0</v>
      </c>
      <c r="AT176" s="34">
        <f t="shared" si="64"/>
        <v>0</v>
      </c>
      <c r="AU176" s="34">
        <v>0</v>
      </c>
      <c r="AV176" s="34">
        <f t="shared" si="65"/>
        <v>0</v>
      </c>
    </row>
    <row r="177" spans="1:48" ht="12.75">
      <c r="A177" s="6" t="s">
        <v>128</v>
      </c>
      <c r="B177" s="6" t="s">
        <v>371</v>
      </c>
      <c r="C177" s="6" t="s">
        <v>497</v>
      </c>
      <c r="D177" s="6" t="s">
        <v>892</v>
      </c>
      <c r="E177" s="6" t="s">
        <v>1138</v>
      </c>
      <c r="F177" s="19">
        <v>2</v>
      </c>
      <c r="G177" s="72">
        <v>0</v>
      </c>
      <c r="H177" s="19">
        <f t="shared" si="44"/>
        <v>0</v>
      </c>
      <c r="I177" s="19">
        <f t="shared" si="45"/>
        <v>0</v>
      </c>
      <c r="J177" s="19">
        <f t="shared" si="46"/>
        <v>0</v>
      </c>
      <c r="K177" s="19">
        <v>0</v>
      </c>
      <c r="L177" s="19">
        <f t="shared" si="47"/>
        <v>0</v>
      </c>
      <c r="M177" s="31" t="s">
        <v>1162</v>
      </c>
      <c r="P177" s="34">
        <f t="shared" si="48"/>
        <v>0</v>
      </c>
      <c r="R177" s="34">
        <f t="shared" si="49"/>
        <v>0</v>
      </c>
      <c r="S177" s="34">
        <f t="shared" si="50"/>
        <v>0</v>
      </c>
      <c r="T177" s="34">
        <f t="shared" si="51"/>
        <v>0</v>
      </c>
      <c r="U177" s="34">
        <f t="shared" si="52"/>
        <v>0</v>
      </c>
      <c r="V177" s="34">
        <f t="shared" si="53"/>
        <v>0</v>
      </c>
      <c r="W177" s="34">
        <f t="shared" si="54"/>
        <v>0</v>
      </c>
      <c r="X177" s="34">
        <f t="shared" si="55"/>
        <v>0</v>
      </c>
      <c r="Y177" s="27" t="s">
        <v>371</v>
      </c>
      <c r="Z177" s="19">
        <f t="shared" si="56"/>
        <v>0</v>
      </c>
      <c r="AA177" s="19">
        <f t="shared" si="57"/>
        <v>0</v>
      </c>
      <c r="AB177" s="19">
        <f t="shared" si="58"/>
        <v>0</v>
      </c>
      <c r="AD177" s="34">
        <v>21</v>
      </c>
      <c r="AE177" s="34">
        <f t="shared" si="59"/>
        <v>0</v>
      </c>
      <c r="AF177" s="34">
        <f t="shared" si="60"/>
        <v>0</v>
      </c>
      <c r="AG177" s="31" t="s">
        <v>13</v>
      </c>
      <c r="AM177" s="34">
        <f t="shared" si="61"/>
        <v>0</v>
      </c>
      <c r="AN177" s="34">
        <f t="shared" si="62"/>
        <v>0</v>
      </c>
      <c r="AO177" s="35" t="s">
        <v>1188</v>
      </c>
      <c r="AP177" s="35" t="s">
        <v>1204</v>
      </c>
      <c r="AQ177" s="27" t="s">
        <v>1210</v>
      </c>
      <c r="AS177" s="34">
        <f t="shared" si="63"/>
        <v>0</v>
      </c>
      <c r="AT177" s="34">
        <f t="shared" si="64"/>
        <v>0</v>
      </c>
      <c r="AU177" s="34">
        <v>0</v>
      </c>
      <c r="AV177" s="34">
        <f t="shared" si="65"/>
        <v>0</v>
      </c>
    </row>
    <row r="178" spans="1:48" ht="12.75">
      <c r="A178" s="6" t="s">
        <v>129</v>
      </c>
      <c r="B178" s="6" t="s">
        <v>371</v>
      </c>
      <c r="C178" s="6" t="s">
        <v>498</v>
      </c>
      <c r="D178" s="6" t="s">
        <v>893</v>
      </c>
      <c r="E178" s="6" t="s">
        <v>1138</v>
      </c>
      <c r="F178" s="19">
        <v>68</v>
      </c>
      <c r="G178" s="72">
        <v>0</v>
      </c>
      <c r="H178" s="19">
        <f t="shared" si="44"/>
        <v>0</v>
      </c>
      <c r="I178" s="19">
        <f t="shared" si="45"/>
        <v>0</v>
      </c>
      <c r="J178" s="19">
        <f t="shared" si="46"/>
        <v>0</v>
      </c>
      <c r="K178" s="19">
        <v>0</v>
      </c>
      <c r="L178" s="19">
        <f t="shared" si="47"/>
        <v>0</v>
      </c>
      <c r="M178" s="31" t="s">
        <v>1162</v>
      </c>
      <c r="P178" s="34">
        <f t="shared" si="48"/>
        <v>0</v>
      </c>
      <c r="R178" s="34">
        <f t="shared" si="49"/>
        <v>0</v>
      </c>
      <c r="S178" s="34">
        <f t="shared" si="50"/>
        <v>0</v>
      </c>
      <c r="T178" s="34">
        <f t="shared" si="51"/>
        <v>0</v>
      </c>
      <c r="U178" s="34">
        <f t="shared" si="52"/>
        <v>0</v>
      </c>
      <c r="V178" s="34">
        <f t="shared" si="53"/>
        <v>0</v>
      </c>
      <c r="W178" s="34">
        <f t="shared" si="54"/>
        <v>0</v>
      </c>
      <c r="X178" s="34">
        <f t="shared" si="55"/>
        <v>0</v>
      </c>
      <c r="Y178" s="27" t="s">
        <v>371</v>
      </c>
      <c r="Z178" s="19">
        <f t="shared" si="56"/>
        <v>0</v>
      </c>
      <c r="AA178" s="19">
        <f t="shared" si="57"/>
        <v>0</v>
      </c>
      <c r="AB178" s="19">
        <f t="shared" si="58"/>
        <v>0</v>
      </c>
      <c r="AD178" s="34">
        <v>21</v>
      </c>
      <c r="AE178" s="34">
        <f t="shared" si="59"/>
        <v>0</v>
      </c>
      <c r="AF178" s="34">
        <f t="shared" si="60"/>
        <v>0</v>
      </c>
      <c r="AG178" s="31" t="s">
        <v>13</v>
      </c>
      <c r="AM178" s="34">
        <f t="shared" si="61"/>
        <v>0</v>
      </c>
      <c r="AN178" s="34">
        <f t="shared" si="62"/>
        <v>0</v>
      </c>
      <c r="AO178" s="35" t="s">
        <v>1188</v>
      </c>
      <c r="AP178" s="35" t="s">
        <v>1204</v>
      </c>
      <c r="AQ178" s="27" t="s">
        <v>1210</v>
      </c>
      <c r="AS178" s="34">
        <f t="shared" si="63"/>
        <v>0</v>
      </c>
      <c r="AT178" s="34">
        <f t="shared" si="64"/>
        <v>0</v>
      </c>
      <c r="AU178" s="34">
        <v>0</v>
      </c>
      <c r="AV178" s="34">
        <f t="shared" si="65"/>
        <v>0</v>
      </c>
    </row>
    <row r="179" spans="1:48" ht="12.75">
      <c r="A179" s="6" t="s">
        <v>130</v>
      </c>
      <c r="B179" s="6" t="s">
        <v>371</v>
      </c>
      <c r="C179" s="6" t="s">
        <v>499</v>
      </c>
      <c r="D179" s="6" t="s">
        <v>894</v>
      </c>
      <c r="E179" s="6" t="s">
        <v>1138</v>
      </c>
      <c r="F179" s="19">
        <v>44</v>
      </c>
      <c r="G179" s="72">
        <v>0</v>
      </c>
      <c r="H179" s="19">
        <f t="shared" si="44"/>
        <v>0</v>
      </c>
      <c r="I179" s="19">
        <f t="shared" si="45"/>
        <v>0</v>
      </c>
      <c r="J179" s="19">
        <f t="shared" si="46"/>
        <v>0</v>
      </c>
      <c r="K179" s="19">
        <v>0</v>
      </c>
      <c r="L179" s="19">
        <f t="shared" si="47"/>
        <v>0</v>
      </c>
      <c r="M179" s="31" t="s">
        <v>1162</v>
      </c>
      <c r="P179" s="34">
        <f t="shared" si="48"/>
        <v>0</v>
      </c>
      <c r="R179" s="34">
        <f t="shared" si="49"/>
        <v>0</v>
      </c>
      <c r="S179" s="34">
        <f t="shared" si="50"/>
        <v>0</v>
      </c>
      <c r="T179" s="34">
        <f t="shared" si="51"/>
        <v>0</v>
      </c>
      <c r="U179" s="34">
        <f t="shared" si="52"/>
        <v>0</v>
      </c>
      <c r="V179" s="34">
        <f t="shared" si="53"/>
        <v>0</v>
      </c>
      <c r="W179" s="34">
        <f t="shared" si="54"/>
        <v>0</v>
      </c>
      <c r="X179" s="34">
        <f t="shared" si="55"/>
        <v>0</v>
      </c>
      <c r="Y179" s="27" t="s">
        <v>371</v>
      </c>
      <c r="Z179" s="19">
        <f t="shared" si="56"/>
        <v>0</v>
      </c>
      <c r="AA179" s="19">
        <f t="shared" si="57"/>
        <v>0</v>
      </c>
      <c r="AB179" s="19">
        <f t="shared" si="58"/>
        <v>0</v>
      </c>
      <c r="AD179" s="34">
        <v>21</v>
      </c>
      <c r="AE179" s="34">
        <f t="shared" si="59"/>
        <v>0</v>
      </c>
      <c r="AF179" s="34">
        <f t="shared" si="60"/>
        <v>0</v>
      </c>
      <c r="AG179" s="31" t="s">
        <v>13</v>
      </c>
      <c r="AM179" s="34">
        <f t="shared" si="61"/>
        <v>0</v>
      </c>
      <c r="AN179" s="34">
        <f t="shared" si="62"/>
        <v>0</v>
      </c>
      <c r="AO179" s="35" t="s">
        <v>1188</v>
      </c>
      <c r="AP179" s="35" t="s">
        <v>1204</v>
      </c>
      <c r="AQ179" s="27" t="s">
        <v>1210</v>
      </c>
      <c r="AS179" s="34">
        <f t="shared" si="63"/>
        <v>0</v>
      </c>
      <c r="AT179" s="34">
        <f t="shared" si="64"/>
        <v>0</v>
      </c>
      <c r="AU179" s="34">
        <v>0</v>
      </c>
      <c r="AV179" s="34">
        <f t="shared" si="65"/>
        <v>0</v>
      </c>
    </row>
    <row r="180" spans="1:48" ht="12.75">
      <c r="A180" s="6" t="s">
        <v>131</v>
      </c>
      <c r="B180" s="6" t="s">
        <v>371</v>
      </c>
      <c r="C180" s="6" t="s">
        <v>500</v>
      </c>
      <c r="D180" s="6" t="s">
        <v>895</v>
      </c>
      <c r="E180" s="6" t="s">
        <v>1138</v>
      </c>
      <c r="F180" s="19">
        <v>2</v>
      </c>
      <c r="G180" s="72">
        <v>0</v>
      </c>
      <c r="H180" s="19">
        <f t="shared" si="44"/>
        <v>0</v>
      </c>
      <c r="I180" s="19">
        <f t="shared" si="45"/>
        <v>0</v>
      </c>
      <c r="J180" s="19">
        <f t="shared" si="46"/>
        <v>0</v>
      </c>
      <c r="K180" s="19">
        <v>0</v>
      </c>
      <c r="L180" s="19">
        <f t="shared" si="47"/>
        <v>0</v>
      </c>
      <c r="M180" s="31" t="s">
        <v>1162</v>
      </c>
      <c r="P180" s="34">
        <f t="shared" si="48"/>
        <v>0</v>
      </c>
      <c r="R180" s="34">
        <f t="shared" si="49"/>
        <v>0</v>
      </c>
      <c r="S180" s="34">
        <f t="shared" si="50"/>
        <v>0</v>
      </c>
      <c r="T180" s="34">
        <f t="shared" si="51"/>
        <v>0</v>
      </c>
      <c r="U180" s="34">
        <f t="shared" si="52"/>
        <v>0</v>
      </c>
      <c r="V180" s="34">
        <f t="shared" si="53"/>
        <v>0</v>
      </c>
      <c r="W180" s="34">
        <f t="shared" si="54"/>
        <v>0</v>
      </c>
      <c r="X180" s="34">
        <f t="shared" si="55"/>
        <v>0</v>
      </c>
      <c r="Y180" s="27" t="s">
        <v>371</v>
      </c>
      <c r="Z180" s="19">
        <f t="shared" si="56"/>
        <v>0</v>
      </c>
      <c r="AA180" s="19">
        <f t="shared" si="57"/>
        <v>0</v>
      </c>
      <c r="AB180" s="19">
        <f t="shared" si="58"/>
        <v>0</v>
      </c>
      <c r="AD180" s="34">
        <v>21</v>
      </c>
      <c r="AE180" s="34">
        <f t="shared" si="59"/>
        <v>0</v>
      </c>
      <c r="AF180" s="34">
        <f t="shared" si="60"/>
        <v>0</v>
      </c>
      <c r="AG180" s="31" t="s">
        <v>13</v>
      </c>
      <c r="AM180" s="34">
        <f t="shared" si="61"/>
        <v>0</v>
      </c>
      <c r="AN180" s="34">
        <f t="shared" si="62"/>
        <v>0</v>
      </c>
      <c r="AO180" s="35" t="s">
        <v>1188</v>
      </c>
      <c r="AP180" s="35" t="s">
        <v>1204</v>
      </c>
      <c r="AQ180" s="27" t="s">
        <v>1210</v>
      </c>
      <c r="AS180" s="34">
        <f t="shared" si="63"/>
        <v>0</v>
      </c>
      <c r="AT180" s="34">
        <f t="shared" si="64"/>
        <v>0</v>
      </c>
      <c r="AU180" s="34">
        <v>0</v>
      </c>
      <c r="AV180" s="34">
        <f t="shared" si="65"/>
        <v>0</v>
      </c>
    </row>
    <row r="181" spans="1:48" ht="12.75">
      <c r="A181" s="6" t="s">
        <v>132</v>
      </c>
      <c r="B181" s="6" t="s">
        <v>371</v>
      </c>
      <c r="C181" s="6" t="s">
        <v>501</v>
      </c>
      <c r="D181" s="6" t="s">
        <v>896</v>
      </c>
      <c r="E181" s="6" t="s">
        <v>1138</v>
      </c>
      <c r="F181" s="19">
        <v>4</v>
      </c>
      <c r="G181" s="72">
        <v>0</v>
      </c>
      <c r="H181" s="19">
        <f t="shared" si="44"/>
        <v>0</v>
      </c>
      <c r="I181" s="19">
        <f t="shared" si="45"/>
        <v>0</v>
      </c>
      <c r="J181" s="19">
        <f t="shared" si="46"/>
        <v>0</v>
      </c>
      <c r="K181" s="19">
        <v>0</v>
      </c>
      <c r="L181" s="19">
        <f t="shared" si="47"/>
        <v>0</v>
      </c>
      <c r="M181" s="31" t="s">
        <v>1162</v>
      </c>
      <c r="P181" s="34">
        <f t="shared" si="48"/>
        <v>0</v>
      </c>
      <c r="R181" s="34">
        <f t="shared" si="49"/>
        <v>0</v>
      </c>
      <c r="S181" s="34">
        <f t="shared" si="50"/>
        <v>0</v>
      </c>
      <c r="T181" s="34">
        <f t="shared" si="51"/>
        <v>0</v>
      </c>
      <c r="U181" s="34">
        <f t="shared" si="52"/>
        <v>0</v>
      </c>
      <c r="V181" s="34">
        <f t="shared" si="53"/>
        <v>0</v>
      </c>
      <c r="W181" s="34">
        <f t="shared" si="54"/>
        <v>0</v>
      </c>
      <c r="X181" s="34">
        <f t="shared" si="55"/>
        <v>0</v>
      </c>
      <c r="Y181" s="27" t="s">
        <v>371</v>
      </c>
      <c r="Z181" s="19">
        <f t="shared" si="56"/>
        <v>0</v>
      </c>
      <c r="AA181" s="19">
        <f t="shared" si="57"/>
        <v>0</v>
      </c>
      <c r="AB181" s="19">
        <f t="shared" si="58"/>
        <v>0</v>
      </c>
      <c r="AD181" s="34">
        <v>21</v>
      </c>
      <c r="AE181" s="34">
        <f t="shared" si="59"/>
        <v>0</v>
      </c>
      <c r="AF181" s="34">
        <f t="shared" si="60"/>
        <v>0</v>
      </c>
      <c r="AG181" s="31" t="s">
        <v>13</v>
      </c>
      <c r="AM181" s="34">
        <f t="shared" si="61"/>
        <v>0</v>
      </c>
      <c r="AN181" s="34">
        <f t="shared" si="62"/>
        <v>0</v>
      </c>
      <c r="AO181" s="35" t="s">
        <v>1188</v>
      </c>
      <c r="AP181" s="35" t="s">
        <v>1204</v>
      </c>
      <c r="AQ181" s="27" t="s">
        <v>1210</v>
      </c>
      <c r="AS181" s="34">
        <f t="shared" si="63"/>
        <v>0</v>
      </c>
      <c r="AT181" s="34">
        <f t="shared" si="64"/>
        <v>0</v>
      </c>
      <c r="AU181" s="34">
        <v>0</v>
      </c>
      <c r="AV181" s="34">
        <f t="shared" si="65"/>
        <v>0</v>
      </c>
    </row>
    <row r="182" spans="1:48" ht="12.75">
      <c r="A182" s="6" t="s">
        <v>133</v>
      </c>
      <c r="B182" s="6" t="s">
        <v>371</v>
      </c>
      <c r="C182" s="6" t="s">
        <v>502</v>
      </c>
      <c r="D182" s="6" t="s">
        <v>897</v>
      </c>
      <c r="E182" s="6" t="s">
        <v>1138</v>
      </c>
      <c r="F182" s="19">
        <v>2</v>
      </c>
      <c r="G182" s="72">
        <v>0</v>
      </c>
      <c r="H182" s="19">
        <f t="shared" si="44"/>
        <v>0</v>
      </c>
      <c r="I182" s="19">
        <f t="shared" si="45"/>
        <v>0</v>
      </c>
      <c r="J182" s="19">
        <f t="shared" si="46"/>
        <v>0</v>
      </c>
      <c r="K182" s="19">
        <v>0</v>
      </c>
      <c r="L182" s="19">
        <f t="shared" si="47"/>
        <v>0</v>
      </c>
      <c r="M182" s="31" t="s">
        <v>1162</v>
      </c>
      <c r="P182" s="34">
        <f t="shared" si="48"/>
        <v>0</v>
      </c>
      <c r="R182" s="34">
        <f t="shared" si="49"/>
        <v>0</v>
      </c>
      <c r="S182" s="34">
        <f t="shared" si="50"/>
        <v>0</v>
      </c>
      <c r="T182" s="34">
        <f t="shared" si="51"/>
        <v>0</v>
      </c>
      <c r="U182" s="34">
        <f t="shared" si="52"/>
        <v>0</v>
      </c>
      <c r="V182" s="34">
        <f t="shared" si="53"/>
        <v>0</v>
      </c>
      <c r="W182" s="34">
        <f t="shared" si="54"/>
        <v>0</v>
      </c>
      <c r="X182" s="34">
        <f t="shared" si="55"/>
        <v>0</v>
      </c>
      <c r="Y182" s="27" t="s">
        <v>371</v>
      </c>
      <c r="Z182" s="19">
        <f t="shared" si="56"/>
        <v>0</v>
      </c>
      <c r="AA182" s="19">
        <f t="shared" si="57"/>
        <v>0</v>
      </c>
      <c r="AB182" s="19">
        <f t="shared" si="58"/>
        <v>0</v>
      </c>
      <c r="AD182" s="34">
        <v>21</v>
      </c>
      <c r="AE182" s="34">
        <f t="shared" si="59"/>
        <v>0</v>
      </c>
      <c r="AF182" s="34">
        <f t="shared" si="60"/>
        <v>0</v>
      </c>
      <c r="AG182" s="31" t="s">
        <v>13</v>
      </c>
      <c r="AM182" s="34">
        <f t="shared" si="61"/>
        <v>0</v>
      </c>
      <c r="AN182" s="34">
        <f t="shared" si="62"/>
        <v>0</v>
      </c>
      <c r="AO182" s="35" t="s">
        <v>1188</v>
      </c>
      <c r="AP182" s="35" t="s">
        <v>1204</v>
      </c>
      <c r="AQ182" s="27" t="s">
        <v>1210</v>
      </c>
      <c r="AS182" s="34">
        <f t="shared" si="63"/>
        <v>0</v>
      </c>
      <c r="AT182" s="34">
        <f t="shared" si="64"/>
        <v>0</v>
      </c>
      <c r="AU182" s="34">
        <v>0</v>
      </c>
      <c r="AV182" s="34">
        <f t="shared" si="65"/>
        <v>0</v>
      </c>
    </row>
    <row r="183" spans="1:48" ht="12.75">
      <c r="A183" s="6" t="s">
        <v>134</v>
      </c>
      <c r="B183" s="6" t="s">
        <v>371</v>
      </c>
      <c r="C183" s="6" t="s">
        <v>503</v>
      </c>
      <c r="D183" s="6" t="s">
        <v>898</v>
      </c>
      <c r="E183" s="6" t="s">
        <v>1138</v>
      </c>
      <c r="F183" s="19">
        <v>2</v>
      </c>
      <c r="G183" s="72">
        <v>0</v>
      </c>
      <c r="H183" s="19">
        <f aca="true" t="shared" si="66" ref="H183:H200">F183*AE183</f>
        <v>0</v>
      </c>
      <c r="I183" s="19">
        <f aca="true" t="shared" si="67" ref="I183:I200">J183-H183</f>
        <v>0</v>
      </c>
      <c r="J183" s="19">
        <f aca="true" t="shared" si="68" ref="J183:J200">F183*G183</f>
        <v>0</v>
      </c>
      <c r="K183" s="19">
        <v>0</v>
      </c>
      <c r="L183" s="19">
        <f aca="true" t="shared" si="69" ref="L183:L200">F183*K183</f>
        <v>0</v>
      </c>
      <c r="M183" s="31" t="s">
        <v>1162</v>
      </c>
      <c r="P183" s="34">
        <f aca="true" t="shared" si="70" ref="P183:P200">IF(AG183="5",J183,0)</f>
        <v>0</v>
      </c>
      <c r="R183" s="34">
        <f aca="true" t="shared" si="71" ref="R183:R200">IF(AG183="1",H183,0)</f>
        <v>0</v>
      </c>
      <c r="S183" s="34">
        <f aca="true" t="shared" si="72" ref="S183:S200">IF(AG183="1",I183,0)</f>
        <v>0</v>
      </c>
      <c r="T183" s="34">
        <f aca="true" t="shared" si="73" ref="T183:T200">IF(AG183="7",H183,0)</f>
        <v>0</v>
      </c>
      <c r="U183" s="34">
        <f aca="true" t="shared" si="74" ref="U183:U200">IF(AG183="7",I183,0)</f>
        <v>0</v>
      </c>
      <c r="V183" s="34">
        <f aca="true" t="shared" si="75" ref="V183:V200">IF(AG183="2",H183,0)</f>
        <v>0</v>
      </c>
      <c r="W183" s="34">
        <f aca="true" t="shared" si="76" ref="W183:W200">IF(AG183="2",I183,0)</f>
        <v>0</v>
      </c>
      <c r="X183" s="34">
        <f aca="true" t="shared" si="77" ref="X183:X200">IF(AG183="0",J183,0)</f>
        <v>0</v>
      </c>
      <c r="Y183" s="27" t="s">
        <v>371</v>
      </c>
      <c r="Z183" s="19">
        <f aca="true" t="shared" si="78" ref="Z183:Z200">IF(AD183=0,J183,0)</f>
        <v>0</v>
      </c>
      <c r="AA183" s="19">
        <f aca="true" t="shared" si="79" ref="AA183:AA200">IF(AD183=15,J183,0)</f>
        <v>0</v>
      </c>
      <c r="AB183" s="19">
        <f aca="true" t="shared" si="80" ref="AB183:AB200">IF(AD183=21,J183,0)</f>
        <v>0</v>
      </c>
      <c r="AD183" s="34">
        <v>21</v>
      </c>
      <c r="AE183" s="34">
        <f aca="true" t="shared" si="81" ref="AE183:AE200">G183*0</f>
        <v>0</v>
      </c>
      <c r="AF183" s="34">
        <f aca="true" t="shared" si="82" ref="AF183:AF200">G183*(1-0)</f>
        <v>0</v>
      </c>
      <c r="AG183" s="31" t="s">
        <v>13</v>
      </c>
      <c r="AM183" s="34">
        <f aca="true" t="shared" si="83" ref="AM183:AM200">F183*AE183</f>
        <v>0</v>
      </c>
      <c r="AN183" s="34">
        <f aca="true" t="shared" si="84" ref="AN183:AN200">F183*AF183</f>
        <v>0</v>
      </c>
      <c r="AO183" s="35" t="s">
        <v>1188</v>
      </c>
      <c r="AP183" s="35" t="s">
        <v>1204</v>
      </c>
      <c r="AQ183" s="27" t="s">
        <v>1210</v>
      </c>
      <c r="AS183" s="34">
        <f aca="true" t="shared" si="85" ref="AS183:AS200">AM183+AN183</f>
        <v>0</v>
      </c>
      <c r="AT183" s="34">
        <f aca="true" t="shared" si="86" ref="AT183:AT200">G183/(100-AU183)*100</f>
        <v>0</v>
      </c>
      <c r="AU183" s="34">
        <v>0</v>
      </c>
      <c r="AV183" s="34">
        <f aca="true" t="shared" si="87" ref="AV183:AV200">L183</f>
        <v>0</v>
      </c>
    </row>
    <row r="184" spans="1:48" ht="12.75">
      <c r="A184" s="6" t="s">
        <v>135</v>
      </c>
      <c r="B184" s="6" t="s">
        <v>371</v>
      </c>
      <c r="C184" s="6" t="s">
        <v>504</v>
      </c>
      <c r="D184" s="6" t="s">
        <v>899</v>
      </c>
      <c r="E184" s="6" t="s">
        <v>1138</v>
      </c>
      <c r="F184" s="19">
        <v>2</v>
      </c>
      <c r="G184" s="72">
        <v>0</v>
      </c>
      <c r="H184" s="19">
        <f t="shared" si="66"/>
        <v>0</v>
      </c>
      <c r="I184" s="19">
        <f t="shared" si="67"/>
        <v>0</v>
      </c>
      <c r="J184" s="19">
        <f t="shared" si="68"/>
        <v>0</v>
      </c>
      <c r="K184" s="19">
        <v>0</v>
      </c>
      <c r="L184" s="19">
        <f t="shared" si="69"/>
        <v>0</v>
      </c>
      <c r="M184" s="31" t="s">
        <v>1162</v>
      </c>
      <c r="P184" s="34">
        <f t="shared" si="70"/>
        <v>0</v>
      </c>
      <c r="R184" s="34">
        <f t="shared" si="71"/>
        <v>0</v>
      </c>
      <c r="S184" s="34">
        <f t="shared" si="72"/>
        <v>0</v>
      </c>
      <c r="T184" s="34">
        <f t="shared" si="73"/>
        <v>0</v>
      </c>
      <c r="U184" s="34">
        <f t="shared" si="74"/>
        <v>0</v>
      </c>
      <c r="V184" s="34">
        <f t="shared" si="75"/>
        <v>0</v>
      </c>
      <c r="W184" s="34">
        <f t="shared" si="76"/>
        <v>0</v>
      </c>
      <c r="X184" s="34">
        <f t="shared" si="77"/>
        <v>0</v>
      </c>
      <c r="Y184" s="27" t="s">
        <v>371</v>
      </c>
      <c r="Z184" s="19">
        <f t="shared" si="78"/>
        <v>0</v>
      </c>
      <c r="AA184" s="19">
        <f t="shared" si="79"/>
        <v>0</v>
      </c>
      <c r="AB184" s="19">
        <f t="shared" si="80"/>
        <v>0</v>
      </c>
      <c r="AD184" s="34">
        <v>21</v>
      </c>
      <c r="AE184" s="34">
        <f t="shared" si="81"/>
        <v>0</v>
      </c>
      <c r="AF184" s="34">
        <f t="shared" si="82"/>
        <v>0</v>
      </c>
      <c r="AG184" s="31" t="s">
        <v>13</v>
      </c>
      <c r="AM184" s="34">
        <f t="shared" si="83"/>
        <v>0</v>
      </c>
      <c r="AN184" s="34">
        <f t="shared" si="84"/>
        <v>0</v>
      </c>
      <c r="AO184" s="35" t="s">
        <v>1188</v>
      </c>
      <c r="AP184" s="35" t="s">
        <v>1204</v>
      </c>
      <c r="AQ184" s="27" t="s">
        <v>1210</v>
      </c>
      <c r="AS184" s="34">
        <f t="shared" si="85"/>
        <v>0</v>
      </c>
      <c r="AT184" s="34">
        <f t="shared" si="86"/>
        <v>0</v>
      </c>
      <c r="AU184" s="34">
        <v>0</v>
      </c>
      <c r="AV184" s="34">
        <f t="shared" si="87"/>
        <v>0</v>
      </c>
    </row>
    <row r="185" spans="1:48" ht="12.75">
      <c r="A185" s="6" t="s">
        <v>136</v>
      </c>
      <c r="B185" s="6" t="s">
        <v>371</v>
      </c>
      <c r="C185" s="6" t="s">
        <v>505</v>
      </c>
      <c r="D185" s="6" t="s">
        <v>834</v>
      </c>
      <c r="E185" s="6" t="s">
        <v>1138</v>
      </c>
      <c r="F185" s="19">
        <v>6</v>
      </c>
      <c r="G185" s="72">
        <v>0</v>
      </c>
      <c r="H185" s="19">
        <f t="shared" si="66"/>
        <v>0</v>
      </c>
      <c r="I185" s="19">
        <f t="shared" si="67"/>
        <v>0</v>
      </c>
      <c r="J185" s="19">
        <f t="shared" si="68"/>
        <v>0</v>
      </c>
      <c r="K185" s="19">
        <v>0</v>
      </c>
      <c r="L185" s="19">
        <f t="shared" si="69"/>
        <v>0</v>
      </c>
      <c r="M185" s="31" t="s">
        <v>1162</v>
      </c>
      <c r="P185" s="34">
        <f t="shared" si="70"/>
        <v>0</v>
      </c>
      <c r="R185" s="34">
        <f t="shared" si="71"/>
        <v>0</v>
      </c>
      <c r="S185" s="34">
        <f t="shared" si="72"/>
        <v>0</v>
      </c>
      <c r="T185" s="34">
        <f t="shared" si="73"/>
        <v>0</v>
      </c>
      <c r="U185" s="34">
        <f t="shared" si="74"/>
        <v>0</v>
      </c>
      <c r="V185" s="34">
        <f t="shared" si="75"/>
        <v>0</v>
      </c>
      <c r="W185" s="34">
        <f t="shared" si="76"/>
        <v>0</v>
      </c>
      <c r="X185" s="34">
        <f t="shared" si="77"/>
        <v>0</v>
      </c>
      <c r="Y185" s="27" t="s">
        <v>371</v>
      </c>
      <c r="Z185" s="19">
        <f t="shared" si="78"/>
        <v>0</v>
      </c>
      <c r="AA185" s="19">
        <f t="shared" si="79"/>
        <v>0</v>
      </c>
      <c r="AB185" s="19">
        <f t="shared" si="80"/>
        <v>0</v>
      </c>
      <c r="AD185" s="34">
        <v>21</v>
      </c>
      <c r="AE185" s="34">
        <f t="shared" si="81"/>
        <v>0</v>
      </c>
      <c r="AF185" s="34">
        <f t="shared" si="82"/>
        <v>0</v>
      </c>
      <c r="AG185" s="31" t="s">
        <v>13</v>
      </c>
      <c r="AM185" s="34">
        <f t="shared" si="83"/>
        <v>0</v>
      </c>
      <c r="AN185" s="34">
        <f t="shared" si="84"/>
        <v>0</v>
      </c>
      <c r="AO185" s="35" t="s">
        <v>1188</v>
      </c>
      <c r="AP185" s="35" t="s">
        <v>1204</v>
      </c>
      <c r="AQ185" s="27" t="s">
        <v>1210</v>
      </c>
      <c r="AS185" s="34">
        <f t="shared" si="85"/>
        <v>0</v>
      </c>
      <c r="AT185" s="34">
        <f t="shared" si="86"/>
        <v>0</v>
      </c>
      <c r="AU185" s="34">
        <v>0</v>
      </c>
      <c r="AV185" s="34">
        <f t="shared" si="87"/>
        <v>0</v>
      </c>
    </row>
    <row r="186" spans="1:48" ht="12.75">
      <c r="A186" s="6" t="s">
        <v>137</v>
      </c>
      <c r="B186" s="6" t="s">
        <v>371</v>
      </c>
      <c r="C186" s="6" t="s">
        <v>506</v>
      </c>
      <c r="D186" s="6" t="s">
        <v>900</v>
      </c>
      <c r="E186" s="6" t="s">
        <v>1136</v>
      </c>
      <c r="F186" s="19">
        <v>101</v>
      </c>
      <c r="G186" s="72">
        <v>0</v>
      </c>
      <c r="H186" s="19">
        <f t="shared" si="66"/>
        <v>0</v>
      </c>
      <c r="I186" s="19">
        <f t="shared" si="67"/>
        <v>0</v>
      </c>
      <c r="J186" s="19">
        <f t="shared" si="68"/>
        <v>0</v>
      </c>
      <c r="K186" s="19">
        <v>0</v>
      </c>
      <c r="L186" s="19">
        <f t="shared" si="69"/>
        <v>0</v>
      </c>
      <c r="M186" s="31" t="s">
        <v>1162</v>
      </c>
      <c r="P186" s="34">
        <f t="shared" si="70"/>
        <v>0</v>
      </c>
      <c r="R186" s="34">
        <f t="shared" si="71"/>
        <v>0</v>
      </c>
      <c r="S186" s="34">
        <f t="shared" si="72"/>
        <v>0</v>
      </c>
      <c r="T186" s="34">
        <f t="shared" si="73"/>
        <v>0</v>
      </c>
      <c r="U186" s="34">
        <f t="shared" si="74"/>
        <v>0</v>
      </c>
      <c r="V186" s="34">
        <f t="shared" si="75"/>
        <v>0</v>
      </c>
      <c r="W186" s="34">
        <f t="shared" si="76"/>
        <v>0</v>
      </c>
      <c r="X186" s="34">
        <f t="shared" si="77"/>
        <v>0</v>
      </c>
      <c r="Y186" s="27" t="s">
        <v>371</v>
      </c>
      <c r="Z186" s="19">
        <f t="shared" si="78"/>
        <v>0</v>
      </c>
      <c r="AA186" s="19">
        <f t="shared" si="79"/>
        <v>0</v>
      </c>
      <c r="AB186" s="19">
        <f t="shared" si="80"/>
        <v>0</v>
      </c>
      <c r="AD186" s="34">
        <v>21</v>
      </c>
      <c r="AE186" s="34">
        <f t="shared" si="81"/>
        <v>0</v>
      </c>
      <c r="AF186" s="34">
        <f t="shared" si="82"/>
        <v>0</v>
      </c>
      <c r="AG186" s="31" t="s">
        <v>13</v>
      </c>
      <c r="AM186" s="34">
        <f t="shared" si="83"/>
        <v>0</v>
      </c>
      <c r="AN186" s="34">
        <f t="shared" si="84"/>
        <v>0</v>
      </c>
      <c r="AO186" s="35" t="s">
        <v>1188</v>
      </c>
      <c r="AP186" s="35" t="s">
        <v>1204</v>
      </c>
      <c r="AQ186" s="27" t="s">
        <v>1210</v>
      </c>
      <c r="AS186" s="34">
        <f t="shared" si="85"/>
        <v>0</v>
      </c>
      <c r="AT186" s="34">
        <f t="shared" si="86"/>
        <v>0</v>
      </c>
      <c r="AU186" s="34">
        <v>0</v>
      </c>
      <c r="AV186" s="34">
        <f t="shared" si="87"/>
        <v>0</v>
      </c>
    </row>
    <row r="187" spans="1:48" ht="12.75">
      <c r="A187" s="6" t="s">
        <v>138</v>
      </c>
      <c r="B187" s="6" t="s">
        <v>371</v>
      </c>
      <c r="C187" s="6" t="s">
        <v>507</v>
      </c>
      <c r="D187" s="6" t="s">
        <v>901</v>
      </c>
      <c r="E187" s="6" t="s">
        <v>1136</v>
      </c>
      <c r="F187" s="19">
        <v>30.5</v>
      </c>
      <c r="G187" s="72">
        <v>0</v>
      </c>
      <c r="H187" s="19">
        <f t="shared" si="66"/>
        <v>0</v>
      </c>
      <c r="I187" s="19">
        <f t="shared" si="67"/>
        <v>0</v>
      </c>
      <c r="J187" s="19">
        <f t="shared" si="68"/>
        <v>0</v>
      </c>
      <c r="K187" s="19">
        <v>0</v>
      </c>
      <c r="L187" s="19">
        <f t="shared" si="69"/>
        <v>0</v>
      </c>
      <c r="M187" s="31" t="s">
        <v>1162</v>
      </c>
      <c r="P187" s="34">
        <f t="shared" si="70"/>
        <v>0</v>
      </c>
      <c r="R187" s="34">
        <f t="shared" si="71"/>
        <v>0</v>
      </c>
      <c r="S187" s="34">
        <f t="shared" si="72"/>
        <v>0</v>
      </c>
      <c r="T187" s="34">
        <f t="shared" si="73"/>
        <v>0</v>
      </c>
      <c r="U187" s="34">
        <f t="shared" si="74"/>
        <v>0</v>
      </c>
      <c r="V187" s="34">
        <f t="shared" si="75"/>
        <v>0</v>
      </c>
      <c r="W187" s="34">
        <f t="shared" si="76"/>
        <v>0</v>
      </c>
      <c r="X187" s="34">
        <f t="shared" si="77"/>
        <v>0</v>
      </c>
      <c r="Y187" s="27" t="s">
        <v>371</v>
      </c>
      <c r="Z187" s="19">
        <f t="shared" si="78"/>
        <v>0</v>
      </c>
      <c r="AA187" s="19">
        <f t="shared" si="79"/>
        <v>0</v>
      </c>
      <c r="AB187" s="19">
        <f t="shared" si="80"/>
        <v>0</v>
      </c>
      <c r="AD187" s="34">
        <v>21</v>
      </c>
      <c r="AE187" s="34">
        <f t="shared" si="81"/>
        <v>0</v>
      </c>
      <c r="AF187" s="34">
        <f t="shared" si="82"/>
        <v>0</v>
      </c>
      <c r="AG187" s="31" t="s">
        <v>13</v>
      </c>
      <c r="AM187" s="34">
        <f t="shared" si="83"/>
        <v>0</v>
      </c>
      <c r="AN187" s="34">
        <f t="shared" si="84"/>
        <v>0</v>
      </c>
      <c r="AO187" s="35" t="s">
        <v>1188</v>
      </c>
      <c r="AP187" s="35" t="s">
        <v>1204</v>
      </c>
      <c r="AQ187" s="27" t="s">
        <v>1210</v>
      </c>
      <c r="AS187" s="34">
        <f t="shared" si="85"/>
        <v>0</v>
      </c>
      <c r="AT187" s="34">
        <f t="shared" si="86"/>
        <v>0</v>
      </c>
      <c r="AU187" s="34">
        <v>0</v>
      </c>
      <c r="AV187" s="34">
        <f t="shared" si="87"/>
        <v>0</v>
      </c>
    </row>
    <row r="188" spans="1:48" ht="12.75">
      <c r="A188" s="6" t="s">
        <v>139</v>
      </c>
      <c r="B188" s="6" t="s">
        <v>371</v>
      </c>
      <c r="C188" s="6" t="s">
        <v>508</v>
      </c>
      <c r="D188" s="6" t="s">
        <v>902</v>
      </c>
      <c r="E188" s="6" t="s">
        <v>1138</v>
      </c>
      <c r="F188" s="19">
        <v>2</v>
      </c>
      <c r="G188" s="72">
        <v>0</v>
      </c>
      <c r="H188" s="19">
        <f t="shared" si="66"/>
        <v>0</v>
      </c>
      <c r="I188" s="19">
        <f t="shared" si="67"/>
        <v>0</v>
      </c>
      <c r="J188" s="19">
        <f t="shared" si="68"/>
        <v>0</v>
      </c>
      <c r="K188" s="19">
        <v>0</v>
      </c>
      <c r="L188" s="19">
        <f t="shared" si="69"/>
        <v>0</v>
      </c>
      <c r="M188" s="31" t="s">
        <v>1162</v>
      </c>
      <c r="P188" s="34">
        <f t="shared" si="70"/>
        <v>0</v>
      </c>
      <c r="R188" s="34">
        <f t="shared" si="71"/>
        <v>0</v>
      </c>
      <c r="S188" s="34">
        <f t="shared" si="72"/>
        <v>0</v>
      </c>
      <c r="T188" s="34">
        <f t="shared" si="73"/>
        <v>0</v>
      </c>
      <c r="U188" s="34">
        <f t="shared" si="74"/>
        <v>0</v>
      </c>
      <c r="V188" s="34">
        <f t="shared" si="75"/>
        <v>0</v>
      </c>
      <c r="W188" s="34">
        <f t="shared" si="76"/>
        <v>0</v>
      </c>
      <c r="X188" s="34">
        <f t="shared" si="77"/>
        <v>0</v>
      </c>
      <c r="Y188" s="27" t="s">
        <v>371</v>
      </c>
      <c r="Z188" s="19">
        <f t="shared" si="78"/>
        <v>0</v>
      </c>
      <c r="AA188" s="19">
        <f t="shared" si="79"/>
        <v>0</v>
      </c>
      <c r="AB188" s="19">
        <f t="shared" si="80"/>
        <v>0</v>
      </c>
      <c r="AD188" s="34">
        <v>21</v>
      </c>
      <c r="AE188" s="34">
        <f t="shared" si="81"/>
        <v>0</v>
      </c>
      <c r="AF188" s="34">
        <f t="shared" si="82"/>
        <v>0</v>
      </c>
      <c r="AG188" s="31" t="s">
        <v>13</v>
      </c>
      <c r="AM188" s="34">
        <f t="shared" si="83"/>
        <v>0</v>
      </c>
      <c r="AN188" s="34">
        <f t="shared" si="84"/>
        <v>0</v>
      </c>
      <c r="AO188" s="35" t="s">
        <v>1188</v>
      </c>
      <c r="AP188" s="35" t="s">
        <v>1204</v>
      </c>
      <c r="AQ188" s="27" t="s">
        <v>1210</v>
      </c>
      <c r="AS188" s="34">
        <f t="shared" si="85"/>
        <v>0</v>
      </c>
      <c r="AT188" s="34">
        <f t="shared" si="86"/>
        <v>0</v>
      </c>
      <c r="AU188" s="34">
        <v>0</v>
      </c>
      <c r="AV188" s="34">
        <f t="shared" si="87"/>
        <v>0</v>
      </c>
    </row>
    <row r="189" spans="1:48" ht="12.75">
      <c r="A189" s="6" t="s">
        <v>140</v>
      </c>
      <c r="B189" s="6" t="s">
        <v>371</v>
      </c>
      <c r="C189" s="6" t="s">
        <v>509</v>
      </c>
      <c r="D189" s="6" t="s">
        <v>903</v>
      </c>
      <c r="E189" s="6" t="s">
        <v>1138</v>
      </c>
      <c r="F189" s="19">
        <v>6</v>
      </c>
      <c r="G189" s="72">
        <v>0</v>
      </c>
      <c r="H189" s="19">
        <f t="shared" si="66"/>
        <v>0</v>
      </c>
      <c r="I189" s="19">
        <f t="shared" si="67"/>
        <v>0</v>
      </c>
      <c r="J189" s="19">
        <f t="shared" si="68"/>
        <v>0</v>
      </c>
      <c r="K189" s="19">
        <v>0</v>
      </c>
      <c r="L189" s="19">
        <f t="shared" si="69"/>
        <v>0</v>
      </c>
      <c r="M189" s="31" t="s">
        <v>1162</v>
      </c>
      <c r="P189" s="34">
        <f t="shared" si="70"/>
        <v>0</v>
      </c>
      <c r="R189" s="34">
        <f t="shared" si="71"/>
        <v>0</v>
      </c>
      <c r="S189" s="34">
        <f t="shared" si="72"/>
        <v>0</v>
      </c>
      <c r="T189" s="34">
        <f t="shared" si="73"/>
        <v>0</v>
      </c>
      <c r="U189" s="34">
        <f t="shared" si="74"/>
        <v>0</v>
      </c>
      <c r="V189" s="34">
        <f t="shared" si="75"/>
        <v>0</v>
      </c>
      <c r="W189" s="34">
        <f t="shared" si="76"/>
        <v>0</v>
      </c>
      <c r="X189" s="34">
        <f t="shared" si="77"/>
        <v>0</v>
      </c>
      <c r="Y189" s="27" t="s">
        <v>371</v>
      </c>
      <c r="Z189" s="19">
        <f t="shared" si="78"/>
        <v>0</v>
      </c>
      <c r="AA189" s="19">
        <f t="shared" si="79"/>
        <v>0</v>
      </c>
      <c r="AB189" s="19">
        <f t="shared" si="80"/>
        <v>0</v>
      </c>
      <c r="AD189" s="34">
        <v>21</v>
      </c>
      <c r="AE189" s="34">
        <f t="shared" si="81"/>
        <v>0</v>
      </c>
      <c r="AF189" s="34">
        <f t="shared" si="82"/>
        <v>0</v>
      </c>
      <c r="AG189" s="31" t="s">
        <v>13</v>
      </c>
      <c r="AM189" s="34">
        <f t="shared" si="83"/>
        <v>0</v>
      </c>
      <c r="AN189" s="34">
        <f t="shared" si="84"/>
        <v>0</v>
      </c>
      <c r="AO189" s="35" t="s">
        <v>1188</v>
      </c>
      <c r="AP189" s="35" t="s">
        <v>1204</v>
      </c>
      <c r="AQ189" s="27" t="s">
        <v>1210</v>
      </c>
      <c r="AS189" s="34">
        <f t="shared" si="85"/>
        <v>0</v>
      </c>
      <c r="AT189" s="34">
        <f t="shared" si="86"/>
        <v>0</v>
      </c>
      <c r="AU189" s="34">
        <v>0</v>
      </c>
      <c r="AV189" s="34">
        <f t="shared" si="87"/>
        <v>0</v>
      </c>
    </row>
    <row r="190" spans="1:48" ht="12.75">
      <c r="A190" s="6" t="s">
        <v>141</v>
      </c>
      <c r="B190" s="6" t="s">
        <v>371</v>
      </c>
      <c r="C190" s="6" t="s">
        <v>510</v>
      </c>
      <c r="D190" s="6" t="s">
        <v>856</v>
      </c>
      <c r="E190" s="6" t="s">
        <v>1139</v>
      </c>
      <c r="F190" s="19">
        <v>40</v>
      </c>
      <c r="G190" s="72">
        <v>0</v>
      </c>
      <c r="H190" s="19">
        <f t="shared" si="66"/>
        <v>0</v>
      </c>
      <c r="I190" s="19">
        <f t="shared" si="67"/>
        <v>0</v>
      </c>
      <c r="J190" s="19">
        <f t="shared" si="68"/>
        <v>0</v>
      </c>
      <c r="K190" s="19">
        <v>0</v>
      </c>
      <c r="L190" s="19">
        <f t="shared" si="69"/>
        <v>0</v>
      </c>
      <c r="M190" s="31" t="s">
        <v>1162</v>
      </c>
      <c r="P190" s="34">
        <f t="shared" si="70"/>
        <v>0</v>
      </c>
      <c r="R190" s="34">
        <f t="shared" si="71"/>
        <v>0</v>
      </c>
      <c r="S190" s="34">
        <f t="shared" si="72"/>
        <v>0</v>
      </c>
      <c r="T190" s="34">
        <f t="shared" si="73"/>
        <v>0</v>
      </c>
      <c r="U190" s="34">
        <f t="shared" si="74"/>
        <v>0</v>
      </c>
      <c r="V190" s="34">
        <f t="shared" si="75"/>
        <v>0</v>
      </c>
      <c r="W190" s="34">
        <f t="shared" si="76"/>
        <v>0</v>
      </c>
      <c r="X190" s="34">
        <f t="shared" si="77"/>
        <v>0</v>
      </c>
      <c r="Y190" s="27" t="s">
        <v>371</v>
      </c>
      <c r="Z190" s="19">
        <f t="shared" si="78"/>
        <v>0</v>
      </c>
      <c r="AA190" s="19">
        <f t="shared" si="79"/>
        <v>0</v>
      </c>
      <c r="AB190" s="19">
        <f t="shared" si="80"/>
        <v>0</v>
      </c>
      <c r="AD190" s="34">
        <v>21</v>
      </c>
      <c r="AE190" s="34">
        <f t="shared" si="81"/>
        <v>0</v>
      </c>
      <c r="AF190" s="34">
        <f t="shared" si="82"/>
        <v>0</v>
      </c>
      <c r="AG190" s="31" t="s">
        <v>13</v>
      </c>
      <c r="AM190" s="34">
        <f t="shared" si="83"/>
        <v>0</v>
      </c>
      <c r="AN190" s="34">
        <f t="shared" si="84"/>
        <v>0</v>
      </c>
      <c r="AO190" s="35" t="s">
        <v>1188</v>
      </c>
      <c r="AP190" s="35" t="s">
        <v>1204</v>
      </c>
      <c r="AQ190" s="27" t="s">
        <v>1210</v>
      </c>
      <c r="AS190" s="34">
        <f t="shared" si="85"/>
        <v>0</v>
      </c>
      <c r="AT190" s="34">
        <f t="shared" si="86"/>
        <v>0</v>
      </c>
      <c r="AU190" s="34">
        <v>0</v>
      </c>
      <c r="AV190" s="34">
        <f t="shared" si="87"/>
        <v>0</v>
      </c>
    </row>
    <row r="191" spans="1:48" ht="12.75">
      <c r="A191" s="6" t="s">
        <v>142</v>
      </c>
      <c r="B191" s="6" t="s">
        <v>371</v>
      </c>
      <c r="C191" s="6" t="s">
        <v>511</v>
      </c>
      <c r="D191" s="6" t="s">
        <v>904</v>
      </c>
      <c r="E191" s="6" t="s">
        <v>1138</v>
      </c>
      <c r="F191" s="19">
        <v>1</v>
      </c>
      <c r="G191" s="72">
        <v>0</v>
      </c>
      <c r="H191" s="19">
        <f t="shared" si="66"/>
        <v>0</v>
      </c>
      <c r="I191" s="19">
        <f t="shared" si="67"/>
        <v>0</v>
      </c>
      <c r="J191" s="19">
        <f t="shared" si="68"/>
        <v>0</v>
      </c>
      <c r="K191" s="19">
        <v>0</v>
      </c>
      <c r="L191" s="19">
        <f t="shared" si="69"/>
        <v>0</v>
      </c>
      <c r="M191" s="31" t="s">
        <v>1162</v>
      </c>
      <c r="P191" s="34">
        <f t="shared" si="70"/>
        <v>0</v>
      </c>
      <c r="R191" s="34">
        <f t="shared" si="71"/>
        <v>0</v>
      </c>
      <c r="S191" s="34">
        <f t="shared" si="72"/>
        <v>0</v>
      </c>
      <c r="T191" s="34">
        <f t="shared" si="73"/>
        <v>0</v>
      </c>
      <c r="U191" s="34">
        <f t="shared" si="74"/>
        <v>0</v>
      </c>
      <c r="V191" s="34">
        <f t="shared" si="75"/>
        <v>0</v>
      </c>
      <c r="W191" s="34">
        <f t="shared" si="76"/>
        <v>0</v>
      </c>
      <c r="X191" s="34">
        <f t="shared" si="77"/>
        <v>0</v>
      </c>
      <c r="Y191" s="27" t="s">
        <v>371</v>
      </c>
      <c r="Z191" s="19">
        <f t="shared" si="78"/>
        <v>0</v>
      </c>
      <c r="AA191" s="19">
        <f t="shared" si="79"/>
        <v>0</v>
      </c>
      <c r="AB191" s="19">
        <f t="shared" si="80"/>
        <v>0</v>
      </c>
      <c r="AD191" s="34">
        <v>21</v>
      </c>
      <c r="AE191" s="34">
        <f t="shared" si="81"/>
        <v>0</v>
      </c>
      <c r="AF191" s="34">
        <f t="shared" si="82"/>
        <v>0</v>
      </c>
      <c r="AG191" s="31" t="s">
        <v>13</v>
      </c>
      <c r="AM191" s="34">
        <f t="shared" si="83"/>
        <v>0</v>
      </c>
      <c r="AN191" s="34">
        <f t="shared" si="84"/>
        <v>0</v>
      </c>
      <c r="AO191" s="35" t="s">
        <v>1188</v>
      </c>
      <c r="AP191" s="35" t="s">
        <v>1204</v>
      </c>
      <c r="AQ191" s="27" t="s">
        <v>1210</v>
      </c>
      <c r="AS191" s="34">
        <f t="shared" si="85"/>
        <v>0</v>
      </c>
      <c r="AT191" s="34">
        <f t="shared" si="86"/>
        <v>0</v>
      </c>
      <c r="AU191" s="34">
        <v>0</v>
      </c>
      <c r="AV191" s="34">
        <f t="shared" si="87"/>
        <v>0</v>
      </c>
    </row>
    <row r="192" spans="1:48" ht="12.75">
      <c r="A192" s="6" t="s">
        <v>143</v>
      </c>
      <c r="B192" s="6" t="s">
        <v>371</v>
      </c>
      <c r="C192" s="6" t="s">
        <v>512</v>
      </c>
      <c r="D192" s="6" t="s">
        <v>905</v>
      </c>
      <c r="E192" s="6" t="s">
        <v>1138</v>
      </c>
      <c r="F192" s="19">
        <v>1</v>
      </c>
      <c r="G192" s="72">
        <v>0</v>
      </c>
      <c r="H192" s="19">
        <f t="shared" si="66"/>
        <v>0</v>
      </c>
      <c r="I192" s="19">
        <f t="shared" si="67"/>
        <v>0</v>
      </c>
      <c r="J192" s="19">
        <f t="shared" si="68"/>
        <v>0</v>
      </c>
      <c r="K192" s="19">
        <v>0</v>
      </c>
      <c r="L192" s="19">
        <f t="shared" si="69"/>
        <v>0</v>
      </c>
      <c r="M192" s="31" t="s">
        <v>1162</v>
      </c>
      <c r="P192" s="34">
        <f t="shared" si="70"/>
        <v>0</v>
      </c>
      <c r="R192" s="34">
        <f t="shared" si="71"/>
        <v>0</v>
      </c>
      <c r="S192" s="34">
        <f t="shared" si="72"/>
        <v>0</v>
      </c>
      <c r="T192" s="34">
        <f t="shared" si="73"/>
        <v>0</v>
      </c>
      <c r="U192" s="34">
        <f t="shared" si="74"/>
        <v>0</v>
      </c>
      <c r="V192" s="34">
        <f t="shared" si="75"/>
        <v>0</v>
      </c>
      <c r="W192" s="34">
        <f t="shared" si="76"/>
        <v>0</v>
      </c>
      <c r="X192" s="34">
        <f t="shared" si="77"/>
        <v>0</v>
      </c>
      <c r="Y192" s="27" t="s">
        <v>371</v>
      </c>
      <c r="Z192" s="19">
        <f t="shared" si="78"/>
        <v>0</v>
      </c>
      <c r="AA192" s="19">
        <f t="shared" si="79"/>
        <v>0</v>
      </c>
      <c r="AB192" s="19">
        <f t="shared" si="80"/>
        <v>0</v>
      </c>
      <c r="AD192" s="34">
        <v>21</v>
      </c>
      <c r="AE192" s="34">
        <f t="shared" si="81"/>
        <v>0</v>
      </c>
      <c r="AF192" s="34">
        <f t="shared" si="82"/>
        <v>0</v>
      </c>
      <c r="AG192" s="31" t="s">
        <v>13</v>
      </c>
      <c r="AM192" s="34">
        <f t="shared" si="83"/>
        <v>0</v>
      </c>
      <c r="AN192" s="34">
        <f t="shared" si="84"/>
        <v>0</v>
      </c>
      <c r="AO192" s="35" t="s">
        <v>1188</v>
      </c>
      <c r="AP192" s="35" t="s">
        <v>1204</v>
      </c>
      <c r="AQ192" s="27" t="s">
        <v>1210</v>
      </c>
      <c r="AS192" s="34">
        <f t="shared" si="85"/>
        <v>0</v>
      </c>
      <c r="AT192" s="34">
        <f t="shared" si="86"/>
        <v>0</v>
      </c>
      <c r="AU192" s="34">
        <v>0</v>
      </c>
      <c r="AV192" s="34">
        <f t="shared" si="87"/>
        <v>0</v>
      </c>
    </row>
    <row r="193" spans="1:48" ht="12.75">
      <c r="A193" s="6" t="s">
        <v>144</v>
      </c>
      <c r="B193" s="6" t="s">
        <v>371</v>
      </c>
      <c r="C193" s="6" t="s">
        <v>513</v>
      </c>
      <c r="D193" s="6" t="s">
        <v>906</v>
      </c>
      <c r="E193" s="6" t="s">
        <v>1138</v>
      </c>
      <c r="F193" s="19">
        <v>1</v>
      </c>
      <c r="G193" s="72">
        <v>0</v>
      </c>
      <c r="H193" s="19">
        <f t="shared" si="66"/>
        <v>0</v>
      </c>
      <c r="I193" s="19">
        <f t="shared" si="67"/>
        <v>0</v>
      </c>
      <c r="J193" s="19">
        <f t="shared" si="68"/>
        <v>0</v>
      </c>
      <c r="K193" s="19">
        <v>0</v>
      </c>
      <c r="L193" s="19">
        <f t="shared" si="69"/>
        <v>0</v>
      </c>
      <c r="M193" s="31" t="s">
        <v>1162</v>
      </c>
      <c r="P193" s="34">
        <f t="shared" si="70"/>
        <v>0</v>
      </c>
      <c r="R193" s="34">
        <f t="shared" si="71"/>
        <v>0</v>
      </c>
      <c r="S193" s="34">
        <f t="shared" si="72"/>
        <v>0</v>
      </c>
      <c r="T193" s="34">
        <f t="shared" si="73"/>
        <v>0</v>
      </c>
      <c r="U193" s="34">
        <f t="shared" si="74"/>
        <v>0</v>
      </c>
      <c r="V193" s="34">
        <f t="shared" si="75"/>
        <v>0</v>
      </c>
      <c r="W193" s="34">
        <f t="shared" si="76"/>
        <v>0</v>
      </c>
      <c r="X193" s="34">
        <f t="shared" si="77"/>
        <v>0</v>
      </c>
      <c r="Y193" s="27" t="s">
        <v>371</v>
      </c>
      <c r="Z193" s="19">
        <f t="shared" si="78"/>
        <v>0</v>
      </c>
      <c r="AA193" s="19">
        <f t="shared" si="79"/>
        <v>0</v>
      </c>
      <c r="AB193" s="19">
        <f t="shared" si="80"/>
        <v>0</v>
      </c>
      <c r="AD193" s="34">
        <v>21</v>
      </c>
      <c r="AE193" s="34">
        <f t="shared" si="81"/>
        <v>0</v>
      </c>
      <c r="AF193" s="34">
        <f t="shared" si="82"/>
        <v>0</v>
      </c>
      <c r="AG193" s="31" t="s">
        <v>13</v>
      </c>
      <c r="AM193" s="34">
        <f t="shared" si="83"/>
        <v>0</v>
      </c>
      <c r="AN193" s="34">
        <f t="shared" si="84"/>
        <v>0</v>
      </c>
      <c r="AO193" s="35" t="s">
        <v>1188</v>
      </c>
      <c r="AP193" s="35" t="s">
        <v>1204</v>
      </c>
      <c r="AQ193" s="27" t="s">
        <v>1210</v>
      </c>
      <c r="AS193" s="34">
        <f t="shared" si="85"/>
        <v>0</v>
      </c>
      <c r="AT193" s="34">
        <f t="shared" si="86"/>
        <v>0</v>
      </c>
      <c r="AU193" s="34">
        <v>0</v>
      </c>
      <c r="AV193" s="34">
        <f t="shared" si="87"/>
        <v>0</v>
      </c>
    </row>
    <row r="194" spans="1:48" ht="12.75">
      <c r="A194" s="6" t="s">
        <v>145</v>
      </c>
      <c r="B194" s="6" t="s">
        <v>371</v>
      </c>
      <c r="C194" s="6" t="s">
        <v>514</v>
      </c>
      <c r="D194" s="6" t="s">
        <v>907</v>
      </c>
      <c r="E194" s="6" t="s">
        <v>1136</v>
      </c>
      <c r="F194" s="19">
        <v>235.5</v>
      </c>
      <c r="G194" s="72">
        <v>0</v>
      </c>
      <c r="H194" s="19">
        <f t="shared" si="66"/>
        <v>0</v>
      </c>
      <c r="I194" s="19">
        <f t="shared" si="67"/>
        <v>0</v>
      </c>
      <c r="J194" s="19">
        <f t="shared" si="68"/>
        <v>0</v>
      </c>
      <c r="K194" s="19">
        <v>0</v>
      </c>
      <c r="L194" s="19">
        <f t="shared" si="69"/>
        <v>0</v>
      </c>
      <c r="M194" s="31" t="s">
        <v>1162</v>
      </c>
      <c r="P194" s="34">
        <f t="shared" si="70"/>
        <v>0</v>
      </c>
      <c r="R194" s="34">
        <f t="shared" si="71"/>
        <v>0</v>
      </c>
      <c r="S194" s="34">
        <f t="shared" si="72"/>
        <v>0</v>
      </c>
      <c r="T194" s="34">
        <f t="shared" si="73"/>
        <v>0</v>
      </c>
      <c r="U194" s="34">
        <f t="shared" si="74"/>
        <v>0</v>
      </c>
      <c r="V194" s="34">
        <f t="shared" si="75"/>
        <v>0</v>
      </c>
      <c r="W194" s="34">
        <f t="shared" si="76"/>
        <v>0</v>
      </c>
      <c r="X194" s="34">
        <f t="shared" si="77"/>
        <v>0</v>
      </c>
      <c r="Y194" s="27" t="s">
        <v>371</v>
      </c>
      <c r="Z194" s="19">
        <f t="shared" si="78"/>
        <v>0</v>
      </c>
      <c r="AA194" s="19">
        <f t="shared" si="79"/>
        <v>0</v>
      </c>
      <c r="AB194" s="19">
        <f t="shared" si="80"/>
        <v>0</v>
      </c>
      <c r="AD194" s="34">
        <v>21</v>
      </c>
      <c r="AE194" s="34">
        <f t="shared" si="81"/>
        <v>0</v>
      </c>
      <c r="AF194" s="34">
        <f t="shared" si="82"/>
        <v>0</v>
      </c>
      <c r="AG194" s="31" t="s">
        <v>13</v>
      </c>
      <c r="AM194" s="34">
        <f t="shared" si="83"/>
        <v>0</v>
      </c>
      <c r="AN194" s="34">
        <f t="shared" si="84"/>
        <v>0</v>
      </c>
      <c r="AO194" s="35" t="s">
        <v>1188</v>
      </c>
      <c r="AP194" s="35" t="s">
        <v>1204</v>
      </c>
      <c r="AQ194" s="27" t="s">
        <v>1210</v>
      </c>
      <c r="AS194" s="34">
        <f t="shared" si="85"/>
        <v>0</v>
      </c>
      <c r="AT194" s="34">
        <f t="shared" si="86"/>
        <v>0</v>
      </c>
      <c r="AU194" s="34">
        <v>0</v>
      </c>
      <c r="AV194" s="34">
        <f t="shared" si="87"/>
        <v>0</v>
      </c>
    </row>
    <row r="195" spans="1:48" ht="12.75">
      <c r="A195" s="6" t="s">
        <v>146</v>
      </c>
      <c r="B195" s="6" t="s">
        <v>371</v>
      </c>
      <c r="C195" s="6" t="s">
        <v>515</v>
      </c>
      <c r="D195" s="6" t="s">
        <v>908</v>
      </c>
      <c r="E195" s="6" t="s">
        <v>1136</v>
      </c>
      <c r="F195" s="19">
        <v>235.5</v>
      </c>
      <c r="G195" s="72">
        <v>0</v>
      </c>
      <c r="H195" s="19">
        <f t="shared" si="66"/>
        <v>0</v>
      </c>
      <c r="I195" s="19">
        <f t="shared" si="67"/>
        <v>0</v>
      </c>
      <c r="J195" s="19">
        <f t="shared" si="68"/>
        <v>0</v>
      </c>
      <c r="K195" s="19">
        <v>0</v>
      </c>
      <c r="L195" s="19">
        <f t="shared" si="69"/>
        <v>0</v>
      </c>
      <c r="M195" s="31" t="s">
        <v>1162</v>
      </c>
      <c r="P195" s="34">
        <f t="shared" si="70"/>
        <v>0</v>
      </c>
      <c r="R195" s="34">
        <f t="shared" si="71"/>
        <v>0</v>
      </c>
      <c r="S195" s="34">
        <f t="shared" si="72"/>
        <v>0</v>
      </c>
      <c r="T195" s="34">
        <f t="shared" si="73"/>
        <v>0</v>
      </c>
      <c r="U195" s="34">
        <f t="shared" si="74"/>
        <v>0</v>
      </c>
      <c r="V195" s="34">
        <f t="shared" si="75"/>
        <v>0</v>
      </c>
      <c r="W195" s="34">
        <f t="shared" si="76"/>
        <v>0</v>
      </c>
      <c r="X195" s="34">
        <f t="shared" si="77"/>
        <v>0</v>
      </c>
      <c r="Y195" s="27" t="s">
        <v>371</v>
      </c>
      <c r="Z195" s="19">
        <f t="shared" si="78"/>
        <v>0</v>
      </c>
      <c r="AA195" s="19">
        <f t="shared" si="79"/>
        <v>0</v>
      </c>
      <c r="AB195" s="19">
        <f t="shared" si="80"/>
        <v>0</v>
      </c>
      <c r="AD195" s="34">
        <v>21</v>
      </c>
      <c r="AE195" s="34">
        <f t="shared" si="81"/>
        <v>0</v>
      </c>
      <c r="AF195" s="34">
        <f t="shared" si="82"/>
        <v>0</v>
      </c>
      <c r="AG195" s="31" t="s">
        <v>13</v>
      </c>
      <c r="AM195" s="34">
        <f t="shared" si="83"/>
        <v>0</v>
      </c>
      <c r="AN195" s="34">
        <f t="shared" si="84"/>
        <v>0</v>
      </c>
      <c r="AO195" s="35" t="s">
        <v>1188</v>
      </c>
      <c r="AP195" s="35" t="s">
        <v>1204</v>
      </c>
      <c r="AQ195" s="27" t="s">
        <v>1210</v>
      </c>
      <c r="AS195" s="34">
        <f t="shared" si="85"/>
        <v>0</v>
      </c>
      <c r="AT195" s="34">
        <f t="shared" si="86"/>
        <v>0</v>
      </c>
      <c r="AU195" s="34">
        <v>0</v>
      </c>
      <c r="AV195" s="34">
        <f t="shared" si="87"/>
        <v>0</v>
      </c>
    </row>
    <row r="196" spans="1:48" ht="12.75">
      <c r="A196" s="6" t="s">
        <v>147</v>
      </c>
      <c r="B196" s="6" t="s">
        <v>371</v>
      </c>
      <c r="C196" s="6" t="s">
        <v>516</v>
      </c>
      <c r="D196" s="6" t="s">
        <v>909</v>
      </c>
      <c r="E196" s="6" t="s">
        <v>1136</v>
      </c>
      <c r="F196" s="19">
        <v>235.5</v>
      </c>
      <c r="G196" s="72">
        <v>0</v>
      </c>
      <c r="H196" s="19">
        <f t="shared" si="66"/>
        <v>0</v>
      </c>
      <c r="I196" s="19">
        <f t="shared" si="67"/>
        <v>0</v>
      </c>
      <c r="J196" s="19">
        <f t="shared" si="68"/>
        <v>0</v>
      </c>
      <c r="K196" s="19">
        <v>0</v>
      </c>
      <c r="L196" s="19">
        <f t="shared" si="69"/>
        <v>0</v>
      </c>
      <c r="M196" s="31" t="s">
        <v>1162</v>
      </c>
      <c r="P196" s="34">
        <f t="shared" si="70"/>
        <v>0</v>
      </c>
      <c r="R196" s="34">
        <f t="shared" si="71"/>
        <v>0</v>
      </c>
      <c r="S196" s="34">
        <f t="shared" si="72"/>
        <v>0</v>
      </c>
      <c r="T196" s="34">
        <f t="shared" si="73"/>
        <v>0</v>
      </c>
      <c r="U196" s="34">
        <f t="shared" si="74"/>
        <v>0</v>
      </c>
      <c r="V196" s="34">
        <f t="shared" si="75"/>
        <v>0</v>
      </c>
      <c r="W196" s="34">
        <f t="shared" si="76"/>
        <v>0</v>
      </c>
      <c r="X196" s="34">
        <f t="shared" si="77"/>
        <v>0</v>
      </c>
      <c r="Y196" s="27" t="s">
        <v>371</v>
      </c>
      <c r="Z196" s="19">
        <f t="shared" si="78"/>
        <v>0</v>
      </c>
      <c r="AA196" s="19">
        <f t="shared" si="79"/>
        <v>0</v>
      </c>
      <c r="AB196" s="19">
        <f t="shared" si="80"/>
        <v>0</v>
      </c>
      <c r="AD196" s="34">
        <v>21</v>
      </c>
      <c r="AE196" s="34">
        <f t="shared" si="81"/>
        <v>0</v>
      </c>
      <c r="AF196" s="34">
        <f t="shared" si="82"/>
        <v>0</v>
      </c>
      <c r="AG196" s="31" t="s">
        <v>13</v>
      </c>
      <c r="AM196" s="34">
        <f t="shared" si="83"/>
        <v>0</v>
      </c>
      <c r="AN196" s="34">
        <f t="shared" si="84"/>
        <v>0</v>
      </c>
      <c r="AO196" s="35" t="s">
        <v>1188</v>
      </c>
      <c r="AP196" s="35" t="s">
        <v>1204</v>
      </c>
      <c r="AQ196" s="27" t="s">
        <v>1210</v>
      </c>
      <c r="AS196" s="34">
        <f t="shared" si="85"/>
        <v>0</v>
      </c>
      <c r="AT196" s="34">
        <f t="shared" si="86"/>
        <v>0</v>
      </c>
      <c r="AU196" s="34">
        <v>0</v>
      </c>
      <c r="AV196" s="34">
        <f t="shared" si="87"/>
        <v>0</v>
      </c>
    </row>
    <row r="197" spans="1:48" ht="12.75">
      <c r="A197" s="6" t="s">
        <v>148</v>
      </c>
      <c r="B197" s="6" t="s">
        <v>371</v>
      </c>
      <c r="C197" s="6" t="s">
        <v>517</v>
      </c>
      <c r="D197" s="6" t="s">
        <v>861</v>
      </c>
      <c r="E197" s="6" t="s">
        <v>1139</v>
      </c>
      <c r="F197" s="19">
        <v>25</v>
      </c>
      <c r="G197" s="72">
        <v>0</v>
      </c>
      <c r="H197" s="19">
        <f t="shared" si="66"/>
        <v>0</v>
      </c>
      <c r="I197" s="19">
        <f t="shared" si="67"/>
        <v>0</v>
      </c>
      <c r="J197" s="19">
        <f t="shared" si="68"/>
        <v>0</v>
      </c>
      <c r="K197" s="19">
        <v>0</v>
      </c>
      <c r="L197" s="19">
        <f t="shared" si="69"/>
        <v>0</v>
      </c>
      <c r="M197" s="31" t="s">
        <v>1162</v>
      </c>
      <c r="P197" s="34">
        <f t="shared" si="70"/>
        <v>0</v>
      </c>
      <c r="R197" s="34">
        <f t="shared" si="71"/>
        <v>0</v>
      </c>
      <c r="S197" s="34">
        <f t="shared" si="72"/>
        <v>0</v>
      </c>
      <c r="T197" s="34">
        <f t="shared" si="73"/>
        <v>0</v>
      </c>
      <c r="U197" s="34">
        <f t="shared" si="74"/>
        <v>0</v>
      </c>
      <c r="V197" s="34">
        <f t="shared" si="75"/>
        <v>0</v>
      </c>
      <c r="W197" s="34">
        <f t="shared" si="76"/>
        <v>0</v>
      </c>
      <c r="X197" s="34">
        <f t="shared" si="77"/>
        <v>0</v>
      </c>
      <c r="Y197" s="27" t="s">
        <v>371</v>
      </c>
      <c r="Z197" s="19">
        <f t="shared" si="78"/>
        <v>0</v>
      </c>
      <c r="AA197" s="19">
        <f t="shared" si="79"/>
        <v>0</v>
      </c>
      <c r="AB197" s="19">
        <f t="shared" si="80"/>
        <v>0</v>
      </c>
      <c r="AD197" s="34">
        <v>21</v>
      </c>
      <c r="AE197" s="34">
        <f t="shared" si="81"/>
        <v>0</v>
      </c>
      <c r="AF197" s="34">
        <f t="shared" si="82"/>
        <v>0</v>
      </c>
      <c r="AG197" s="31" t="s">
        <v>13</v>
      </c>
      <c r="AM197" s="34">
        <f t="shared" si="83"/>
        <v>0</v>
      </c>
      <c r="AN197" s="34">
        <f t="shared" si="84"/>
        <v>0</v>
      </c>
      <c r="AO197" s="35" t="s">
        <v>1188</v>
      </c>
      <c r="AP197" s="35" t="s">
        <v>1204</v>
      </c>
      <c r="AQ197" s="27" t="s">
        <v>1210</v>
      </c>
      <c r="AS197" s="34">
        <f t="shared" si="85"/>
        <v>0</v>
      </c>
      <c r="AT197" s="34">
        <f t="shared" si="86"/>
        <v>0</v>
      </c>
      <c r="AU197" s="34">
        <v>0</v>
      </c>
      <c r="AV197" s="34">
        <f t="shared" si="87"/>
        <v>0</v>
      </c>
    </row>
    <row r="198" spans="1:48" ht="12.75">
      <c r="A198" s="6" t="s">
        <v>149</v>
      </c>
      <c r="B198" s="6" t="s">
        <v>371</v>
      </c>
      <c r="C198" s="6" t="s">
        <v>518</v>
      </c>
      <c r="D198" s="6" t="s">
        <v>862</v>
      </c>
      <c r="E198" s="6" t="s">
        <v>1138</v>
      </c>
      <c r="F198" s="19">
        <v>1</v>
      </c>
      <c r="G198" s="72">
        <v>0</v>
      </c>
      <c r="H198" s="19">
        <f t="shared" si="66"/>
        <v>0</v>
      </c>
      <c r="I198" s="19">
        <f t="shared" si="67"/>
        <v>0</v>
      </c>
      <c r="J198" s="19">
        <f t="shared" si="68"/>
        <v>0</v>
      </c>
      <c r="K198" s="19">
        <v>0</v>
      </c>
      <c r="L198" s="19">
        <f t="shared" si="69"/>
        <v>0</v>
      </c>
      <c r="M198" s="31" t="s">
        <v>1162</v>
      </c>
      <c r="P198" s="34">
        <f t="shared" si="70"/>
        <v>0</v>
      </c>
      <c r="R198" s="34">
        <f t="shared" si="71"/>
        <v>0</v>
      </c>
      <c r="S198" s="34">
        <f t="shared" si="72"/>
        <v>0</v>
      </c>
      <c r="T198" s="34">
        <f t="shared" si="73"/>
        <v>0</v>
      </c>
      <c r="U198" s="34">
        <f t="shared" si="74"/>
        <v>0</v>
      </c>
      <c r="V198" s="34">
        <f t="shared" si="75"/>
        <v>0</v>
      </c>
      <c r="W198" s="34">
        <f t="shared" si="76"/>
        <v>0</v>
      </c>
      <c r="X198" s="34">
        <f t="shared" si="77"/>
        <v>0</v>
      </c>
      <c r="Y198" s="27" t="s">
        <v>371</v>
      </c>
      <c r="Z198" s="19">
        <f t="shared" si="78"/>
        <v>0</v>
      </c>
      <c r="AA198" s="19">
        <f t="shared" si="79"/>
        <v>0</v>
      </c>
      <c r="AB198" s="19">
        <f t="shared" si="80"/>
        <v>0</v>
      </c>
      <c r="AD198" s="34">
        <v>21</v>
      </c>
      <c r="AE198" s="34">
        <f t="shared" si="81"/>
        <v>0</v>
      </c>
      <c r="AF198" s="34">
        <f t="shared" si="82"/>
        <v>0</v>
      </c>
      <c r="AG198" s="31" t="s">
        <v>13</v>
      </c>
      <c r="AM198" s="34">
        <f t="shared" si="83"/>
        <v>0</v>
      </c>
      <c r="AN198" s="34">
        <f t="shared" si="84"/>
        <v>0</v>
      </c>
      <c r="AO198" s="35" t="s">
        <v>1188</v>
      </c>
      <c r="AP198" s="35" t="s">
        <v>1204</v>
      </c>
      <c r="AQ198" s="27" t="s">
        <v>1210</v>
      </c>
      <c r="AS198" s="34">
        <f t="shared" si="85"/>
        <v>0</v>
      </c>
      <c r="AT198" s="34">
        <f t="shared" si="86"/>
        <v>0</v>
      </c>
      <c r="AU198" s="34">
        <v>0</v>
      </c>
      <c r="AV198" s="34">
        <f t="shared" si="87"/>
        <v>0</v>
      </c>
    </row>
    <row r="199" spans="1:48" ht="12.75">
      <c r="A199" s="6" t="s">
        <v>150</v>
      </c>
      <c r="B199" s="6" t="s">
        <v>371</v>
      </c>
      <c r="C199" s="6" t="s">
        <v>519</v>
      </c>
      <c r="D199" s="6" t="s">
        <v>863</v>
      </c>
      <c r="E199" s="6" t="s">
        <v>1138</v>
      </c>
      <c r="F199" s="19">
        <v>1</v>
      </c>
      <c r="G199" s="72">
        <v>0</v>
      </c>
      <c r="H199" s="19">
        <f t="shared" si="66"/>
        <v>0</v>
      </c>
      <c r="I199" s="19">
        <f t="shared" si="67"/>
        <v>0</v>
      </c>
      <c r="J199" s="19">
        <f t="shared" si="68"/>
        <v>0</v>
      </c>
      <c r="K199" s="19">
        <v>0</v>
      </c>
      <c r="L199" s="19">
        <f t="shared" si="69"/>
        <v>0</v>
      </c>
      <c r="M199" s="31" t="s">
        <v>1162</v>
      </c>
      <c r="P199" s="34">
        <f t="shared" si="70"/>
        <v>0</v>
      </c>
      <c r="R199" s="34">
        <f t="shared" si="71"/>
        <v>0</v>
      </c>
      <c r="S199" s="34">
        <f t="shared" si="72"/>
        <v>0</v>
      </c>
      <c r="T199" s="34">
        <f t="shared" si="73"/>
        <v>0</v>
      </c>
      <c r="U199" s="34">
        <f t="shared" si="74"/>
        <v>0</v>
      </c>
      <c r="V199" s="34">
        <f t="shared" si="75"/>
        <v>0</v>
      </c>
      <c r="W199" s="34">
        <f t="shared" si="76"/>
        <v>0</v>
      </c>
      <c r="X199" s="34">
        <f t="shared" si="77"/>
        <v>0</v>
      </c>
      <c r="Y199" s="27" t="s">
        <v>371</v>
      </c>
      <c r="Z199" s="19">
        <f t="shared" si="78"/>
        <v>0</v>
      </c>
      <c r="AA199" s="19">
        <f t="shared" si="79"/>
        <v>0</v>
      </c>
      <c r="AB199" s="19">
        <f t="shared" si="80"/>
        <v>0</v>
      </c>
      <c r="AD199" s="34">
        <v>21</v>
      </c>
      <c r="AE199" s="34">
        <f t="shared" si="81"/>
        <v>0</v>
      </c>
      <c r="AF199" s="34">
        <f t="shared" si="82"/>
        <v>0</v>
      </c>
      <c r="AG199" s="31" t="s">
        <v>13</v>
      </c>
      <c r="AM199" s="34">
        <f t="shared" si="83"/>
        <v>0</v>
      </c>
      <c r="AN199" s="34">
        <f t="shared" si="84"/>
        <v>0</v>
      </c>
      <c r="AO199" s="35" t="s">
        <v>1188</v>
      </c>
      <c r="AP199" s="35" t="s">
        <v>1204</v>
      </c>
      <c r="AQ199" s="27" t="s">
        <v>1210</v>
      </c>
      <c r="AS199" s="34">
        <f t="shared" si="85"/>
        <v>0</v>
      </c>
      <c r="AT199" s="34">
        <f t="shared" si="86"/>
        <v>0</v>
      </c>
      <c r="AU199" s="34">
        <v>0</v>
      </c>
      <c r="AV199" s="34">
        <f t="shared" si="87"/>
        <v>0</v>
      </c>
    </row>
    <row r="200" spans="1:48" ht="12.75">
      <c r="A200" s="6" t="s">
        <v>151</v>
      </c>
      <c r="B200" s="6" t="s">
        <v>371</v>
      </c>
      <c r="C200" s="6" t="s">
        <v>520</v>
      </c>
      <c r="D200" s="6" t="s">
        <v>1343</v>
      </c>
      <c r="E200" s="6" t="s">
        <v>1138</v>
      </c>
      <c r="F200" s="19">
        <v>1</v>
      </c>
      <c r="G200" s="72">
        <v>0</v>
      </c>
      <c r="H200" s="19">
        <f t="shared" si="66"/>
        <v>0</v>
      </c>
      <c r="I200" s="19">
        <f t="shared" si="67"/>
        <v>0</v>
      </c>
      <c r="J200" s="19">
        <f t="shared" si="68"/>
        <v>0</v>
      </c>
      <c r="K200" s="19">
        <v>0</v>
      </c>
      <c r="L200" s="19">
        <f t="shared" si="69"/>
        <v>0</v>
      </c>
      <c r="M200" s="31" t="s">
        <v>1162</v>
      </c>
      <c r="P200" s="34">
        <f t="shared" si="70"/>
        <v>0</v>
      </c>
      <c r="R200" s="34">
        <f t="shared" si="71"/>
        <v>0</v>
      </c>
      <c r="S200" s="34">
        <f t="shared" si="72"/>
        <v>0</v>
      </c>
      <c r="T200" s="34">
        <f t="shared" si="73"/>
        <v>0</v>
      </c>
      <c r="U200" s="34">
        <f t="shared" si="74"/>
        <v>0</v>
      </c>
      <c r="V200" s="34">
        <f t="shared" si="75"/>
        <v>0</v>
      </c>
      <c r="W200" s="34">
        <f t="shared" si="76"/>
        <v>0</v>
      </c>
      <c r="X200" s="34">
        <f t="shared" si="77"/>
        <v>0</v>
      </c>
      <c r="Y200" s="27" t="s">
        <v>371</v>
      </c>
      <c r="Z200" s="19">
        <f t="shared" si="78"/>
        <v>0</v>
      </c>
      <c r="AA200" s="19">
        <f t="shared" si="79"/>
        <v>0</v>
      </c>
      <c r="AB200" s="19">
        <f t="shared" si="80"/>
        <v>0</v>
      </c>
      <c r="AD200" s="34">
        <v>21</v>
      </c>
      <c r="AE200" s="34">
        <f t="shared" si="81"/>
        <v>0</v>
      </c>
      <c r="AF200" s="34">
        <f t="shared" si="82"/>
        <v>0</v>
      </c>
      <c r="AG200" s="31" t="s">
        <v>13</v>
      </c>
      <c r="AM200" s="34">
        <f t="shared" si="83"/>
        <v>0</v>
      </c>
      <c r="AN200" s="34">
        <f t="shared" si="84"/>
        <v>0</v>
      </c>
      <c r="AO200" s="35" t="s">
        <v>1188</v>
      </c>
      <c r="AP200" s="35" t="s">
        <v>1204</v>
      </c>
      <c r="AQ200" s="27" t="s">
        <v>1210</v>
      </c>
      <c r="AS200" s="34">
        <f t="shared" si="85"/>
        <v>0</v>
      </c>
      <c r="AT200" s="34">
        <f t="shared" si="86"/>
        <v>0</v>
      </c>
      <c r="AU200" s="34">
        <v>0</v>
      </c>
      <c r="AV200" s="34">
        <f t="shared" si="87"/>
        <v>0</v>
      </c>
    </row>
    <row r="201" spans="1:37" ht="12.75">
      <c r="A201" s="5"/>
      <c r="B201" s="14" t="s">
        <v>371</v>
      </c>
      <c r="C201" s="14" t="s">
        <v>346</v>
      </c>
      <c r="D201" s="14" t="s">
        <v>910</v>
      </c>
      <c r="E201" s="5" t="s">
        <v>6</v>
      </c>
      <c r="F201" s="5" t="s">
        <v>6</v>
      </c>
      <c r="G201" s="5" t="s">
        <v>6</v>
      </c>
      <c r="H201" s="37">
        <f>SUM(H202:H240)</f>
        <v>0</v>
      </c>
      <c r="I201" s="37">
        <f>SUM(I202:I240)</f>
        <v>0</v>
      </c>
      <c r="J201" s="37">
        <f>H201+I201</f>
        <v>0</v>
      </c>
      <c r="K201" s="27"/>
      <c r="L201" s="37">
        <f>SUM(L202:L240)</f>
        <v>0</v>
      </c>
      <c r="M201" s="27"/>
      <c r="Y201" s="27" t="s">
        <v>371</v>
      </c>
      <c r="AI201" s="37">
        <f>SUM(Z202:Z240)</f>
        <v>0</v>
      </c>
      <c r="AJ201" s="37">
        <f>SUM(AA202:AA240)</f>
        <v>0</v>
      </c>
      <c r="AK201" s="37">
        <f>SUM(AB202:AB240)</f>
        <v>0</v>
      </c>
    </row>
    <row r="202" spans="1:48" ht="12.75">
      <c r="A202" s="6" t="s">
        <v>152</v>
      </c>
      <c r="B202" s="6" t="s">
        <v>371</v>
      </c>
      <c r="C202" s="6" t="s">
        <v>521</v>
      </c>
      <c r="D202" s="6" t="s">
        <v>911</v>
      </c>
      <c r="E202" s="6" t="s">
        <v>1138</v>
      </c>
      <c r="F202" s="19">
        <v>1</v>
      </c>
      <c r="G202" s="72">
        <v>0</v>
      </c>
      <c r="H202" s="19">
        <f aca="true" t="shared" si="88" ref="H202:H240">F202*AE202</f>
        <v>0</v>
      </c>
      <c r="I202" s="19">
        <f aca="true" t="shared" si="89" ref="I202:I240">J202-H202</f>
        <v>0</v>
      </c>
      <c r="J202" s="19">
        <f aca="true" t="shared" si="90" ref="J202:J240">F202*G202</f>
        <v>0</v>
      </c>
      <c r="K202" s="19">
        <v>0</v>
      </c>
      <c r="L202" s="19">
        <f aca="true" t="shared" si="91" ref="L202:L240">F202*K202</f>
        <v>0</v>
      </c>
      <c r="M202" s="31" t="s">
        <v>1162</v>
      </c>
      <c r="P202" s="34">
        <f aca="true" t="shared" si="92" ref="P202:P240">IF(AG202="5",J202,0)</f>
        <v>0</v>
      </c>
      <c r="R202" s="34">
        <f aca="true" t="shared" si="93" ref="R202:R240">IF(AG202="1",H202,0)</f>
        <v>0</v>
      </c>
      <c r="S202" s="34">
        <f aca="true" t="shared" si="94" ref="S202:S240">IF(AG202="1",I202,0)</f>
        <v>0</v>
      </c>
      <c r="T202" s="34">
        <f aca="true" t="shared" si="95" ref="T202:T240">IF(AG202="7",H202,0)</f>
        <v>0</v>
      </c>
      <c r="U202" s="34">
        <f aca="true" t="shared" si="96" ref="U202:U240">IF(AG202="7",I202,0)</f>
        <v>0</v>
      </c>
      <c r="V202" s="34">
        <f aca="true" t="shared" si="97" ref="V202:V240">IF(AG202="2",H202,0)</f>
        <v>0</v>
      </c>
      <c r="W202" s="34">
        <f aca="true" t="shared" si="98" ref="W202:W240">IF(AG202="2",I202,0)</f>
        <v>0</v>
      </c>
      <c r="X202" s="34">
        <f aca="true" t="shared" si="99" ref="X202:X240">IF(AG202="0",J202,0)</f>
        <v>0</v>
      </c>
      <c r="Y202" s="27" t="s">
        <v>371</v>
      </c>
      <c r="Z202" s="19">
        <f aca="true" t="shared" si="100" ref="Z202:Z240">IF(AD202=0,J202,0)</f>
        <v>0</v>
      </c>
      <c r="AA202" s="19">
        <f aca="true" t="shared" si="101" ref="AA202:AA240">IF(AD202=15,J202,0)</f>
        <v>0</v>
      </c>
      <c r="AB202" s="19">
        <f aca="true" t="shared" si="102" ref="AB202:AB240">IF(AD202=21,J202,0)</f>
        <v>0</v>
      </c>
      <c r="AD202" s="34">
        <v>21</v>
      </c>
      <c r="AE202" s="34">
        <f aca="true" t="shared" si="103" ref="AE202:AE240">G202*0</f>
        <v>0</v>
      </c>
      <c r="AF202" s="34">
        <f aca="true" t="shared" si="104" ref="AF202:AF240">G202*(1-0)</f>
        <v>0</v>
      </c>
      <c r="AG202" s="31" t="s">
        <v>13</v>
      </c>
      <c r="AM202" s="34">
        <f aca="true" t="shared" si="105" ref="AM202:AM240">F202*AE202</f>
        <v>0</v>
      </c>
      <c r="AN202" s="34">
        <f aca="true" t="shared" si="106" ref="AN202:AN240">F202*AF202</f>
        <v>0</v>
      </c>
      <c r="AO202" s="35" t="s">
        <v>1189</v>
      </c>
      <c r="AP202" s="35" t="s">
        <v>1204</v>
      </c>
      <c r="AQ202" s="27" t="s">
        <v>1210</v>
      </c>
      <c r="AS202" s="34">
        <f aca="true" t="shared" si="107" ref="AS202:AS240">AM202+AN202</f>
        <v>0</v>
      </c>
      <c r="AT202" s="34">
        <f aca="true" t="shared" si="108" ref="AT202:AT240">G202/(100-AU202)*100</f>
        <v>0</v>
      </c>
      <c r="AU202" s="34">
        <v>0</v>
      </c>
      <c r="AV202" s="34">
        <f aca="true" t="shared" si="109" ref="AV202:AV240">L202</f>
        <v>0</v>
      </c>
    </row>
    <row r="203" spans="1:48" ht="12.75">
      <c r="A203" s="6" t="s">
        <v>153</v>
      </c>
      <c r="B203" s="6" t="s">
        <v>371</v>
      </c>
      <c r="C203" s="6" t="s">
        <v>522</v>
      </c>
      <c r="D203" s="6" t="s">
        <v>912</v>
      </c>
      <c r="E203" s="6" t="s">
        <v>1138</v>
      </c>
      <c r="F203" s="19">
        <v>1</v>
      </c>
      <c r="G203" s="72">
        <v>0</v>
      </c>
      <c r="H203" s="19">
        <f t="shared" si="88"/>
        <v>0</v>
      </c>
      <c r="I203" s="19">
        <f t="shared" si="89"/>
        <v>0</v>
      </c>
      <c r="J203" s="19">
        <f t="shared" si="90"/>
        <v>0</v>
      </c>
      <c r="K203" s="19">
        <v>0</v>
      </c>
      <c r="L203" s="19">
        <f t="shared" si="91"/>
        <v>0</v>
      </c>
      <c r="M203" s="31" t="s">
        <v>1162</v>
      </c>
      <c r="P203" s="34">
        <f t="shared" si="92"/>
        <v>0</v>
      </c>
      <c r="R203" s="34">
        <f t="shared" si="93"/>
        <v>0</v>
      </c>
      <c r="S203" s="34">
        <f t="shared" si="94"/>
        <v>0</v>
      </c>
      <c r="T203" s="34">
        <f t="shared" si="95"/>
        <v>0</v>
      </c>
      <c r="U203" s="34">
        <f t="shared" si="96"/>
        <v>0</v>
      </c>
      <c r="V203" s="34">
        <f t="shared" si="97"/>
        <v>0</v>
      </c>
      <c r="W203" s="34">
        <f t="shared" si="98"/>
        <v>0</v>
      </c>
      <c r="X203" s="34">
        <f t="shared" si="99"/>
        <v>0</v>
      </c>
      <c r="Y203" s="27" t="s">
        <v>371</v>
      </c>
      <c r="Z203" s="19">
        <f t="shared" si="100"/>
        <v>0</v>
      </c>
      <c r="AA203" s="19">
        <f t="shared" si="101"/>
        <v>0</v>
      </c>
      <c r="AB203" s="19">
        <f t="shared" si="102"/>
        <v>0</v>
      </c>
      <c r="AD203" s="34">
        <v>21</v>
      </c>
      <c r="AE203" s="34">
        <f t="shared" si="103"/>
        <v>0</v>
      </c>
      <c r="AF203" s="34">
        <f t="shared" si="104"/>
        <v>0</v>
      </c>
      <c r="AG203" s="31" t="s">
        <v>13</v>
      </c>
      <c r="AM203" s="34">
        <f t="shared" si="105"/>
        <v>0</v>
      </c>
      <c r="AN203" s="34">
        <f t="shared" si="106"/>
        <v>0</v>
      </c>
      <c r="AO203" s="35" t="s">
        <v>1189</v>
      </c>
      <c r="AP203" s="35" t="s">
        <v>1204</v>
      </c>
      <c r="AQ203" s="27" t="s">
        <v>1210</v>
      </c>
      <c r="AS203" s="34">
        <f t="shared" si="107"/>
        <v>0</v>
      </c>
      <c r="AT203" s="34">
        <f t="shared" si="108"/>
        <v>0</v>
      </c>
      <c r="AU203" s="34">
        <v>0</v>
      </c>
      <c r="AV203" s="34">
        <f t="shared" si="109"/>
        <v>0</v>
      </c>
    </row>
    <row r="204" spans="1:48" ht="12.75">
      <c r="A204" s="6" t="s">
        <v>154</v>
      </c>
      <c r="B204" s="6" t="s">
        <v>371</v>
      </c>
      <c r="C204" s="6" t="s">
        <v>523</v>
      </c>
      <c r="D204" s="6" t="s">
        <v>913</v>
      </c>
      <c r="E204" s="6" t="s">
        <v>1138</v>
      </c>
      <c r="F204" s="19">
        <v>1</v>
      </c>
      <c r="G204" s="72">
        <v>0</v>
      </c>
      <c r="H204" s="19">
        <f t="shared" si="88"/>
        <v>0</v>
      </c>
      <c r="I204" s="19">
        <f t="shared" si="89"/>
        <v>0</v>
      </c>
      <c r="J204" s="19">
        <f t="shared" si="90"/>
        <v>0</v>
      </c>
      <c r="K204" s="19">
        <v>0</v>
      </c>
      <c r="L204" s="19">
        <f t="shared" si="91"/>
        <v>0</v>
      </c>
      <c r="M204" s="31" t="s">
        <v>1162</v>
      </c>
      <c r="P204" s="34">
        <f t="shared" si="92"/>
        <v>0</v>
      </c>
      <c r="R204" s="34">
        <f t="shared" si="93"/>
        <v>0</v>
      </c>
      <c r="S204" s="34">
        <f t="shared" si="94"/>
        <v>0</v>
      </c>
      <c r="T204" s="34">
        <f t="shared" si="95"/>
        <v>0</v>
      </c>
      <c r="U204" s="34">
        <f t="shared" si="96"/>
        <v>0</v>
      </c>
      <c r="V204" s="34">
        <f t="shared" si="97"/>
        <v>0</v>
      </c>
      <c r="W204" s="34">
        <f t="shared" si="98"/>
        <v>0</v>
      </c>
      <c r="X204" s="34">
        <f t="shared" si="99"/>
        <v>0</v>
      </c>
      <c r="Y204" s="27" t="s">
        <v>371</v>
      </c>
      <c r="Z204" s="19">
        <f t="shared" si="100"/>
        <v>0</v>
      </c>
      <c r="AA204" s="19">
        <f t="shared" si="101"/>
        <v>0</v>
      </c>
      <c r="AB204" s="19">
        <f t="shared" si="102"/>
        <v>0</v>
      </c>
      <c r="AD204" s="34">
        <v>21</v>
      </c>
      <c r="AE204" s="34">
        <f t="shared" si="103"/>
        <v>0</v>
      </c>
      <c r="AF204" s="34">
        <f t="shared" si="104"/>
        <v>0</v>
      </c>
      <c r="AG204" s="31" t="s">
        <v>13</v>
      </c>
      <c r="AM204" s="34">
        <f t="shared" si="105"/>
        <v>0</v>
      </c>
      <c r="AN204" s="34">
        <f t="shared" si="106"/>
        <v>0</v>
      </c>
      <c r="AO204" s="35" t="s">
        <v>1189</v>
      </c>
      <c r="AP204" s="35" t="s">
        <v>1204</v>
      </c>
      <c r="AQ204" s="27" t="s">
        <v>1210</v>
      </c>
      <c r="AS204" s="34">
        <f t="shared" si="107"/>
        <v>0</v>
      </c>
      <c r="AT204" s="34">
        <f t="shared" si="108"/>
        <v>0</v>
      </c>
      <c r="AU204" s="34">
        <v>0</v>
      </c>
      <c r="AV204" s="34">
        <f t="shared" si="109"/>
        <v>0</v>
      </c>
    </row>
    <row r="205" spans="1:48" ht="12.75">
      <c r="A205" s="6" t="s">
        <v>155</v>
      </c>
      <c r="B205" s="6" t="s">
        <v>371</v>
      </c>
      <c r="C205" s="6" t="s">
        <v>524</v>
      </c>
      <c r="D205" s="6" t="s">
        <v>914</v>
      </c>
      <c r="E205" s="6" t="s">
        <v>1138</v>
      </c>
      <c r="F205" s="19">
        <v>1</v>
      </c>
      <c r="G205" s="72">
        <v>0</v>
      </c>
      <c r="H205" s="19">
        <f t="shared" si="88"/>
        <v>0</v>
      </c>
      <c r="I205" s="19">
        <f t="shared" si="89"/>
        <v>0</v>
      </c>
      <c r="J205" s="19">
        <f t="shared" si="90"/>
        <v>0</v>
      </c>
      <c r="K205" s="19">
        <v>0</v>
      </c>
      <c r="L205" s="19">
        <f t="shared" si="91"/>
        <v>0</v>
      </c>
      <c r="M205" s="31" t="s">
        <v>1162</v>
      </c>
      <c r="P205" s="34">
        <f t="shared" si="92"/>
        <v>0</v>
      </c>
      <c r="R205" s="34">
        <f t="shared" si="93"/>
        <v>0</v>
      </c>
      <c r="S205" s="34">
        <f t="shared" si="94"/>
        <v>0</v>
      </c>
      <c r="T205" s="34">
        <f t="shared" si="95"/>
        <v>0</v>
      </c>
      <c r="U205" s="34">
        <f t="shared" si="96"/>
        <v>0</v>
      </c>
      <c r="V205" s="34">
        <f t="shared" si="97"/>
        <v>0</v>
      </c>
      <c r="W205" s="34">
        <f t="shared" si="98"/>
        <v>0</v>
      </c>
      <c r="X205" s="34">
        <f t="shared" si="99"/>
        <v>0</v>
      </c>
      <c r="Y205" s="27" t="s">
        <v>371</v>
      </c>
      <c r="Z205" s="19">
        <f t="shared" si="100"/>
        <v>0</v>
      </c>
      <c r="AA205" s="19">
        <f t="shared" si="101"/>
        <v>0</v>
      </c>
      <c r="AB205" s="19">
        <f t="shared" si="102"/>
        <v>0</v>
      </c>
      <c r="AD205" s="34">
        <v>21</v>
      </c>
      <c r="AE205" s="34">
        <f t="shared" si="103"/>
        <v>0</v>
      </c>
      <c r="AF205" s="34">
        <f t="shared" si="104"/>
        <v>0</v>
      </c>
      <c r="AG205" s="31" t="s">
        <v>13</v>
      </c>
      <c r="AM205" s="34">
        <f t="shared" si="105"/>
        <v>0</v>
      </c>
      <c r="AN205" s="34">
        <f t="shared" si="106"/>
        <v>0</v>
      </c>
      <c r="AO205" s="35" t="s">
        <v>1189</v>
      </c>
      <c r="AP205" s="35" t="s">
        <v>1204</v>
      </c>
      <c r="AQ205" s="27" t="s">
        <v>1210</v>
      </c>
      <c r="AS205" s="34">
        <f t="shared" si="107"/>
        <v>0</v>
      </c>
      <c r="AT205" s="34">
        <f t="shared" si="108"/>
        <v>0</v>
      </c>
      <c r="AU205" s="34">
        <v>0</v>
      </c>
      <c r="AV205" s="34">
        <f t="shared" si="109"/>
        <v>0</v>
      </c>
    </row>
    <row r="206" spans="1:48" ht="12.75">
      <c r="A206" s="6" t="s">
        <v>156</v>
      </c>
      <c r="B206" s="6" t="s">
        <v>371</v>
      </c>
      <c r="C206" s="6" t="s">
        <v>525</v>
      </c>
      <c r="D206" s="6" t="s">
        <v>915</v>
      </c>
      <c r="E206" s="6" t="s">
        <v>1136</v>
      </c>
      <c r="F206" s="19">
        <v>0.6</v>
      </c>
      <c r="G206" s="72">
        <v>0</v>
      </c>
      <c r="H206" s="19">
        <f t="shared" si="88"/>
        <v>0</v>
      </c>
      <c r="I206" s="19">
        <f t="shared" si="89"/>
        <v>0</v>
      </c>
      <c r="J206" s="19">
        <f t="shared" si="90"/>
        <v>0</v>
      </c>
      <c r="K206" s="19">
        <v>0</v>
      </c>
      <c r="L206" s="19">
        <f t="shared" si="91"/>
        <v>0</v>
      </c>
      <c r="M206" s="31" t="s">
        <v>1162</v>
      </c>
      <c r="P206" s="34">
        <f t="shared" si="92"/>
        <v>0</v>
      </c>
      <c r="R206" s="34">
        <f t="shared" si="93"/>
        <v>0</v>
      </c>
      <c r="S206" s="34">
        <f t="shared" si="94"/>
        <v>0</v>
      </c>
      <c r="T206" s="34">
        <f t="shared" si="95"/>
        <v>0</v>
      </c>
      <c r="U206" s="34">
        <f t="shared" si="96"/>
        <v>0</v>
      </c>
      <c r="V206" s="34">
        <f t="shared" si="97"/>
        <v>0</v>
      </c>
      <c r="W206" s="34">
        <f t="shared" si="98"/>
        <v>0</v>
      </c>
      <c r="X206" s="34">
        <f t="shared" si="99"/>
        <v>0</v>
      </c>
      <c r="Y206" s="27" t="s">
        <v>371</v>
      </c>
      <c r="Z206" s="19">
        <f t="shared" si="100"/>
        <v>0</v>
      </c>
      <c r="AA206" s="19">
        <f t="shared" si="101"/>
        <v>0</v>
      </c>
      <c r="AB206" s="19">
        <f t="shared" si="102"/>
        <v>0</v>
      </c>
      <c r="AD206" s="34">
        <v>21</v>
      </c>
      <c r="AE206" s="34">
        <f t="shared" si="103"/>
        <v>0</v>
      </c>
      <c r="AF206" s="34">
        <f t="shared" si="104"/>
        <v>0</v>
      </c>
      <c r="AG206" s="31" t="s">
        <v>13</v>
      </c>
      <c r="AM206" s="34">
        <f t="shared" si="105"/>
        <v>0</v>
      </c>
      <c r="AN206" s="34">
        <f t="shared" si="106"/>
        <v>0</v>
      </c>
      <c r="AO206" s="35" t="s">
        <v>1189</v>
      </c>
      <c r="AP206" s="35" t="s">
        <v>1204</v>
      </c>
      <c r="AQ206" s="27" t="s">
        <v>1210</v>
      </c>
      <c r="AS206" s="34">
        <f t="shared" si="107"/>
        <v>0</v>
      </c>
      <c r="AT206" s="34">
        <f t="shared" si="108"/>
        <v>0</v>
      </c>
      <c r="AU206" s="34">
        <v>0</v>
      </c>
      <c r="AV206" s="34">
        <f t="shared" si="109"/>
        <v>0</v>
      </c>
    </row>
    <row r="207" spans="1:48" ht="12.75">
      <c r="A207" s="6" t="s">
        <v>157</v>
      </c>
      <c r="B207" s="6" t="s">
        <v>371</v>
      </c>
      <c r="C207" s="6" t="s">
        <v>526</v>
      </c>
      <c r="D207" s="6" t="s">
        <v>916</v>
      </c>
      <c r="E207" s="6" t="s">
        <v>1136</v>
      </c>
      <c r="F207" s="19">
        <v>1.9</v>
      </c>
      <c r="G207" s="72">
        <v>0</v>
      </c>
      <c r="H207" s="19">
        <f t="shared" si="88"/>
        <v>0</v>
      </c>
      <c r="I207" s="19">
        <f t="shared" si="89"/>
        <v>0</v>
      </c>
      <c r="J207" s="19">
        <f t="shared" si="90"/>
        <v>0</v>
      </c>
      <c r="K207" s="19">
        <v>0</v>
      </c>
      <c r="L207" s="19">
        <f t="shared" si="91"/>
        <v>0</v>
      </c>
      <c r="M207" s="31" t="s">
        <v>1162</v>
      </c>
      <c r="P207" s="34">
        <f t="shared" si="92"/>
        <v>0</v>
      </c>
      <c r="R207" s="34">
        <f t="shared" si="93"/>
        <v>0</v>
      </c>
      <c r="S207" s="34">
        <f t="shared" si="94"/>
        <v>0</v>
      </c>
      <c r="T207" s="34">
        <f t="shared" si="95"/>
        <v>0</v>
      </c>
      <c r="U207" s="34">
        <f t="shared" si="96"/>
        <v>0</v>
      </c>
      <c r="V207" s="34">
        <f t="shared" si="97"/>
        <v>0</v>
      </c>
      <c r="W207" s="34">
        <f t="shared" si="98"/>
        <v>0</v>
      </c>
      <c r="X207" s="34">
        <f t="shared" si="99"/>
        <v>0</v>
      </c>
      <c r="Y207" s="27" t="s">
        <v>371</v>
      </c>
      <c r="Z207" s="19">
        <f t="shared" si="100"/>
        <v>0</v>
      </c>
      <c r="AA207" s="19">
        <f t="shared" si="101"/>
        <v>0</v>
      </c>
      <c r="AB207" s="19">
        <f t="shared" si="102"/>
        <v>0</v>
      </c>
      <c r="AD207" s="34">
        <v>21</v>
      </c>
      <c r="AE207" s="34">
        <f t="shared" si="103"/>
        <v>0</v>
      </c>
      <c r="AF207" s="34">
        <f t="shared" si="104"/>
        <v>0</v>
      </c>
      <c r="AG207" s="31" t="s">
        <v>13</v>
      </c>
      <c r="AM207" s="34">
        <f t="shared" si="105"/>
        <v>0</v>
      </c>
      <c r="AN207" s="34">
        <f t="shared" si="106"/>
        <v>0</v>
      </c>
      <c r="AO207" s="35" t="s">
        <v>1189</v>
      </c>
      <c r="AP207" s="35" t="s">
        <v>1204</v>
      </c>
      <c r="AQ207" s="27" t="s">
        <v>1210</v>
      </c>
      <c r="AS207" s="34">
        <f t="shared" si="107"/>
        <v>0</v>
      </c>
      <c r="AT207" s="34">
        <f t="shared" si="108"/>
        <v>0</v>
      </c>
      <c r="AU207" s="34">
        <v>0</v>
      </c>
      <c r="AV207" s="34">
        <f t="shared" si="109"/>
        <v>0</v>
      </c>
    </row>
    <row r="208" spans="1:48" ht="12.75">
      <c r="A208" s="6" t="s">
        <v>158</v>
      </c>
      <c r="B208" s="6" t="s">
        <v>371</v>
      </c>
      <c r="C208" s="6" t="s">
        <v>527</v>
      </c>
      <c r="D208" s="6" t="s">
        <v>917</v>
      </c>
      <c r="E208" s="6" t="s">
        <v>1136</v>
      </c>
      <c r="F208" s="19">
        <v>14.5</v>
      </c>
      <c r="G208" s="72">
        <v>0</v>
      </c>
      <c r="H208" s="19">
        <f t="shared" si="88"/>
        <v>0</v>
      </c>
      <c r="I208" s="19">
        <f t="shared" si="89"/>
        <v>0</v>
      </c>
      <c r="J208" s="19">
        <f t="shared" si="90"/>
        <v>0</v>
      </c>
      <c r="K208" s="19">
        <v>0</v>
      </c>
      <c r="L208" s="19">
        <f t="shared" si="91"/>
        <v>0</v>
      </c>
      <c r="M208" s="31" t="s">
        <v>1162</v>
      </c>
      <c r="P208" s="34">
        <f t="shared" si="92"/>
        <v>0</v>
      </c>
      <c r="R208" s="34">
        <f t="shared" si="93"/>
        <v>0</v>
      </c>
      <c r="S208" s="34">
        <f t="shared" si="94"/>
        <v>0</v>
      </c>
      <c r="T208" s="34">
        <f t="shared" si="95"/>
        <v>0</v>
      </c>
      <c r="U208" s="34">
        <f t="shared" si="96"/>
        <v>0</v>
      </c>
      <c r="V208" s="34">
        <f t="shared" si="97"/>
        <v>0</v>
      </c>
      <c r="W208" s="34">
        <f t="shared" si="98"/>
        <v>0</v>
      </c>
      <c r="X208" s="34">
        <f t="shared" si="99"/>
        <v>0</v>
      </c>
      <c r="Y208" s="27" t="s">
        <v>371</v>
      </c>
      <c r="Z208" s="19">
        <f t="shared" si="100"/>
        <v>0</v>
      </c>
      <c r="AA208" s="19">
        <f t="shared" si="101"/>
        <v>0</v>
      </c>
      <c r="AB208" s="19">
        <f t="shared" si="102"/>
        <v>0</v>
      </c>
      <c r="AD208" s="34">
        <v>21</v>
      </c>
      <c r="AE208" s="34">
        <f t="shared" si="103"/>
        <v>0</v>
      </c>
      <c r="AF208" s="34">
        <f t="shared" si="104"/>
        <v>0</v>
      </c>
      <c r="AG208" s="31" t="s">
        <v>13</v>
      </c>
      <c r="AM208" s="34">
        <f t="shared" si="105"/>
        <v>0</v>
      </c>
      <c r="AN208" s="34">
        <f t="shared" si="106"/>
        <v>0</v>
      </c>
      <c r="AO208" s="35" t="s">
        <v>1189</v>
      </c>
      <c r="AP208" s="35" t="s">
        <v>1204</v>
      </c>
      <c r="AQ208" s="27" t="s">
        <v>1210</v>
      </c>
      <c r="AS208" s="34">
        <f t="shared" si="107"/>
        <v>0</v>
      </c>
      <c r="AT208" s="34">
        <f t="shared" si="108"/>
        <v>0</v>
      </c>
      <c r="AU208" s="34">
        <v>0</v>
      </c>
      <c r="AV208" s="34">
        <f t="shared" si="109"/>
        <v>0</v>
      </c>
    </row>
    <row r="209" spans="1:48" ht="12.75">
      <c r="A209" s="6" t="s">
        <v>159</v>
      </c>
      <c r="B209" s="6" t="s">
        <v>371</v>
      </c>
      <c r="C209" s="6" t="s">
        <v>528</v>
      </c>
      <c r="D209" s="6" t="s">
        <v>918</v>
      </c>
      <c r="E209" s="6" t="s">
        <v>1136</v>
      </c>
      <c r="F209" s="19">
        <v>6.5</v>
      </c>
      <c r="G209" s="72">
        <v>0</v>
      </c>
      <c r="H209" s="19">
        <f t="shared" si="88"/>
        <v>0</v>
      </c>
      <c r="I209" s="19">
        <f t="shared" si="89"/>
        <v>0</v>
      </c>
      <c r="J209" s="19">
        <f t="shared" si="90"/>
        <v>0</v>
      </c>
      <c r="K209" s="19">
        <v>0</v>
      </c>
      <c r="L209" s="19">
        <f t="shared" si="91"/>
        <v>0</v>
      </c>
      <c r="M209" s="31" t="s">
        <v>1162</v>
      </c>
      <c r="P209" s="34">
        <f t="shared" si="92"/>
        <v>0</v>
      </c>
      <c r="R209" s="34">
        <f t="shared" si="93"/>
        <v>0</v>
      </c>
      <c r="S209" s="34">
        <f t="shared" si="94"/>
        <v>0</v>
      </c>
      <c r="T209" s="34">
        <f t="shared" si="95"/>
        <v>0</v>
      </c>
      <c r="U209" s="34">
        <f t="shared" si="96"/>
        <v>0</v>
      </c>
      <c r="V209" s="34">
        <f t="shared" si="97"/>
        <v>0</v>
      </c>
      <c r="W209" s="34">
        <f t="shared" si="98"/>
        <v>0</v>
      </c>
      <c r="X209" s="34">
        <f t="shared" si="99"/>
        <v>0</v>
      </c>
      <c r="Y209" s="27" t="s">
        <v>371</v>
      </c>
      <c r="Z209" s="19">
        <f t="shared" si="100"/>
        <v>0</v>
      </c>
      <c r="AA209" s="19">
        <f t="shared" si="101"/>
        <v>0</v>
      </c>
      <c r="AB209" s="19">
        <f t="shared" si="102"/>
        <v>0</v>
      </c>
      <c r="AD209" s="34">
        <v>21</v>
      </c>
      <c r="AE209" s="34">
        <f t="shared" si="103"/>
        <v>0</v>
      </c>
      <c r="AF209" s="34">
        <f t="shared" si="104"/>
        <v>0</v>
      </c>
      <c r="AG209" s="31" t="s">
        <v>13</v>
      </c>
      <c r="AM209" s="34">
        <f t="shared" si="105"/>
        <v>0</v>
      </c>
      <c r="AN209" s="34">
        <f t="shared" si="106"/>
        <v>0</v>
      </c>
      <c r="AO209" s="35" t="s">
        <v>1189</v>
      </c>
      <c r="AP209" s="35" t="s">
        <v>1204</v>
      </c>
      <c r="AQ209" s="27" t="s">
        <v>1210</v>
      </c>
      <c r="AS209" s="34">
        <f t="shared" si="107"/>
        <v>0</v>
      </c>
      <c r="AT209" s="34">
        <f t="shared" si="108"/>
        <v>0</v>
      </c>
      <c r="AU209" s="34">
        <v>0</v>
      </c>
      <c r="AV209" s="34">
        <f t="shared" si="109"/>
        <v>0</v>
      </c>
    </row>
    <row r="210" spans="1:48" ht="12.75">
      <c r="A210" s="6" t="s">
        <v>160</v>
      </c>
      <c r="B210" s="6" t="s">
        <v>371</v>
      </c>
      <c r="C210" s="6" t="s">
        <v>529</v>
      </c>
      <c r="D210" s="6" t="s">
        <v>919</v>
      </c>
      <c r="E210" s="6" t="s">
        <v>1136</v>
      </c>
      <c r="F210" s="19">
        <v>10.9</v>
      </c>
      <c r="G210" s="72">
        <v>0</v>
      </c>
      <c r="H210" s="19">
        <f t="shared" si="88"/>
        <v>0</v>
      </c>
      <c r="I210" s="19">
        <f t="shared" si="89"/>
        <v>0</v>
      </c>
      <c r="J210" s="19">
        <f t="shared" si="90"/>
        <v>0</v>
      </c>
      <c r="K210" s="19">
        <v>0</v>
      </c>
      <c r="L210" s="19">
        <f t="shared" si="91"/>
        <v>0</v>
      </c>
      <c r="M210" s="31" t="s">
        <v>1162</v>
      </c>
      <c r="P210" s="34">
        <f t="shared" si="92"/>
        <v>0</v>
      </c>
      <c r="R210" s="34">
        <f t="shared" si="93"/>
        <v>0</v>
      </c>
      <c r="S210" s="34">
        <f t="shared" si="94"/>
        <v>0</v>
      </c>
      <c r="T210" s="34">
        <f t="shared" si="95"/>
        <v>0</v>
      </c>
      <c r="U210" s="34">
        <f t="shared" si="96"/>
        <v>0</v>
      </c>
      <c r="V210" s="34">
        <f t="shared" si="97"/>
        <v>0</v>
      </c>
      <c r="W210" s="34">
        <f t="shared" si="98"/>
        <v>0</v>
      </c>
      <c r="X210" s="34">
        <f t="shared" si="99"/>
        <v>0</v>
      </c>
      <c r="Y210" s="27" t="s">
        <v>371</v>
      </c>
      <c r="Z210" s="19">
        <f t="shared" si="100"/>
        <v>0</v>
      </c>
      <c r="AA210" s="19">
        <f t="shared" si="101"/>
        <v>0</v>
      </c>
      <c r="AB210" s="19">
        <f t="shared" si="102"/>
        <v>0</v>
      </c>
      <c r="AD210" s="34">
        <v>21</v>
      </c>
      <c r="AE210" s="34">
        <f t="shared" si="103"/>
        <v>0</v>
      </c>
      <c r="AF210" s="34">
        <f t="shared" si="104"/>
        <v>0</v>
      </c>
      <c r="AG210" s="31" t="s">
        <v>13</v>
      </c>
      <c r="AM210" s="34">
        <f t="shared" si="105"/>
        <v>0</v>
      </c>
      <c r="AN210" s="34">
        <f t="shared" si="106"/>
        <v>0</v>
      </c>
      <c r="AO210" s="35" t="s">
        <v>1189</v>
      </c>
      <c r="AP210" s="35" t="s">
        <v>1204</v>
      </c>
      <c r="AQ210" s="27" t="s">
        <v>1210</v>
      </c>
      <c r="AS210" s="34">
        <f t="shared" si="107"/>
        <v>0</v>
      </c>
      <c r="AT210" s="34">
        <f t="shared" si="108"/>
        <v>0</v>
      </c>
      <c r="AU210" s="34">
        <v>0</v>
      </c>
      <c r="AV210" s="34">
        <f t="shared" si="109"/>
        <v>0</v>
      </c>
    </row>
    <row r="211" spans="1:48" ht="12.75">
      <c r="A211" s="6" t="s">
        <v>161</v>
      </c>
      <c r="B211" s="6" t="s">
        <v>371</v>
      </c>
      <c r="C211" s="6" t="s">
        <v>530</v>
      </c>
      <c r="D211" s="6" t="s">
        <v>920</v>
      </c>
      <c r="E211" s="6" t="s">
        <v>1138</v>
      </c>
      <c r="F211" s="19">
        <v>4</v>
      </c>
      <c r="G211" s="72">
        <v>0</v>
      </c>
      <c r="H211" s="19">
        <f t="shared" si="88"/>
        <v>0</v>
      </c>
      <c r="I211" s="19">
        <f t="shared" si="89"/>
        <v>0</v>
      </c>
      <c r="J211" s="19">
        <f t="shared" si="90"/>
        <v>0</v>
      </c>
      <c r="K211" s="19">
        <v>0</v>
      </c>
      <c r="L211" s="19">
        <f t="shared" si="91"/>
        <v>0</v>
      </c>
      <c r="M211" s="31" t="s">
        <v>1162</v>
      </c>
      <c r="P211" s="34">
        <f t="shared" si="92"/>
        <v>0</v>
      </c>
      <c r="R211" s="34">
        <f t="shared" si="93"/>
        <v>0</v>
      </c>
      <c r="S211" s="34">
        <f t="shared" si="94"/>
        <v>0</v>
      </c>
      <c r="T211" s="34">
        <f t="shared" si="95"/>
        <v>0</v>
      </c>
      <c r="U211" s="34">
        <f t="shared" si="96"/>
        <v>0</v>
      </c>
      <c r="V211" s="34">
        <f t="shared" si="97"/>
        <v>0</v>
      </c>
      <c r="W211" s="34">
        <f t="shared" si="98"/>
        <v>0</v>
      </c>
      <c r="X211" s="34">
        <f t="shared" si="99"/>
        <v>0</v>
      </c>
      <c r="Y211" s="27" t="s">
        <v>371</v>
      </c>
      <c r="Z211" s="19">
        <f t="shared" si="100"/>
        <v>0</v>
      </c>
      <c r="AA211" s="19">
        <f t="shared" si="101"/>
        <v>0</v>
      </c>
      <c r="AB211" s="19">
        <f t="shared" si="102"/>
        <v>0</v>
      </c>
      <c r="AD211" s="34">
        <v>21</v>
      </c>
      <c r="AE211" s="34">
        <f t="shared" si="103"/>
        <v>0</v>
      </c>
      <c r="AF211" s="34">
        <f t="shared" si="104"/>
        <v>0</v>
      </c>
      <c r="AG211" s="31" t="s">
        <v>13</v>
      </c>
      <c r="AM211" s="34">
        <f t="shared" si="105"/>
        <v>0</v>
      </c>
      <c r="AN211" s="34">
        <f t="shared" si="106"/>
        <v>0</v>
      </c>
      <c r="AO211" s="35" t="s">
        <v>1189</v>
      </c>
      <c r="AP211" s="35" t="s">
        <v>1204</v>
      </c>
      <c r="AQ211" s="27" t="s">
        <v>1210</v>
      </c>
      <c r="AS211" s="34">
        <f t="shared" si="107"/>
        <v>0</v>
      </c>
      <c r="AT211" s="34">
        <f t="shared" si="108"/>
        <v>0</v>
      </c>
      <c r="AU211" s="34">
        <v>0</v>
      </c>
      <c r="AV211" s="34">
        <f t="shared" si="109"/>
        <v>0</v>
      </c>
    </row>
    <row r="212" spans="1:48" ht="12.75">
      <c r="A212" s="6" t="s">
        <v>162</v>
      </c>
      <c r="B212" s="6" t="s">
        <v>371</v>
      </c>
      <c r="C212" s="6" t="s">
        <v>531</v>
      </c>
      <c r="D212" s="6" t="s">
        <v>921</v>
      </c>
      <c r="E212" s="6" t="s">
        <v>1138</v>
      </c>
      <c r="F212" s="19">
        <v>2</v>
      </c>
      <c r="G212" s="72">
        <v>0</v>
      </c>
      <c r="H212" s="19">
        <f t="shared" si="88"/>
        <v>0</v>
      </c>
      <c r="I212" s="19">
        <f t="shared" si="89"/>
        <v>0</v>
      </c>
      <c r="J212" s="19">
        <f t="shared" si="90"/>
        <v>0</v>
      </c>
      <c r="K212" s="19">
        <v>0</v>
      </c>
      <c r="L212" s="19">
        <f t="shared" si="91"/>
        <v>0</v>
      </c>
      <c r="M212" s="31" t="s">
        <v>1162</v>
      </c>
      <c r="P212" s="34">
        <f t="shared" si="92"/>
        <v>0</v>
      </c>
      <c r="R212" s="34">
        <f t="shared" si="93"/>
        <v>0</v>
      </c>
      <c r="S212" s="34">
        <f t="shared" si="94"/>
        <v>0</v>
      </c>
      <c r="T212" s="34">
        <f t="shared" si="95"/>
        <v>0</v>
      </c>
      <c r="U212" s="34">
        <f t="shared" si="96"/>
        <v>0</v>
      </c>
      <c r="V212" s="34">
        <f t="shared" si="97"/>
        <v>0</v>
      </c>
      <c r="W212" s="34">
        <f t="shared" si="98"/>
        <v>0</v>
      </c>
      <c r="X212" s="34">
        <f t="shared" si="99"/>
        <v>0</v>
      </c>
      <c r="Y212" s="27" t="s">
        <v>371</v>
      </c>
      <c r="Z212" s="19">
        <f t="shared" si="100"/>
        <v>0</v>
      </c>
      <c r="AA212" s="19">
        <f t="shared" si="101"/>
        <v>0</v>
      </c>
      <c r="AB212" s="19">
        <f t="shared" si="102"/>
        <v>0</v>
      </c>
      <c r="AD212" s="34">
        <v>21</v>
      </c>
      <c r="AE212" s="34">
        <f t="shared" si="103"/>
        <v>0</v>
      </c>
      <c r="AF212" s="34">
        <f t="shared" si="104"/>
        <v>0</v>
      </c>
      <c r="AG212" s="31" t="s">
        <v>13</v>
      </c>
      <c r="AM212" s="34">
        <f t="shared" si="105"/>
        <v>0</v>
      </c>
      <c r="AN212" s="34">
        <f t="shared" si="106"/>
        <v>0</v>
      </c>
      <c r="AO212" s="35" t="s">
        <v>1189</v>
      </c>
      <c r="AP212" s="35" t="s">
        <v>1204</v>
      </c>
      <c r="AQ212" s="27" t="s">
        <v>1210</v>
      </c>
      <c r="AS212" s="34">
        <f t="shared" si="107"/>
        <v>0</v>
      </c>
      <c r="AT212" s="34">
        <f t="shared" si="108"/>
        <v>0</v>
      </c>
      <c r="AU212" s="34">
        <v>0</v>
      </c>
      <c r="AV212" s="34">
        <f t="shared" si="109"/>
        <v>0</v>
      </c>
    </row>
    <row r="213" spans="1:48" ht="12.75">
      <c r="A213" s="6" t="s">
        <v>163</v>
      </c>
      <c r="B213" s="6" t="s">
        <v>371</v>
      </c>
      <c r="C213" s="6" t="s">
        <v>532</v>
      </c>
      <c r="D213" s="6" t="s">
        <v>922</v>
      </c>
      <c r="E213" s="6" t="s">
        <v>1138</v>
      </c>
      <c r="F213" s="19">
        <v>4</v>
      </c>
      <c r="G213" s="72">
        <v>0</v>
      </c>
      <c r="H213" s="19">
        <f t="shared" si="88"/>
        <v>0</v>
      </c>
      <c r="I213" s="19">
        <f t="shared" si="89"/>
        <v>0</v>
      </c>
      <c r="J213" s="19">
        <f t="shared" si="90"/>
        <v>0</v>
      </c>
      <c r="K213" s="19">
        <v>0</v>
      </c>
      <c r="L213" s="19">
        <f t="shared" si="91"/>
        <v>0</v>
      </c>
      <c r="M213" s="31" t="s">
        <v>1162</v>
      </c>
      <c r="P213" s="34">
        <f t="shared" si="92"/>
        <v>0</v>
      </c>
      <c r="R213" s="34">
        <f t="shared" si="93"/>
        <v>0</v>
      </c>
      <c r="S213" s="34">
        <f t="shared" si="94"/>
        <v>0</v>
      </c>
      <c r="T213" s="34">
        <f t="shared" si="95"/>
        <v>0</v>
      </c>
      <c r="U213" s="34">
        <f t="shared" si="96"/>
        <v>0</v>
      </c>
      <c r="V213" s="34">
        <f t="shared" si="97"/>
        <v>0</v>
      </c>
      <c r="W213" s="34">
        <f t="shared" si="98"/>
        <v>0</v>
      </c>
      <c r="X213" s="34">
        <f t="shared" si="99"/>
        <v>0</v>
      </c>
      <c r="Y213" s="27" t="s">
        <v>371</v>
      </c>
      <c r="Z213" s="19">
        <f t="shared" si="100"/>
        <v>0</v>
      </c>
      <c r="AA213" s="19">
        <f t="shared" si="101"/>
        <v>0</v>
      </c>
      <c r="AB213" s="19">
        <f t="shared" si="102"/>
        <v>0</v>
      </c>
      <c r="AD213" s="34">
        <v>21</v>
      </c>
      <c r="AE213" s="34">
        <f t="shared" si="103"/>
        <v>0</v>
      </c>
      <c r="AF213" s="34">
        <f t="shared" si="104"/>
        <v>0</v>
      </c>
      <c r="AG213" s="31" t="s">
        <v>13</v>
      </c>
      <c r="AM213" s="34">
        <f t="shared" si="105"/>
        <v>0</v>
      </c>
      <c r="AN213" s="34">
        <f t="shared" si="106"/>
        <v>0</v>
      </c>
      <c r="AO213" s="35" t="s">
        <v>1189</v>
      </c>
      <c r="AP213" s="35" t="s">
        <v>1204</v>
      </c>
      <c r="AQ213" s="27" t="s">
        <v>1210</v>
      </c>
      <c r="AS213" s="34">
        <f t="shared" si="107"/>
        <v>0</v>
      </c>
      <c r="AT213" s="34">
        <f t="shared" si="108"/>
        <v>0</v>
      </c>
      <c r="AU213" s="34">
        <v>0</v>
      </c>
      <c r="AV213" s="34">
        <f t="shared" si="109"/>
        <v>0</v>
      </c>
    </row>
    <row r="214" spans="1:48" ht="12.75">
      <c r="A214" s="6" t="s">
        <v>164</v>
      </c>
      <c r="B214" s="6" t="s">
        <v>371</v>
      </c>
      <c r="C214" s="6" t="s">
        <v>533</v>
      </c>
      <c r="D214" s="6" t="s">
        <v>923</v>
      </c>
      <c r="E214" s="6" t="s">
        <v>1138</v>
      </c>
      <c r="F214" s="19">
        <v>1</v>
      </c>
      <c r="G214" s="72">
        <v>0</v>
      </c>
      <c r="H214" s="19">
        <f t="shared" si="88"/>
        <v>0</v>
      </c>
      <c r="I214" s="19">
        <f t="shared" si="89"/>
        <v>0</v>
      </c>
      <c r="J214" s="19">
        <f t="shared" si="90"/>
        <v>0</v>
      </c>
      <c r="K214" s="19">
        <v>0</v>
      </c>
      <c r="L214" s="19">
        <f t="shared" si="91"/>
        <v>0</v>
      </c>
      <c r="M214" s="31" t="s">
        <v>1162</v>
      </c>
      <c r="P214" s="34">
        <f t="shared" si="92"/>
        <v>0</v>
      </c>
      <c r="R214" s="34">
        <f t="shared" si="93"/>
        <v>0</v>
      </c>
      <c r="S214" s="34">
        <f t="shared" si="94"/>
        <v>0</v>
      </c>
      <c r="T214" s="34">
        <f t="shared" si="95"/>
        <v>0</v>
      </c>
      <c r="U214" s="34">
        <f t="shared" si="96"/>
        <v>0</v>
      </c>
      <c r="V214" s="34">
        <f t="shared" si="97"/>
        <v>0</v>
      </c>
      <c r="W214" s="34">
        <f t="shared" si="98"/>
        <v>0</v>
      </c>
      <c r="X214" s="34">
        <f t="shared" si="99"/>
        <v>0</v>
      </c>
      <c r="Y214" s="27" t="s">
        <v>371</v>
      </c>
      <c r="Z214" s="19">
        <f t="shared" si="100"/>
        <v>0</v>
      </c>
      <c r="AA214" s="19">
        <f t="shared" si="101"/>
        <v>0</v>
      </c>
      <c r="AB214" s="19">
        <f t="shared" si="102"/>
        <v>0</v>
      </c>
      <c r="AD214" s="34">
        <v>21</v>
      </c>
      <c r="AE214" s="34">
        <f t="shared" si="103"/>
        <v>0</v>
      </c>
      <c r="AF214" s="34">
        <f t="shared" si="104"/>
        <v>0</v>
      </c>
      <c r="AG214" s="31" t="s">
        <v>13</v>
      </c>
      <c r="AM214" s="34">
        <f t="shared" si="105"/>
        <v>0</v>
      </c>
      <c r="AN214" s="34">
        <f t="shared" si="106"/>
        <v>0</v>
      </c>
      <c r="AO214" s="35" t="s">
        <v>1189</v>
      </c>
      <c r="AP214" s="35" t="s">
        <v>1204</v>
      </c>
      <c r="AQ214" s="27" t="s">
        <v>1210</v>
      </c>
      <c r="AS214" s="34">
        <f t="shared" si="107"/>
        <v>0</v>
      </c>
      <c r="AT214" s="34">
        <f t="shared" si="108"/>
        <v>0</v>
      </c>
      <c r="AU214" s="34">
        <v>0</v>
      </c>
      <c r="AV214" s="34">
        <f t="shared" si="109"/>
        <v>0</v>
      </c>
    </row>
    <row r="215" spans="1:48" ht="12.75">
      <c r="A215" s="6" t="s">
        <v>165</v>
      </c>
      <c r="B215" s="6" t="s">
        <v>371</v>
      </c>
      <c r="C215" s="6" t="s">
        <v>534</v>
      </c>
      <c r="D215" s="6" t="s">
        <v>924</v>
      </c>
      <c r="E215" s="6" t="s">
        <v>1138</v>
      </c>
      <c r="F215" s="19">
        <v>1</v>
      </c>
      <c r="G215" s="72">
        <v>0</v>
      </c>
      <c r="H215" s="19">
        <f t="shared" si="88"/>
        <v>0</v>
      </c>
      <c r="I215" s="19">
        <f t="shared" si="89"/>
        <v>0</v>
      </c>
      <c r="J215" s="19">
        <f t="shared" si="90"/>
        <v>0</v>
      </c>
      <c r="K215" s="19">
        <v>0</v>
      </c>
      <c r="L215" s="19">
        <f t="shared" si="91"/>
        <v>0</v>
      </c>
      <c r="M215" s="31" t="s">
        <v>1162</v>
      </c>
      <c r="P215" s="34">
        <f t="shared" si="92"/>
        <v>0</v>
      </c>
      <c r="R215" s="34">
        <f t="shared" si="93"/>
        <v>0</v>
      </c>
      <c r="S215" s="34">
        <f t="shared" si="94"/>
        <v>0</v>
      </c>
      <c r="T215" s="34">
        <f t="shared" si="95"/>
        <v>0</v>
      </c>
      <c r="U215" s="34">
        <f t="shared" si="96"/>
        <v>0</v>
      </c>
      <c r="V215" s="34">
        <f t="shared" si="97"/>
        <v>0</v>
      </c>
      <c r="W215" s="34">
        <f t="shared" si="98"/>
        <v>0</v>
      </c>
      <c r="X215" s="34">
        <f t="shared" si="99"/>
        <v>0</v>
      </c>
      <c r="Y215" s="27" t="s">
        <v>371</v>
      </c>
      <c r="Z215" s="19">
        <f t="shared" si="100"/>
        <v>0</v>
      </c>
      <c r="AA215" s="19">
        <f t="shared" si="101"/>
        <v>0</v>
      </c>
      <c r="AB215" s="19">
        <f t="shared" si="102"/>
        <v>0</v>
      </c>
      <c r="AD215" s="34">
        <v>21</v>
      </c>
      <c r="AE215" s="34">
        <f t="shared" si="103"/>
        <v>0</v>
      </c>
      <c r="AF215" s="34">
        <f t="shared" si="104"/>
        <v>0</v>
      </c>
      <c r="AG215" s="31" t="s">
        <v>13</v>
      </c>
      <c r="AM215" s="34">
        <f t="shared" si="105"/>
        <v>0</v>
      </c>
      <c r="AN215" s="34">
        <f t="shared" si="106"/>
        <v>0</v>
      </c>
      <c r="AO215" s="35" t="s">
        <v>1189</v>
      </c>
      <c r="AP215" s="35" t="s">
        <v>1204</v>
      </c>
      <c r="AQ215" s="27" t="s">
        <v>1210</v>
      </c>
      <c r="AS215" s="34">
        <f t="shared" si="107"/>
        <v>0</v>
      </c>
      <c r="AT215" s="34">
        <f t="shared" si="108"/>
        <v>0</v>
      </c>
      <c r="AU215" s="34">
        <v>0</v>
      </c>
      <c r="AV215" s="34">
        <f t="shared" si="109"/>
        <v>0</v>
      </c>
    </row>
    <row r="216" spans="1:48" ht="12.75">
      <c r="A216" s="6" t="s">
        <v>166</v>
      </c>
      <c r="B216" s="6" t="s">
        <v>371</v>
      </c>
      <c r="C216" s="6" t="s">
        <v>535</v>
      </c>
      <c r="D216" s="6" t="s">
        <v>925</v>
      </c>
      <c r="E216" s="6" t="s">
        <v>1138</v>
      </c>
      <c r="F216" s="19">
        <v>1</v>
      </c>
      <c r="G216" s="72">
        <v>0</v>
      </c>
      <c r="H216" s="19">
        <f t="shared" si="88"/>
        <v>0</v>
      </c>
      <c r="I216" s="19">
        <f t="shared" si="89"/>
        <v>0</v>
      </c>
      <c r="J216" s="19">
        <f t="shared" si="90"/>
        <v>0</v>
      </c>
      <c r="K216" s="19">
        <v>0</v>
      </c>
      <c r="L216" s="19">
        <f t="shared" si="91"/>
        <v>0</v>
      </c>
      <c r="M216" s="31" t="s">
        <v>1162</v>
      </c>
      <c r="P216" s="34">
        <f t="shared" si="92"/>
        <v>0</v>
      </c>
      <c r="R216" s="34">
        <f t="shared" si="93"/>
        <v>0</v>
      </c>
      <c r="S216" s="34">
        <f t="shared" si="94"/>
        <v>0</v>
      </c>
      <c r="T216" s="34">
        <f t="shared" si="95"/>
        <v>0</v>
      </c>
      <c r="U216" s="34">
        <f t="shared" si="96"/>
        <v>0</v>
      </c>
      <c r="V216" s="34">
        <f t="shared" si="97"/>
        <v>0</v>
      </c>
      <c r="W216" s="34">
        <f t="shared" si="98"/>
        <v>0</v>
      </c>
      <c r="X216" s="34">
        <f t="shared" si="99"/>
        <v>0</v>
      </c>
      <c r="Y216" s="27" t="s">
        <v>371</v>
      </c>
      <c r="Z216" s="19">
        <f t="shared" si="100"/>
        <v>0</v>
      </c>
      <c r="AA216" s="19">
        <f t="shared" si="101"/>
        <v>0</v>
      </c>
      <c r="AB216" s="19">
        <f t="shared" si="102"/>
        <v>0</v>
      </c>
      <c r="AD216" s="34">
        <v>21</v>
      </c>
      <c r="AE216" s="34">
        <f t="shared" si="103"/>
        <v>0</v>
      </c>
      <c r="AF216" s="34">
        <f t="shared" si="104"/>
        <v>0</v>
      </c>
      <c r="AG216" s="31" t="s">
        <v>13</v>
      </c>
      <c r="AM216" s="34">
        <f t="shared" si="105"/>
        <v>0</v>
      </c>
      <c r="AN216" s="34">
        <f t="shared" si="106"/>
        <v>0</v>
      </c>
      <c r="AO216" s="35" t="s">
        <v>1189</v>
      </c>
      <c r="AP216" s="35" t="s">
        <v>1204</v>
      </c>
      <c r="AQ216" s="27" t="s">
        <v>1210</v>
      </c>
      <c r="AS216" s="34">
        <f t="shared" si="107"/>
        <v>0</v>
      </c>
      <c r="AT216" s="34">
        <f t="shared" si="108"/>
        <v>0</v>
      </c>
      <c r="AU216" s="34">
        <v>0</v>
      </c>
      <c r="AV216" s="34">
        <f t="shared" si="109"/>
        <v>0</v>
      </c>
    </row>
    <row r="217" spans="1:48" ht="12.75">
      <c r="A217" s="6" t="s">
        <v>167</v>
      </c>
      <c r="B217" s="6" t="s">
        <v>371</v>
      </c>
      <c r="C217" s="6" t="s">
        <v>536</v>
      </c>
      <c r="D217" s="6" t="s">
        <v>926</v>
      </c>
      <c r="E217" s="6" t="s">
        <v>1138</v>
      </c>
      <c r="F217" s="19">
        <v>1</v>
      </c>
      <c r="G217" s="72">
        <v>0</v>
      </c>
      <c r="H217" s="19">
        <f t="shared" si="88"/>
        <v>0</v>
      </c>
      <c r="I217" s="19">
        <f t="shared" si="89"/>
        <v>0</v>
      </c>
      <c r="J217" s="19">
        <f t="shared" si="90"/>
        <v>0</v>
      </c>
      <c r="K217" s="19">
        <v>0</v>
      </c>
      <c r="L217" s="19">
        <f t="shared" si="91"/>
        <v>0</v>
      </c>
      <c r="M217" s="31" t="s">
        <v>1162</v>
      </c>
      <c r="P217" s="34">
        <f t="shared" si="92"/>
        <v>0</v>
      </c>
      <c r="R217" s="34">
        <f t="shared" si="93"/>
        <v>0</v>
      </c>
      <c r="S217" s="34">
        <f t="shared" si="94"/>
        <v>0</v>
      </c>
      <c r="T217" s="34">
        <f t="shared" si="95"/>
        <v>0</v>
      </c>
      <c r="U217" s="34">
        <f t="shared" si="96"/>
        <v>0</v>
      </c>
      <c r="V217" s="34">
        <f t="shared" si="97"/>
        <v>0</v>
      </c>
      <c r="W217" s="34">
        <f t="shared" si="98"/>
        <v>0</v>
      </c>
      <c r="X217" s="34">
        <f t="shared" si="99"/>
        <v>0</v>
      </c>
      <c r="Y217" s="27" t="s">
        <v>371</v>
      </c>
      <c r="Z217" s="19">
        <f t="shared" si="100"/>
        <v>0</v>
      </c>
      <c r="AA217" s="19">
        <f t="shared" si="101"/>
        <v>0</v>
      </c>
      <c r="AB217" s="19">
        <f t="shared" si="102"/>
        <v>0</v>
      </c>
      <c r="AD217" s="34">
        <v>21</v>
      </c>
      <c r="AE217" s="34">
        <f t="shared" si="103"/>
        <v>0</v>
      </c>
      <c r="AF217" s="34">
        <f t="shared" si="104"/>
        <v>0</v>
      </c>
      <c r="AG217" s="31" t="s">
        <v>13</v>
      </c>
      <c r="AM217" s="34">
        <f t="shared" si="105"/>
        <v>0</v>
      </c>
      <c r="AN217" s="34">
        <f t="shared" si="106"/>
        <v>0</v>
      </c>
      <c r="AO217" s="35" t="s">
        <v>1189</v>
      </c>
      <c r="AP217" s="35" t="s">
        <v>1204</v>
      </c>
      <c r="AQ217" s="27" t="s">
        <v>1210</v>
      </c>
      <c r="AS217" s="34">
        <f t="shared" si="107"/>
        <v>0</v>
      </c>
      <c r="AT217" s="34">
        <f t="shared" si="108"/>
        <v>0</v>
      </c>
      <c r="AU217" s="34">
        <v>0</v>
      </c>
      <c r="AV217" s="34">
        <f t="shared" si="109"/>
        <v>0</v>
      </c>
    </row>
    <row r="218" spans="1:48" ht="12.75">
      <c r="A218" s="6" t="s">
        <v>168</v>
      </c>
      <c r="B218" s="6" t="s">
        <v>371</v>
      </c>
      <c r="C218" s="6" t="s">
        <v>537</v>
      </c>
      <c r="D218" s="6" t="s">
        <v>927</v>
      </c>
      <c r="E218" s="6" t="s">
        <v>1138</v>
      </c>
      <c r="F218" s="19">
        <v>1</v>
      </c>
      <c r="G218" s="72">
        <v>0</v>
      </c>
      <c r="H218" s="19">
        <f t="shared" si="88"/>
        <v>0</v>
      </c>
      <c r="I218" s="19">
        <f t="shared" si="89"/>
        <v>0</v>
      </c>
      <c r="J218" s="19">
        <f t="shared" si="90"/>
        <v>0</v>
      </c>
      <c r="K218" s="19">
        <v>0</v>
      </c>
      <c r="L218" s="19">
        <f t="shared" si="91"/>
        <v>0</v>
      </c>
      <c r="M218" s="31" t="s">
        <v>1162</v>
      </c>
      <c r="P218" s="34">
        <f t="shared" si="92"/>
        <v>0</v>
      </c>
      <c r="R218" s="34">
        <f t="shared" si="93"/>
        <v>0</v>
      </c>
      <c r="S218" s="34">
        <f t="shared" si="94"/>
        <v>0</v>
      </c>
      <c r="T218" s="34">
        <f t="shared" si="95"/>
        <v>0</v>
      </c>
      <c r="U218" s="34">
        <f t="shared" si="96"/>
        <v>0</v>
      </c>
      <c r="V218" s="34">
        <f t="shared" si="97"/>
        <v>0</v>
      </c>
      <c r="W218" s="34">
        <f t="shared" si="98"/>
        <v>0</v>
      </c>
      <c r="X218" s="34">
        <f t="shared" si="99"/>
        <v>0</v>
      </c>
      <c r="Y218" s="27" t="s">
        <v>371</v>
      </c>
      <c r="Z218" s="19">
        <f t="shared" si="100"/>
        <v>0</v>
      </c>
      <c r="AA218" s="19">
        <f t="shared" si="101"/>
        <v>0</v>
      </c>
      <c r="AB218" s="19">
        <f t="shared" si="102"/>
        <v>0</v>
      </c>
      <c r="AD218" s="34">
        <v>21</v>
      </c>
      <c r="AE218" s="34">
        <f t="shared" si="103"/>
        <v>0</v>
      </c>
      <c r="AF218" s="34">
        <f t="shared" si="104"/>
        <v>0</v>
      </c>
      <c r="AG218" s="31" t="s">
        <v>13</v>
      </c>
      <c r="AM218" s="34">
        <f t="shared" si="105"/>
        <v>0</v>
      </c>
      <c r="AN218" s="34">
        <f t="shared" si="106"/>
        <v>0</v>
      </c>
      <c r="AO218" s="35" t="s">
        <v>1189</v>
      </c>
      <c r="AP218" s="35" t="s">
        <v>1204</v>
      </c>
      <c r="AQ218" s="27" t="s">
        <v>1210</v>
      </c>
      <c r="AS218" s="34">
        <f t="shared" si="107"/>
        <v>0</v>
      </c>
      <c r="AT218" s="34">
        <f t="shared" si="108"/>
        <v>0</v>
      </c>
      <c r="AU218" s="34">
        <v>0</v>
      </c>
      <c r="AV218" s="34">
        <f t="shared" si="109"/>
        <v>0</v>
      </c>
    </row>
    <row r="219" spans="1:48" ht="12.75">
      <c r="A219" s="6" t="s">
        <v>169</v>
      </c>
      <c r="B219" s="6" t="s">
        <v>371</v>
      </c>
      <c r="C219" s="6" t="s">
        <v>538</v>
      </c>
      <c r="D219" s="6" t="s">
        <v>928</v>
      </c>
      <c r="E219" s="6" t="s">
        <v>1138</v>
      </c>
      <c r="F219" s="19">
        <v>4</v>
      </c>
      <c r="G219" s="72">
        <v>0</v>
      </c>
      <c r="H219" s="19">
        <f t="shared" si="88"/>
        <v>0</v>
      </c>
      <c r="I219" s="19">
        <f t="shared" si="89"/>
        <v>0</v>
      </c>
      <c r="J219" s="19">
        <f t="shared" si="90"/>
        <v>0</v>
      </c>
      <c r="K219" s="19">
        <v>0</v>
      </c>
      <c r="L219" s="19">
        <f t="shared" si="91"/>
        <v>0</v>
      </c>
      <c r="M219" s="31" t="s">
        <v>1162</v>
      </c>
      <c r="P219" s="34">
        <f t="shared" si="92"/>
        <v>0</v>
      </c>
      <c r="R219" s="34">
        <f t="shared" si="93"/>
        <v>0</v>
      </c>
      <c r="S219" s="34">
        <f t="shared" si="94"/>
        <v>0</v>
      </c>
      <c r="T219" s="34">
        <f t="shared" si="95"/>
        <v>0</v>
      </c>
      <c r="U219" s="34">
        <f t="shared" si="96"/>
        <v>0</v>
      </c>
      <c r="V219" s="34">
        <f t="shared" si="97"/>
        <v>0</v>
      </c>
      <c r="W219" s="34">
        <f t="shared" si="98"/>
        <v>0</v>
      </c>
      <c r="X219" s="34">
        <f t="shared" si="99"/>
        <v>0</v>
      </c>
      <c r="Y219" s="27" t="s">
        <v>371</v>
      </c>
      <c r="Z219" s="19">
        <f t="shared" si="100"/>
        <v>0</v>
      </c>
      <c r="AA219" s="19">
        <f t="shared" si="101"/>
        <v>0</v>
      </c>
      <c r="AB219" s="19">
        <f t="shared" si="102"/>
        <v>0</v>
      </c>
      <c r="AD219" s="34">
        <v>21</v>
      </c>
      <c r="AE219" s="34">
        <f t="shared" si="103"/>
        <v>0</v>
      </c>
      <c r="AF219" s="34">
        <f t="shared" si="104"/>
        <v>0</v>
      </c>
      <c r="AG219" s="31" t="s">
        <v>13</v>
      </c>
      <c r="AM219" s="34">
        <f t="shared" si="105"/>
        <v>0</v>
      </c>
      <c r="AN219" s="34">
        <f t="shared" si="106"/>
        <v>0</v>
      </c>
      <c r="AO219" s="35" t="s">
        <v>1189</v>
      </c>
      <c r="AP219" s="35" t="s">
        <v>1204</v>
      </c>
      <c r="AQ219" s="27" t="s">
        <v>1210</v>
      </c>
      <c r="AS219" s="34">
        <f t="shared" si="107"/>
        <v>0</v>
      </c>
      <c r="AT219" s="34">
        <f t="shared" si="108"/>
        <v>0</v>
      </c>
      <c r="AU219" s="34">
        <v>0</v>
      </c>
      <c r="AV219" s="34">
        <f t="shared" si="109"/>
        <v>0</v>
      </c>
    </row>
    <row r="220" spans="1:48" ht="12.75">
      <c r="A220" s="6" t="s">
        <v>170</v>
      </c>
      <c r="B220" s="6" t="s">
        <v>371</v>
      </c>
      <c r="C220" s="6" t="s">
        <v>539</v>
      </c>
      <c r="D220" s="6" t="s">
        <v>929</v>
      </c>
      <c r="E220" s="6" t="s">
        <v>1138</v>
      </c>
      <c r="F220" s="19">
        <v>8</v>
      </c>
      <c r="G220" s="72">
        <v>0</v>
      </c>
      <c r="H220" s="19">
        <f t="shared" si="88"/>
        <v>0</v>
      </c>
      <c r="I220" s="19">
        <f t="shared" si="89"/>
        <v>0</v>
      </c>
      <c r="J220" s="19">
        <f t="shared" si="90"/>
        <v>0</v>
      </c>
      <c r="K220" s="19">
        <v>0</v>
      </c>
      <c r="L220" s="19">
        <f t="shared" si="91"/>
        <v>0</v>
      </c>
      <c r="M220" s="31" t="s">
        <v>1162</v>
      </c>
      <c r="P220" s="34">
        <f t="shared" si="92"/>
        <v>0</v>
      </c>
      <c r="R220" s="34">
        <f t="shared" si="93"/>
        <v>0</v>
      </c>
      <c r="S220" s="34">
        <f t="shared" si="94"/>
        <v>0</v>
      </c>
      <c r="T220" s="34">
        <f t="shared" si="95"/>
        <v>0</v>
      </c>
      <c r="U220" s="34">
        <f t="shared" si="96"/>
        <v>0</v>
      </c>
      <c r="V220" s="34">
        <f t="shared" si="97"/>
        <v>0</v>
      </c>
      <c r="W220" s="34">
        <f t="shared" si="98"/>
        <v>0</v>
      </c>
      <c r="X220" s="34">
        <f t="shared" si="99"/>
        <v>0</v>
      </c>
      <c r="Y220" s="27" t="s">
        <v>371</v>
      </c>
      <c r="Z220" s="19">
        <f t="shared" si="100"/>
        <v>0</v>
      </c>
      <c r="AA220" s="19">
        <f t="shared" si="101"/>
        <v>0</v>
      </c>
      <c r="AB220" s="19">
        <f t="shared" si="102"/>
        <v>0</v>
      </c>
      <c r="AD220" s="34">
        <v>21</v>
      </c>
      <c r="AE220" s="34">
        <f t="shared" si="103"/>
        <v>0</v>
      </c>
      <c r="AF220" s="34">
        <f t="shared" si="104"/>
        <v>0</v>
      </c>
      <c r="AG220" s="31" t="s">
        <v>13</v>
      </c>
      <c r="AM220" s="34">
        <f t="shared" si="105"/>
        <v>0</v>
      </c>
      <c r="AN220" s="34">
        <f t="shared" si="106"/>
        <v>0</v>
      </c>
      <c r="AO220" s="35" t="s">
        <v>1189</v>
      </c>
      <c r="AP220" s="35" t="s">
        <v>1204</v>
      </c>
      <c r="AQ220" s="27" t="s">
        <v>1210</v>
      </c>
      <c r="AS220" s="34">
        <f t="shared" si="107"/>
        <v>0</v>
      </c>
      <c r="AT220" s="34">
        <f t="shared" si="108"/>
        <v>0</v>
      </c>
      <c r="AU220" s="34">
        <v>0</v>
      </c>
      <c r="AV220" s="34">
        <f t="shared" si="109"/>
        <v>0</v>
      </c>
    </row>
    <row r="221" spans="1:48" ht="12.75">
      <c r="A221" s="6" t="s">
        <v>171</v>
      </c>
      <c r="B221" s="6" t="s">
        <v>371</v>
      </c>
      <c r="C221" s="6" t="s">
        <v>540</v>
      </c>
      <c r="D221" s="6" t="s">
        <v>930</v>
      </c>
      <c r="E221" s="6" t="s">
        <v>1135</v>
      </c>
      <c r="F221" s="19">
        <v>15.31967</v>
      </c>
      <c r="G221" s="72">
        <v>0</v>
      </c>
      <c r="H221" s="19">
        <f t="shared" si="88"/>
        <v>0</v>
      </c>
      <c r="I221" s="19">
        <f t="shared" si="89"/>
        <v>0</v>
      </c>
      <c r="J221" s="19">
        <f t="shared" si="90"/>
        <v>0</v>
      </c>
      <c r="K221" s="19">
        <v>0</v>
      </c>
      <c r="L221" s="19">
        <f t="shared" si="91"/>
        <v>0</v>
      </c>
      <c r="M221" s="31" t="s">
        <v>1162</v>
      </c>
      <c r="P221" s="34">
        <f t="shared" si="92"/>
        <v>0</v>
      </c>
      <c r="R221" s="34">
        <f t="shared" si="93"/>
        <v>0</v>
      </c>
      <c r="S221" s="34">
        <f t="shared" si="94"/>
        <v>0</v>
      </c>
      <c r="T221" s="34">
        <f t="shared" si="95"/>
        <v>0</v>
      </c>
      <c r="U221" s="34">
        <f t="shared" si="96"/>
        <v>0</v>
      </c>
      <c r="V221" s="34">
        <f t="shared" si="97"/>
        <v>0</v>
      </c>
      <c r="W221" s="34">
        <f t="shared" si="98"/>
        <v>0</v>
      </c>
      <c r="X221" s="34">
        <f t="shared" si="99"/>
        <v>0</v>
      </c>
      <c r="Y221" s="27" t="s">
        <v>371</v>
      </c>
      <c r="Z221" s="19">
        <f t="shared" si="100"/>
        <v>0</v>
      </c>
      <c r="AA221" s="19">
        <f t="shared" si="101"/>
        <v>0</v>
      </c>
      <c r="AB221" s="19">
        <f t="shared" si="102"/>
        <v>0</v>
      </c>
      <c r="AD221" s="34">
        <v>21</v>
      </c>
      <c r="AE221" s="34">
        <f t="shared" si="103"/>
        <v>0</v>
      </c>
      <c r="AF221" s="34">
        <f t="shared" si="104"/>
        <v>0</v>
      </c>
      <c r="AG221" s="31" t="s">
        <v>13</v>
      </c>
      <c r="AM221" s="34">
        <f t="shared" si="105"/>
        <v>0</v>
      </c>
      <c r="AN221" s="34">
        <f t="shared" si="106"/>
        <v>0</v>
      </c>
      <c r="AO221" s="35" t="s">
        <v>1189</v>
      </c>
      <c r="AP221" s="35" t="s">
        <v>1204</v>
      </c>
      <c r="AQ221" s="27" t="s">
        <v>1210</v>
      </c>
      <c r="AS221" s="34">
        <f t="shared" si="107"/>
        <v>0</v>
      </c>
      <c r="AT221" s="34">
        <f t="shared" si="108"/>
        <v>0</v>
      </c>
      <c r="AU221" s="34">
        <v>0</v>
      </c>
      <c r="AV221" s="34">
        <f t="shared" si="109"/>
        <v>0</v>
      </c>
    </row>
    <row r="222" spans="1:48" ht="12.75">
      <c r="A222" s="6" t="s">
        <v>172</v>
      </c>
      <c r="B222" s="6" t="s">
        <v>371</v>
      </c>
      <c r="C222" s="6" t="s">
        <v>541</v>
      </c>
      <c r="D222" s="6" t="s">
        <v>931</v>
      </c>
      <c r="E222" s="6" t="s">
        <v>1140</v>
      </c>
      <c r="F222" s="19">
        <v>25</v>
      </c>
      <c r="G222" s="72">
        <v>0</v>
      </c>
      <c r="H222" s="19">
        <f t="shared" si="88"/>
        <v>0</v>
      </c>
      <c r="I222" s="19">
        <f t="shared" si="89"/>
        <v>0</v>
      </c>
      <c r="J222" s="19">
        <f t="shared" si="90"/>
        <v>0</v>
      </c>
      <c r="K222" s="19">
        <v>0</v>
      </c>
      <c r="L222" s="19">
        <f t="shared" si="91"/>
        <v>0</v>
      </c>
      <c r="M222" s="31" t="s">
        <v>1162</v>
      </c>
      <c r="P222" s="34">
        <f t="shared" si="92"/>
        <v>0</v>
      </c>
      <c r="R222" s="34">
        <f t="shared" si="93"/>
        <v>0</v>
      </c>
      <c r="S222" s="34">
        <f t="shared" si="94"/>
        <v>0</v>
      </c>
      <c r="T222" s="34">
        <f t="shared" si="95"/>
        <v>0</v>
      </c>
      <c r="U222" s="34">
        <f t="shared" si="96"/>
        <v>0</v>
      </c>
      <c r="V222" s="34">
        <f t="shared" si="97"/>
        <v>0</v>
      </c>
      <c r="W222" s="34">
        <f t="shared" si="98"/>
        <v>0</v>
      </c>
      <c r="X222" s="34">
        <f t="shared" si="99"/>
        <v>0</v>
      </c>
      <c r="Y222" s="27" t="s">
        <v>371</v>
      </c>
      <c r="Z222" s="19">
        <f t="shared" si="100"/>
        <v>0</v>
      </c>
      <c r="AA222" s="19">
        <f t="shared" si="101"/>
        <v>0</v>
      </c>
      <c r="AB222" s="19">
        <f t="shared" si="102"/>
        <v>0</v>
      </c>
      <c r="AD222" s="34">
        <v>21</v>
      </c>
      <c r="AE222" s="34">
        <f t="shared" si="103"/>
        <v>0</v>
      </c>
      <c r="AF222" s="34">
        <f t="shared" si="104"/>
        <v>0</v>
      </c>
      <c r="AG222" s="31" t="s">
        <v>13</v>
      </c>
      <c r="AM222" s="34">
        <f t="shared" si="105"/>
        <v>0</v>
      </c>
      <c r="AN222" s="34">
        <f t="shared" si="106"/>
        <v>0</v>
      </c>
      <c r="AO222" s="35" t="s">
        <v>1189</v>
      </c>
      <c r="AP222" s="35" t="s">
        <v>1204</v>
      </c>
      <c r="AQ222" s="27" t="s">
        <v>1210</v>
      </c>
      <c r="AS222" s="34">
        <f t="shared" si="107"/>
        <v>0</v>
      </c>
      <c r="AT222" s="34">
        <f t="shared" si="108"/>
        <v>0</v>
      </c>
      <c r="AU222" s="34">
        <v>0</v>
      </c>
      <c r="AV222" s="34">
        <f t="shared" si="109"/>
        <v>0</v>
      </c>
    </row>
    <row r="223" spans="1:48" ht="12.75">
      <c r="A223" s="6" t="s">
        <v>173</v>
      </c>
      <c r="B223" s="6" t="s">
        <v>371</v>
      </c>
      <c r="C223" s="6" t="s">
        <v>542</v>
      </c>
      <c r="D223" s="6" t="s">
        <v>932</v>
      </c>
      <c r="E223" s="6" t="s">
        <v>1140</v>
      </c>
      <c r="F223" s="19">
        <v>15</v>
      </c>
      <c r="G223" s="72">
        <v>0</v>
      </c>
      <c r="H223" s="19">
        <f t="shared" si="88"/>
        <v>0</v>
      </c>
      <c r="I223" s="19">
        <f t="shared" si="89"/>
        <v>0</v>
      </c>
      <c r="J223" s="19">
        <f t="shared" si="90"/>
        <v>0</v>
      </c>
      <c r="K223" s="19">
        <v>0</v>
      </c>
      <c r="L223" s="19">
        <f t="shared" si="91"/>
        <v>0</v>
      </c>
      <c r="M223" s="31" t="s">
        <v>1162</v>
      </c>
      <c r="P223" s="34">
        <f t="shared" si="92"/>
        <v>0</v>
      </c>
      <c r="R223" s="34">
        <f t="shared" si="93"/>
        <v>0</v>
      </c>
      <c r="S223" s="34">
        <f t="shared" si="94"/>
        <v>0</v>
      </c>
      <c r="T223" s="34">
        <f t="shared" si="95"/>
        <v>0</v>
      </c>
      <c r="U223" s="34">
        <f t="shared" si="96"/>
        <v>0</v>
      </c>
      <c r="V223" s="34">
        <f t="shared" si="97"/>
        <v>0</v>
      </c>
      <c r="W223" s="34">
        <f t="shared" si="98"/>
        <v>0</v>
      </c>
      <c r="X223" s="34">
        <f t="shared" si="99"/>
        <v>0</v>
      </c>
      <c r="Y223" s="27" t="s">
        <v>371</v>
      </c>
      <c r="Z223" s="19">
        <f t="shared" si="100"/>
        <v>0</v>
      </c>
      <c r="AA223" s="19">
        <f t="shared" si="101"/>
        <v>0</v>
      </c>
      <c r="AB223" s="19">
        <f t="shared" si="102"/>
        <v>0</v>
      </c>
      <c r="AD223" s="34">
        <v>21</v>
      </c>
      <c r="AE223" s="34">
        <f t="shared" si="103"/>
        <v>0</v>
      </c>
      <c r="AF223" s="34">
        <f t="shared" si="104"/>
        <v>0</v>
      </c>
      <c r="AG223" s="31" t="s">
        <v>13</v>
      </c>
      <c r="AM223" s="34">
        <f t="shared" si="105"/>
        <v>0</v>
      </c>
      <c r="AN223" s="34">
        <f t="shared" si="106"/>
        <v>0</v>
      </c>
      <c r="AO223" s="35" t="s">
        <v>1189</v>
      </c>
      <c r="AP223" s="35" t="s">
        <v>1204</v>
      </c>
      <c r="AQ223" s="27" t="s">
        <v>1210</v>
      </c>
      <c r="AS223" s="34">
        <f t="shared" si="107"/>
        <v>0</v>
      </c>
      <c r="AT223" s="34">
        <f t="shared" si="108"/>
        <v>0</v>
      </c>
      <c r="AU223" s="34">
        <v>0</v>
      </c>
      <c r="AV223" s="34">
        <f t="shared" si="109"/>
        <v>0</v>
      </c>
    </row>
    <row r="224" spans="1:48" ht="12.75">
      <c r="A224" s="6" t="s">
        <v>174</v>
      </c>
      <c r="B224" s="6" t="s">
        <v>371</v>
      </c>
      <c r="C224" s="6" t="s">
        <v>543</v>
      </c>
      <c r="D224" s="6" t="s">
        <v>933</v>
      </c>
      <c r="E224" s="6" t="s">
        <v>1134</v>
      </c>
      <c r="F224" s="19">
        <v>1</v>
      </c>
      <c r="G224" s="72">
        <v>0</v>
      </c>
      <c r="H224" s="19">
        <f t="shared" si="88"/>
        <v>0</v>
      </c>
      <c r="I224" s="19">
        <f t="shared" si="89"/>
        <v>0</v>
      </c>
      <c r="J224" s="19">
        <f t="shared" si="90"/>
        <v>0</v>
      </c>
      <c r="K224" s="19">
        <v>0</v>
      </c>
      <c r="L224" s="19">
        <f t="shared" si="91"/>
        <v>0</v>
      </c>
      <c r="M224" s="31" t="s">
        <v>1162</v>
      </c>
      <c r="P224" s="34">
        <f t="shared" si="92"/>
        <v>0</v>
      </c>
      <c r="R224" s="34">
        <f t="shared" si="93"/>
        <v>0</v>
      </c>
      <c r="S224" s="34">
        <f t="shared" si="94"/>
        <v>0</v>
      </c>
      <c r="T224" s="34">
        <f t="shared" si="95"/>
        <v>0</v>
      </c>
      <c r="U224" s="34">
        <f t="shared" si="96"/>
        <v>0</v>
      </c>
      <c r="V224" s="34">
        <f t="shared" si="97"/>
        <v>0</v>
      </c>
      <c r="W224" s="34">
        <f t="shared" si="98"/>
        <v>0</v>
      </c>
      <c r="X224" s="34">
        <f t="shared" si="99"/>
        <v>0</v>
      </c>
      <c r="Y224" s="27" t="s">
        <v>371</v>
      </c>
      <c r="Z224" s="19">
        <f t="shared" si="100"/>
        <v>0</v>
      </c>
      <c r="AA224" s="19">
        <f t="shared" si="101"/>
        <v>0</v>
      </c>
      <c r="AB224" s="19">
        <f t="shared" si="102"/>
        <v>0</v>
      </c>
      <c r="AD224" s="34">
        <v>21</v>
      </c>
      <c r="AE224" s="34">
        <f t="shared" si="103"/>
        <v>0</v>
      </c>
      <c r="AF224" s="34">
        <f t="shared" si="104"/>
        <v>0</v>
      </c>
      <c r="AG224" s="31" t="s">
        <v>13</v>
      </c>
      <c r="AM224" s="34">
        <f t="shared" si="105"/>
        <v>0</v>
      </c>
      <c r="AN224" s="34">
        <f t="shared" si="106"/>
        <v>0</v>
      </c>
      <c r="AO224" s="35" t="s">
        <v>1189</v>
      </c>
      <c r="AP224" s="35" t="s">
        <v>1204</v>
      </c>
      <c r="AQ224" s="27" t="s">
        <v>1210</v>
      </c>
      <c r="AS224" s="34">
        <f t="shared" si="107"/>
        <v>0</v>
      </c>
      <c r="AT224" s="34">
        <f t="shared" si="108"/>
        <v>0</v>
      </c>
      <c r="AU224" s="34">
        <v>0</v>
      </c>
      <c r="AV224" s="34">
        <f t="shared" si="109"/>
        <v>0</v>
      </c>
    </row>
    <row r="225" spans="1:48" ht="12.75">
      <c r="A225" s="6" t="s">
        <v>175</v>
      </c>
      <c r="B225" s="6" t="s">
        <v>371</v>
      </c>
      <c r="C225" s="6" t="s">
        <v>544</v>
      </c>
      <c r="D225" s="6" t="s">
        <v>934</v>
      </c>
      <c r="E225" s="6" t="s">
        <v>1136</v>
      </c>
      <c r="F225" s="19">
        <v>8</v>
      </c>
      <c r="G225" s="72">
        <v>0</v>
      </c>
      <c r="H225" s="19">
        <f t="shared" si="88"/>
        <v>0</v>
      </c>
      <c r="I225" s="19">
        <f t="shared" si="89"/>
        <v>0</v>
      </c>
      <c r="J225" s="19">
        <f t="shared" si="90"/>
        <v>0</v>
      </c>
      <c r="K225" s="19">
        <v>0</v>
      </c>
      <c r="L225" s="19">
        <f t="shared" si="91"/>
        <v>0</v>
      </c>
      <c r="M225" s="31" t="s">
        <v>1162</v>
      </c>
      <c r="P225" s="34">
        <f t="shared" si="92"/>
        <v>0</v>
      </c>
      <c r="R225" s="34">
        <f t="shared" si="93"/>
        <v>0</v>
      </c>
      <c r="S225" s="34">
        <f t="shared" si="94"/>
        <v>0</v>
      </c>
      <c r="T225" s="34">
        <f t="shared" si="95"/>
        <v>0</v>
      </c>
      <c r="U225" s="34">
        <f t="shared" si="96"/>
        <v>0</v>
      </c>
      <c r="V225" s="34">
        <f t="shared" si="97"/>
        <v>0</v>
      </c>
      <c r="W225" s="34">
        <f t="shared" si="98"/>
        <v>0</v>
      </c>
      <c r="X225" s="34">
        <f t="shared" si="99"/>
        <v>0</v>
      </c>
      <c r="Y225" s="27" t="s">
        <v>371</v>
      </c>
      <c r="Z225" s="19">
        <f t="shared" si="100"/>
        <v>0</v>
      </c>
      <c r="AA225" s="19">
        <f t="shared" si="101"/>
        <v>0</v>
      </c>
      <c r="AB225" s="19">
        <f t="shared" si="102"/>
        <v>0</v>
      </c>
      <c r="AD225" s="34">
        <v>21</v>
      </c>
      <c r="AE225" s="34">
        <f t="shared" si="103"/>
        <v>0</v>
      </c>
      <c r="AF225" s="34">
        <f t="shared" si="104"/>
        <v>0</v>
      </c>
      <c r="AG225" s="31" t="s">
        <v>13</v>
      </c>
      <c r="AM225" s="34">
        <f t="shared" si="105"/>
        <v>0</v>
      </c>
      <c r="AN225" s="34">
        <f t="shared" si="106"/>
        <v>0</v>
      </c>
      <c r="AO225" s="35" t="s">
        <v>1189</v>
      </c>
      <c r="AP225" s="35" t="s">
        <v>1204</v>
      </c>
      <c r="AQ225" s="27" t="s">
        <v>1210</v>
      </c>
      <c r="AS225" s="34">
        <f t="shared" si="107"/>
        <v>0</v>
      </c>
      <c r="AT225" s="34">
        <f t="shared" si="108"/>
        <v>0</v>
      </c>
      <c r="AU225" s="34">
        <v>0</v>
      </c>
      <c r="AV225" s="34">
        <f t="shared" si="109"/>
        <v>0</v>
      </c>
    </row>
    <row r="226" spans="1:48" ht="12.75">
      <c r="A226" s="6" t="s">
        <v>176</v>
      </c>
      <c r="B226" s="6" t="s">
        <v>371</v>
      </c>
      <c r="C226" s="6" t="s">
        <v>545</v>
      </c>
      <c r="D226" s="6" t="s">
        <v>935</v>
      </c>
      <c r="E226" s="6" t="s">
        <v>1138</v>
      </c>
      <c r="F226" s="19">
        <v>2</v>
      </c>
      <c r="G226" s="72">
        <v>0</v>
      </c>
      <c r="H226" s="19">
        <f t="shared" si="88"/>
        <v>0</v>
      </c>
      <c r="I226" s="19">
        <f t="shared" si="89"/>
        <v>0</v>
      </c>
      <c r="J226" s="19">
        <f t="shared" si="90"/>
        <v>0</v>
      </c>
      <c r="K226" s="19">
        <v>0</v>
      </c>
      <c r="L226" s="19">
        <f t="shared" si="91"/>
        <v>0</v>
      </c>
      <c r="M226" s="31" t="s">
        <v>1162</v>
      </c>
      <c r="P226" s="34">
        <f t="shared" si="92"/>
        <v>0</v>
      </c>
      <c r="R226" s="34">
        <f t="shared" si="93"/>
        <v>0</v>
      </c>
      <c r="S226" s="34">
        <f t="shared" si="94"/>
        <v>0</v>
      </c>
      <c r="T226" s="34">
        <f t="shared" si="95"/>
        <v>0</v>
      </c>
      <c r="U226" s="34">
        <f t="shared" si="96"/>
        <v>0</v>
      </c>
      <c r="V226" s="34">
        <f t="shared" si="97"/>
        <v>0</v>
      </c>
      <c r="W226" s="34">
        <f t="shared" si="98"/>
        <v>0</v>
      </c>
      <c r="X226" s="34">
        <f t="shared" si="99"/>
        <v>0</v>
      </c>
      <c r="Y226" s="27" t="s">
        <v>371</v>
      </c>
      <c r="Z226" s="19">
        <f t="shared" si="100"/>
        <v>0</v>
      </c>
      <c r="AA226" s="19">
        <f t="shared" si="101"/>
        <v>0</v>
      </c>
      <c r="AB226" s="19">
        <f t="shared" si="102"/>
        <v>0</v>
      </c>
      <c r="AD226" s="34">
        <v>21</v>
      </c>
      <c r="AE226" s="34">
        <f t="shared" si="103"/>
        <v>0</v>
      </c>
      <c r="AF226" s="34">
        <f t="shared" si="104"/>
        <v>0</v>
      </c>
      <c r="AG226" s="31" t="s">
        <v>13</v>
      </c>
      <c r="AM226" s="34">
        <f t="shared" si="105"/>
        <v>0</v>
      </c>
      <c r="AN226" s="34">
        <f t="shared" si="106"/>
        <v>0</v>
      </c>
      <c r="AO226" s="35" t="s">
        <v>1189</v>
      </c>
      <c r="AP226" s="35" t="s">
        <v>1204</v>
      </c>
      <c r="AQ226" s="27" t="s">
        <v>1210</v>
      </c>
      <c r="AS226" s="34">
        <f t="shared" si="107"/>
        <v>0</v>
      </c>
      <c r="AT226" s="34">
        <f t="shared" si="108"/>
        <v>0</v>
      </c>
      <c r="AU226" s="34">
        <v>0</v>
      </c>
      <c r="AV226" s="34">
        <f t="shared" si="109"/>
        <v>0</v>
      </c>
    </row>
    <row r="227" spans="1:48" ht="12.75">
      <c r="A227" s="6" t="s">
        <v>177</v>
      </c>
      <c r="B227" s="6" t="s">
        <v>371</v>
      </c>
      <c r="C227" s="6" t="s">
        <v>546</v>
      </c>
      <c r="D227" s="6" t="s">
        <v>936</v>
      </c>
      <c r="E227" s="6" t="s">
        <v>1138</v>
      </c>
      <c r="F227" s="19">
        <v>6</v>
      </c>
      <c r="G227" s="72">
        <v>0</v>
      </c>
      <c r="H227" s="19">
        <f t="shared" si="88"/>
        <v>0</v>
      </c>
      <c r="I227" s="19">
        <f t="shared" si="89"/>
        <v>0</v>
      </c>
      <c r="J227" s="19">
        <f t="shared" si="90"/>
        <v>0</v>
      </c>
      <c r="K227" s="19">
        <v>0</v>
      </c>
      <c r="L227" s="19">
        <f t="shared" si="91"/>
        <v>0</v>
      </c>
      <c r="M227" s="31" t="s">
        <v>1162</v>
      </c>
      <c r="P227" s="34">
        <f t="shared" si="92"/>
        <v>0</v>
      </c>
      <c r="R227" s="34">
        <f t="shared" si="93"/>
        <v>0</v>
      </c>
      <c r="S227" s="34">
        <f t="shared" si="94"/>
        <v>0</v>
      </c>
      <c r="T227" s="34">
        <f t="shared" si="95"/>
        <v>0</v>
      </c>
      <c r="U227" s="34">
        <f t="shared" si="96"/>
        <v>0</v>
      </c>
      <c r="V227" s="34">
        <f t="shared" si="97"/>
        <v>0</v>
      </c>
      <c r="W227" s="34">
        <f t="shared" si="98"/>
        <v>0</v>
      </c>
      <c r="X227" s="34">
        <f t="shared" si="99"/>
        <v>0</v>
      </c>
      <c r="Y227" s="27" t="s">
        <v>371</v>
      </c>
      <c r="Z227" s="19">
        <f t="shared" si="100"/>
        <v>0</v>
      </c>
      <c r="AA227" s="19">
        <f t="shared" si="101"/>
        <v>0</v>
      </c>
      <c r="AB227" s="19">
        <f t="shared" si="102"/>
        <v>0</v>
      </c>
      <c r="AD227" s="34">
        <v>21</v>
      </c>
      <c r="AE227" s="34">
        <f t="shared" si="103"/>
        <v>0</v>
      </c>
      <c r="AF227" s="34">
        <f t="shared" si="104"/>
        <v>0</v>
      </c>
      <c r="AG227" s="31" t="s">
        <v>13</v>
      </c>
      <c r="AM227" s="34">
        <f t="shared" si="105"/>
        <v>0</v>
      </c>
      <c r="AN227" s="34">
        <f t="shared" si="106"/>
        <v>0</v>
      </c>
      <c r="AO227" s="35" t="s">
        <v>1189</v>
      </c>
      <c r="AP227" s="35" t="s">
        <v>1204</v>
      </c>
      <c r="AQ227" s="27" t="s">
        <v>1210</v>
      </c>
      <c r="AS227" s="34">
        <f t="shared" si="107"/>
        <v>0</v>
      </c>
      <c r="AT227" s="34">
        <f t="shared" si="108"/>
        <v>0</v>
      </c>
      <c r="AU227" s="34">
        <v>0</v>
      </c>
      <c r="AV227" s="34">
        <f t="shared" si="109"/>
        <v>0</v>
      </c>
    </row>
    <row r="228" spans="1:48" ht="12.75">
      <c r="A228" s="6" t="s">
        <v>178</v>
      </c>
      <c r="B228" s="6" t="s">
        <v>371</v>
      </c>
      <c r="C228" s="6" t="s">
        <v>547</v>
      </c>
      <c r="D228" s="6" t="s">
        <v>937</v>
      </c>
      <c r="E228" s="6" t="s">
        <v>1141</v>
      </c>
      <c r="F228" s="19">
        <v>1</v>
      </c>
      <c r="G228" s="72">
        <v>0</v>
      </c>
      <c r="H228" s="19">
        <f t="shared" si="88"/>
        <v>0</v>
      </c>
      <c r="I228" s="19">
        <f t="shared" si="89"/>
        <v>0</v>
      </c>
      <c r="J228" s="19">
        <f t="shared" si="90"/>
        <v>0</v>
      </c>
      <c r="K228" s="19">
        <v>0</v>
      </c>
      <c r="L228" s="19">
        <f t="shared" si="91"/>
        <v>0</v>
      </c>
      <c r="M228" s="31" t="s">
        <v>1162</v>
      </c>
      <c r="P228" s="34">
        <f t="shared" si="92"/>
        <v>0</v>
      </c>
      <c r="R228" s="34">
        <f t="shared" si="93"/>
        <v>0</v>
      </c>
      <c r="S228" s="34">
        <f t="shared" si="94"/>
        <v>0</v>
      </c>
      <c r="T228" s="34">
        <f t="shared" si="95"/>
        <v>0</v>
      </c>
      <c r="U228" s="34">
        <f t="shared" si="96"/>
        <v>0</v>
      </c>
      <c r="V228" s="34">
        <f t="shared" si="97"/>
        <v>0</v>
      </c>
      <c r="W228" s="34">
        <f t="shared" si="98"/>
        <v>0</v>
      </c>
      <c r="X228" s="34">
        <f t="shared" si="99"/>
        <v>0</v>
      </c>
      <c r="Y228" s="27" t="s">
        <v>371</v>
      </c>
      <c r="Z228" s="19">
        <f t="shared" si="100"/>
        <v>0</v>
      </c>
      <c r="AA228" s="19">
        <f t="shared" si="101"/>
        <v>0</v>
      </c>
      <c r="AB228" s="19">
        <f t="shared" si="102"/>
        <v>0</v>
      </c>
      <c r="AD228" s="34">
        <v>21</v>
      </c>
      <c r="AE228" s="34">
        <f t="shared" si="103"/>
        <v>0</v>
      </c>
      <c r="AF228" s="34">
        <f t="shared" si="104"/>
        <v>0</v>
      </c>
      <c r="AG228" s="31" t="s">
        <v>13</v>
      </c>
      <c r="AM228" s="34">
        <f t="shared" si="105"/>
        <v>0</v>
      </c>
      <c r="AN228" s="34">
        <f t="shared" si="106"/>
        <v>0</v>
      </c>
      <c r="AO228" s="35" t="s">
        <v>1189</v>
      </c>
      <c r="AP228" s="35" t="s">
        <v>1204</v>
      </c>
      <c r="AQ228" s="27" t="s">
        <v>1210</v>
      </c>
      <c r="AS228" s="34">
        <f t="shared" si="107"/>
        <v>0</v>
      </c>
      <c r="AT228" s="34">
        <f t="shared" si="108"/>
        <v>0</v>
      </c>
      <c r="AU228" s="34">
        <v>0</v>
      </c>
      <c r="AV228" s="34">
        <f t="shared" si="109"/>
        <v>0</v>
      </c>
    </row>
    <row r="229" spans="1:48" ht="12.75">
      <c r="A229" s="6" t="s">
        <v>179</v>
      </c>
      <c r="B229" s="6" t="s">
        <v>371</v>
      </c>
      <c r="C229" s="6" t="s">
        <v>548</v>
      </c>
      <c r="D229" s="6" t="s">
        <v>856</v>
      </c>
      <c r="E229" s="6" t="s">
        <v>1139</v>
      </c>
      <c r="F229" s="19">
        <v>15</v>
      </c>
      <c r="G229" s="72">
        <v>0</v>
      </c>
      <c r="H229" s="19">
        <f t="shared" si="88"/>
        <v>0</v>
      </c>
      <c r="I229" s="19">
        <f t="shared" si="89"/>
        <v>0</v>
      </c>
      <c r="J229" s="19">
        <f t="shared" si="90"/>
        <v>0</v>
      </c>
      <c r="K229" s="19">
        <v>0</v>
      </c>
      <c r="L229" s="19">
        <f t="shared" si="91"/>
        <v>0</v>
      </c>
      <c r="M229" s="31" t="s">
        <v>1162</v>
      </c>
      <c r="P229" s="34">
        <f t="shared" si="92"/>
        <v>0</v>
      </c>
      <c r="R229" s="34">
        <f t="shared" si="93"/>
        <v>0</v>
      </c>
      <c r="S229" s="34">
        <f t="shared" si="94"/>
        <v>0</v>
      </c>
      <c r="T229" s="34">
        <f t="shared" si="95"/>
        <v>0</v>
      </c>
      <c r="U229" s="34">
        <f t="shared" si="96"/>
        <v>0</v>
      </c>
      <c r="V229" s="34">
        <f t="shared" si="97"/>
        <v>0</v>
      </c>
      <c r="W229" s="34">
        <f t="shared" si="98"/>
        <v>0</v>
      </c>
      <c r="X229" s="34">
        <f t="shared" si="99"/>
        <v>0</v>
      </c>
      <c r="Y229" s="27" t="s">
        <v>371</v>
      </c>
      <c r="Z229" s="19">
        <f t="shared" si="100"/>
        <v>0</v>
      </c>
      <c r="AA229" s="19">
        <f t="shared" si="101"/>
        <v>0</v>
      </c>
      <c r="AB229" s="19">
        <f t="shared" si="102"/>
        <v>0</v>
      </c>
      <c r="AD229" s="34">
        <v>21</v>
      </c>
      <c r="AE229" s="34">
        <f t="shared" si="103"/>
        <v>0</v>
      </c>
      <c r="AF229" s="34">
        <f t="shared" si="104"/>
        <v>0</v>
      </c>
      <c r="AG229" s="31" t="s">
        <v>13</v>
      </c>
      <c r="AM229" s="34">
        <f t="shared" si="105"/>
        <v>0</v>
      </c>
      <c r="AN229" s="34">
        <f t="shared" si="106"/>
        <v>0</v>
      </c>
      <c r="AO229" s="35" t="s">
        <v>1189</v>
      </c>
      <c r="AP229" s="35" t="s">
        <v>1204</v>
      </c>
      <c r="AQ229" s="27" t="s">
        <v>1210</v>
      </c>
      <c r="AS229" s="34">
        <f t="shared" si="107"/>
        <v>0</v>
      </c>
      <c r="AT229" s="34">
        <f t="shared" si="108"/>
        <v>0</v>
      </c>
      <c r="AU229" s="34">
        <v>0</v>
      </c>
      <c r="AV229" s="34">
        <f t="shared" si="109"/>
        <v>0</v>
      </c>
    </row>
    <row r="230" spans="1:48" ht="12.75">
      <c r="A230" s="6" t="s">
        <v>180</v>
      </c>
      <c r="B230" s="6" t="s">
        <v>371</v>
      </c>
      <c r="C230" s="6" t="s">
        <v>549</v>
      </c>
      <c r="D230" s="6" t="s">
        <v>938</v>
      </c>
      <c r="E230" s="6" t="s">
        <v>1138</v>
      </c>
      <c r="F230" s="19">
        <v>1</v>
      </c>
      <c r="G230" s="72">
        <v>0</v>
      </c>
      <c r="H230" s="19">
        <f t="shared" si="88"/>
        <v>0</v>
      </c>
      <c r="I230" s="19">
        <f t="shared" si="89"/>
        <v>0</v>
      </c>
      <c r="J230" s="19">
        <f t="shared" si="90"/>
        <v>0</v>
      </c>
      <c r="K230" s="19">
        <v>0</v>
      </c>
      <c r="L230" s="19">
        <f t="shared" si="91"/>
        <v>0</v>
      </c>
      <c r="M230" s="31" t="s">
        <v>1162</v>
      </c>
      <c r="P230" s="34">
        <f t="shared" si="92"/>
        <v>0</v>
      </c>
      <c r="R230" s="34">
        <f t="shared" si="93"/>
        <v>0</v>
      </c>
      <c r="S230" s="34">
        <f t="shared" si="94"/>
        <v>0</v>
      </c>
      <c r="T230" s="34">
        <f t="shared" si="95"/>
        <v>0</v>
      </c>
      <c r="U230" s="34">
        <f t="shared" si="96"/>
        <v>0</v>
      </c>
      <c r="V230" s="34">
        <f t="shared" si="97"/>
        <v>0</v>
      </c>
      <c r="W230" s="34">
        <f t="shared" si="98"/>
        <v>0</v>
      </c>
      <c r="X230" s="34">
        <f t="shared" si="99"/>
        <v>0</v>
      </c>
      <c r="Y230" s="27" t="s">
        <v>371</v>
      </c>
      <c r="Z230" s="19">
        <f t="shared" si="100"/>
        <v>0</v>
      </c>
      <c r="AA230" s="19">
        <f t="shared" si="101"/>
        <v>0</v>
      </c>
      <c r="AB230" s="19">
        <f t="shared" si="102"/>
        <v>0</v>
      </c>
      <c r="AD230" s="34">
        <v>21</v>
      </c>
      <c r="AE230" s="34">
        <f t="shared" si="103"/>
        <v>0</v>
      </c>
      <c r="AF230" s="34">
        <f t="shared" si="104"/>
        <v>0</v>
      </c>
      <c r="AG230" s="31" t="s">
        <v>13</v>
      </c>
      <c r="AM230" s="34">
        <f t="shared" si="105"/>
        <v>0</v>
      </c>
      <c r="AN230" s="34">
        <f t="shared" si="106"/>
        <v>0</v>
      </c>
      <c r="AO230" s="35" t="s">
        <v>1189</v>
      </c>
      <c r="AP230" s="35" t="s">
        <v>1204</v>
      </c>
      <c r="AQ230" s="27" t="s">
        <v>1210</v>
      </c>
      <c r="AS230" s="34">
        <f t="shared" si="107"/>
        <v>0</v>
      </c>
      <c r="AT230" s="34">
        <f t="shared" si="108"/>
        <v>0</v>
      </c>
      <c r="AU230" s="34">
        <v>0</v>
      </c>
      <c r="AV230" s="34">
        <f t="shared" si="109"/>
        <v>0</v>
      </c>
    </row>
    <row r="231" spans="1:48" ht="12.75">
      <c r="A231" s="6" t="s">
        <v>181</v>
      </c>
      <c r="B231" s="6" t="s">
        <v>371</v>
      </c>
      <c r="C231" s="6" t="s">
        <v>550</v>
      </c>
      <c r="D231" s="6" t="s">
        <v>939</v>
      </c>
      <c r="E231" s="6" t="s">
        <v>1138</v>
      </c>
      <c r="F231" s="19">
        <v>1</v>
      </c>
      <c r="G231" s="72">
        <v>0</v>
      </c>
      <c r="H231" s="19">
        <f t="shared" si="88"/>
        <v>0</v>
      </c>
      <c r="I231" s="19">
        <f t="shared" si="89"/>
        <v>0</v>
      </c>
      <c r="J231" s="19">
        <f t="shared" si="90"/>
        <v>0</v>
      </c>
      <c r="K231" s="19">
        <v>0</v>
      </c>
      <c r="L231" s="19">
        <f t="shared" si="91"/>
        <v>0</v>
      </c>
      <c r="M231" s="31" t="s">
        <v>1162</v>
      </c>
      <c r="P231" s="34">
        <f t="shared" si="92"/>
        <v>0</v>
      </c>
      <c r="R231" s="34">
        <f t="shared" si="93"/>
        <v>0</v>
      </c>
      <c r="S231" s="34">
        <f t="shared" si="94"/>
        <v>0</v>
      </c>
      <c r="T231" s="34">
        <f t="shared" si="95"/>
        <v>0</v>
      </c>
      <c r="U231" s="34">
        <f t="shared" si="96"/>
        <v>0</v>
      </c>
      <c r="V231" s="34">
        <f t="shared" si="97"/>
        <v>0</v>
      </c>
      <c r="W231" s="34">
        <f t="shared" si="98"/>
        <v>0</v>
      </c>
      <c r="X231" s="34">
        <f t="shared" si="99"/>
        <v>0</v>
      </c>
      <c r="Y231" s="27" t="s">
        <v>371</v>
      </c>
      <c r="Z231" s="19">
        <f t="shared" si="100"/>
        <v>0</v>
      </c>
      <c r="AA231" s="19">
        <f t="shared" si="101"/>
        <v>0</v>
      </c>
      <c r="AB231" s="19">
        <f t="shared" si="102"/>
        <v>0</v>
      </c>
      <c r="AD231" s="34">
        <v>21</v>
      </c>
      <c r="AE231" s="34">
        <f t="shared" si="103"/>
        <v>0</v>
      </c>
      <c r="AF231" s="34">
        <f t="shared" si="104"/>
        <v>0</v>
      </c>
      <c r="AG231" s="31" t="s">
        <v>13</v>
      </c>
      <c r="AM231" s="34">
        <f t="shared" si="105"/>
        <v>0</v>
      </c>
      <c r="AN231" s="34">
        <f t="shared" si="106"/>
        <v>0</v>
      </c>
      <c r="AO231" s="35" t="s">
        <v>1189</v>
      </c>
      <c r="AP231" s="35" t="s">
        <v>1204</v>
      </c>
      <c r="AQ231" s="27" t="s">
        <v>1210</v>
      </c>
      <c r="AS231" s="34">
        <f t="shared" si="107"/>
        <v>0</v>
      </c>
      <c r="AT231" s="34">
        <f t="shared" si="108"/>
        <v>0</v>
      </c>
      <c r="AU231" s="34">
        <v>0</v>
      </c>
      <c r="AV231" s="34">
        <f t="shared" si="109"/>
        <v>0</v>
      </c>
    </row>
    <row r="232" spans="1:48" ht="12.75">
      <c r="A232" s="6" t="s">
        <v>182</v>
      </c>
      <c r="B232" s="6" t="s">
        <v>371</v>
      </c>
      <c r="C232" s="6" t="s">
        <v>551</v>
      </c>
      <c r="D232" s="6" t="s">
        <v>940</v>
      </c>
      <c r="E232" s="6" t="s">
        <v>1138</v>
      </c>
      <c r="F232" s="19">
        <v>1</v>
      </c>
      <c r="G232" s="72">
        <v>0</v>
      </c>
      <c r="H232" s="19">
        <f t="shared" si="88"/>
        <v>0</v>
      </c>
      <c r="I232" s="19">
        <f t="shared" si="89"/>
        <v>0</v>
      </c>
      <c r="J232" s="19">
        <f t="shared" si="90"/>
        <v>0</v>
      </c>
      <c r="K232" s="19">
        <v>0</v>
      </c>
      <c r="L232" s="19">
        <f t="shared" si="91"/>
        <v>0</v>
      </c>
      <c r="M232" s="31" t="s">
        <v>1162</v>
      </c>
      <c r="P232" s="34">
        <f t="shared" si="92"/>
        <v>0</v>
      </c>
      <c r="R232" s="34">
        <f t="shared" si="93"/>
        <v>0</v>
      </c>
      <c r="S232" s="34">
        <f t="shared" si="94"/>
        <v>0</v>
      </c>
      <c r="T232" s="34">
        <f t="shared" si="95"/>
        <v>0</v>
      </c>
      <c r="U232" s="34">
        <f t="shared" si="96"/>
        <v>0</v>
      </c>
      <c r="V232" s="34">
        <f t="shared" si="97"/>
        <v>0</v>
      </c>
      <c r="W232" s="34">
        <f t="shared" si="98"/>
        <v>0</v>
      </c>
      <c r="X232" s="34">
        <f t="shared" si="99"/>
        <v>0</v>
      </c>
      <c r="Y232" s="27" t="s">
        <v>371</v>
      </c>
      <c r="Z232" s="19">
        <f t="shared" si="100"/>
        <v>0</v>
      </c>
      <c r="AA232" s="19">
        <f t="shared" si="101"/>
        <v>0</v>
      </c>
      <c r="AB232" s="19">
        <f t="shared" si="102"/>
        <v>0</v>
      </c>
      <c r="AD232" s="34">
        <v>21</v>
      </c>
      <c r="AE232" s="34">
        <f t="shared" si="103"/>
        <v>0</v>
      </c>
      <c r="AF232" s="34">
        <f t="shared" si="104"/>
        <v>0</v>
      </c>
      <c r="AG232" s="31" t="s">
        <v>13</v>
      </c>
      <c r="AM232" s="34">
        <f t="shared" si="105"/>
        <v>0</v>
      </c>
      <c r="AN232" s="34">
        <f t="shared" si="106"/>
        <v>0</v>
      </c>
      <c r="AO232" s="35" t="s">
        <v>1189</v>
      </c>
      <c r="AP232" s="35" t="s">
        <v>1204</v>
      </c>
      <c r="AQ232" s="27" t="s">
        <v>1210</v>
      </c>
      <c r="AS232" s="34">
        <f t="shared" si="107"/>
        <v>0</v>
      </c>
      <c r="AT232" s="34">
        <f t="shared" si="108"/>
        <v>0</v>
      </c>
      <c r="AU232" s="34">
        <v>0</v>
      </c>
      <c r="AV232" s="34">
        <f t="shared" si="109"/>
        <v>0</v>
      </c>
    </row>
    <row r="233" spans="1:48" ht="12.75">
      <c r="A233" s="6" t="s">
        <v>183</v>
      </c>
      <c r="B233" s="6" t="s">
        <v>371</v>
      </c>
      <c r="C233" s="6" t="s">
        <v>552</v>
      </c>
      <c r="D233" s="6" t="s">
        <v>941</v>
      </c>
      <c r="E233" s="6" t="s">
        <v>1138</v>
      </c>
      <c r="F233" s="19">
        <v>1</v>
      </c>
      <c r="G233" s="72">
        <v>0</v>
      </c>
      <c r="H233" s="19">
        <f t="shared" si="88"/>
        <v>0</v>
      </c>
      <c r="I233" s="19">
        <f t="shared" si="89"/>
        <v>0</v>
      </c>
      <c r="J233" s="19">
        <f t="shared" si="90"/>
        <v>0</v>
      </c>
      <c r="K233" s="19">
        <v>0</v>
      </c>
      <c r="L233" s="19">
        <f t="shared" si="91"/>
        <v>0</v>
      </c>
      <c r="M233" s="31" t="s">
        <v>1162</v>
      </c>
      <c r="P233" s="34">
        <f t="shared" si="92"/>
        <v>0</v>
      </c>
      <c r="R233" s="34">
        <f t="shared" si="93"/>
        <v>0</v>
      </c>
      <c r="S233" s="34">
        <f t="shared" si="94"/>
        <v>0</v>
      </c>
      <c r="T233" s="34">
        <f t="shared" si="95"/>
        <v>0</v>
      </c>
      <c r="U233" s="34">
        <f t="shared" si="96"/>
        <v>0</v>
      </c>
      <c r="V233" s="34">
        <f t="shared" si="97"/>
        <v>0</v>
      </c>
      <c r="W233" s="34">
        <f t="shared" si="98"/>
        <v>0</v>
      </c>
      <c r="X233" s="34">
        <f t="shared" si="99"/>
        <v>0</v>
      </c>
      <c r="Y233" s="27" t="s">
        <v>371</v>
      </c>
      <c r="Z233" s="19">
        <f t="shared" si="100"/>
        <v>0</v>
      </c>
      <c r="AA233" s="19">
        <f t="shared" si="101"/>
        <v>0</v>
      </c>
      <c r="AB233" s="19">
        <f t="shared" si="102"/>
        <v>0</v>
      </c>
      <c r="AD233" s="34">
        <v>21</v>
      </c>
      <c r="AE233" s="34">
        <f t="shared" si="103"/>
        <v>0</v>
      </c>
      <c r="AF233" s="34">
        <f t="shared" si="104"/>
        <v>0</v>
      </c>
      <c r="AG233" s="31" t="s">
        <v>13</v>
      </c>
      <c r="AM233" s="34">
        <f t="shared" si="105"/>
        <v>0</v>
      </c>
      <c r="AN233" s="34">
        <f t="shared" si="106"/>
        <v>0</v>
      </c>
      <c r="AO233" s="35" t="s">
        <v>1189</v>
      </c>
      <c r="AP233" s="35" t="s">
        <v>1204</v>
      </c>
      <c r="AQ233" s="27" t="s">
        <v>1210</v>
      </c>
      <c r="AS233" s="34">
        <f t="shared" si="107"/>
        <v>0</v>
      </c>
      <c r="AT233" s="34">
        <f t="shared" si="108"/>
        <v>0</v>
      </c>
      <c r="AU233" s="34">
        <v>0</v>
      </c>
      <c r="AV233" s="34">
        <f t="shared" si="109"/>
        <v>0</v>
      </c>
    </row>
    <row r="234" spans="1:48" ht="12.75">
      <c r="A234" s="6" t="s">
        <v>184</v>
      </c>
      <c r="B234" s="6" t="s">
        <v>371</v>
      </c>
      <c r="C234" s="6" t="s">
        <v>553</v>
      </c>
      <c r="D234" s="6" t="s">
        <v>942</v>
      </c>
      <c r="E234" s="6" t="s">
        <v>1139</v>
      </c>
      <c r="F234" s="19">
        <v>50</v>
      </c>
      <c r="G234" s="72">
        <v>0</v>
      </c>
      <c r="H234" s="19">
        <f t="shared" si="88"/>
        <v>0</v>
      </c>
      <c r="I234" s="19">
        <f t="shared" si="89"/>
        <v>0</v>
      </c>
      <c r="J234" s="19">
        <f t="shared" si="90"/>
        <v>0</v>
      </c>
      <c r="K234" s="19">
        <v>0</v>
      </c>
      <c r="L234" s="19">
        <f t="shared" si="91"/>
        <v>0</v>
      </c>
      <c r="M234" s="31" t="s">
        <v>1162</v>
      </c>
      <c r="P234" s="34">
        <f t="shared" si="92"/>
        <v>0</v>
      </c>
      <c r="R234" s="34">
        <f t="shared" si="93"/>
        <v>0</v>
      </c>
      <c r="S234" s="34">
        <f t="shared" si="94"/>
        <v>0</v>
      </c>
      <c r="T234" s="34">
        <f t="shared" si="95"/>
        <v>0</v>
      </c>
      <c r="U234" s="34">
        <f t="shared" si="96"/>
        <v>0</v>
      </c>
      <c r="V234" s="34">
        <f t="shared" si="97"/>
        <v>0</v>
      </c>
      <c r="W234" s="34">
        <f t="shared" si="98"/>
        <v>0</v>
      </c>
      <c r="X234" s="34">
        <f t="shared" si="99"/>
        <v>0</v>
      </c>
      <c r="Y234" s="27" t="s">
        <v>371</v>
      </c>
      <c r="Z234" s="19">
        <f t="shared" si="100"/>
        <v>0</v>
      </c>
      <c r="AA234" s="19">
        <f t="shared" si="101"/>
        <v>0</v>
      </c>
      <c r="AB234" s="19">
        <f t="shared" si="102"/>
        <v>0</v>
      </c>
      <c r="AD234" s="34">
        <v>21</v>
      </c>
      <c r="AE234" s="34">
        <f t="shared" si="103"/>
        <v>0</v>
      </c>
      <c r="AF234" s="34">
        <f t="shared" si="104"/>
        <v>0</v>
      </c>
      <c r="AG234" s="31" t="s">
        <v>13</v>
      </c>
      <c r="AM234" s="34">
        <f t="shared" si="105"/>
        <v>0</v>
      </c>
      <c r="AN234" s="34">
        <f t="shared" si="106"/>
        <v>0</v>
      </c>
      <c r="AO234" s="35" t="s">
        <v>1189</v>
      </c>
      <c r="AP234" s="35" t="s">
        <v>1204</v>
      </c>
      <c r="AQ234" s="27" t="s">
        <v>1210</v>
      </c>
      <c r="AS234" s="34">
        <f t="shared" si="107"/>
        <v>0</v>
      </c>
      <c r="AT234" s="34">
        <f t="shared" si="108"/>
        <v>0</v>
      </c>
      <c r="AU234" s="34">
        <v>0</v>
      </c>
      <c r="AV234" s="34">
        <f t="shared" si="109"/>
        <v>0</v>
      </c>
    </row>
    <row r="235" spans="1:48" ht="12.75">
      <c r="A235" s="6" t="s">
        <v>185</v>
      </c>
      <c r="B235" s="6" t="s">
        <v>371</v>
      </c>
      <c r="C235" s="6" t="s">
        <v>554</v>
      </c>
      <c r="D235" s="6" t="s">
        <v>943</v>
      </c>
      <c r="E235" s="6" t="s">
        <v>1139</v>
      </c>
      <c r="F235" s="19">
        <v>10</v>
      </c>
      <c r="G235" s="72">
        <v>0</v>
      </c>
      <c r="H235" s="19">
        <f t="shared" si="88"/>
        <v>0</v>
      </c>
      <c r="I235" s="19">
        <f t="shared" si="89"/>
        <v>0</v>
      </c>
      <c r="J235" s="19">
        <f t="shared" si="90"/>
        <v>0</v>
      </c>
      <c r="K235" s="19">
        <v>0</v>
      </c>
      <c r="L235" s="19">
        <f t="shared" si="91"/>
        <v>0</v>
      </c>
      <c r="M235" s="31" t="s">
        <v>1162</v>
      </c>
      <c r="P235" s="34">
        <f t="shared" si="92"/>
        <v>0</v>
      </c>
      <c r="R235" s="34">
        <f t="shared" si="93"/>
        <v>0</v>
      </c>
      <c r="S235" s="34">
        <f t="shared" si="94"/>
        <v>0</v>
      </c>
      <c r="T235" s="34">
        <f t="shared" si="95"/>
        <v>0</v>
      </c>
      <c r="U235" s="34">
        <f t="shared" si="96"/>
        <v>0</v>
      </c>
      <c r="V235" s="34">
        <f t="shared" si="97"/>
        <v>0</v>
      </c>
      <c r="W235" s="34">
        <f t="shared" si="98"/>
        <v>0</v>
      </c>
      <c r="X235" s="34">
        <f t="shared" si="99"/>
        <v>0</v>
      </c>
      <c r="Y235" s="27" t="s">
        <v>371</v>
      </c>
      <c r="Z235" s="19">
        <f t="shared" si="100"/>
        <v>0</v>
      </c>
      <c r="AA235" s="19">
        <f t="shared" si="101"/>
        <v>0</v>
      </c>
      <c r="AB235" s="19">
        <f t="shared" si="102"/>
        <v>0</v>
      </c>
      <c r="AD235" s="34">
        <v>21</v>
      </c>
      <c r="AE235" s="34">
        <f t="shared" si="103"/>
        <v>0</v>
      </c>
      <c r="AF235" s="34">
        <f t="shared" si="104"/>
        <v>0</v>
      </c>
      <c r="AG235" s="31" t="s">
        <v>13</v>
      </c>
      <c r="AM235" s="34">
        <f t="shared" si="105"/>
        <v>0</v>
      </c>
      <c r="AN235" s="34">
        <f t="shared" si="106"/>
        <v>0</v>
      </c>
      <c r="AO235" s="35" t="s">
        <v>1189</v>
      </c>
      <c r="AP235" s="35" t="s">
        <v>1204</v>
      </c>
      <c r="AQ235" s="27" t="s">
        <v>1210</v>
      </c>
      <c r="AS235" s="34">
        <f t="shared" si="107"/>
        <v>0</v>
      </c>
      <c r="AT235" s="34">
        <f t="shared" si="108"/>
        <v>0</v>
      </c>
      <c r="AU235" s="34">
        <v>0</v>
      </c>
      <c r="AV235" s="34">
        <f t="shared" si="109"/>
        <v>0</v>
      </c>
    </row>
    <row r="236" spans="1:48" ht="12.75">
      <c r="A236" s="6" t="s">
        <v>186</v>
      </c>
      <c r="B236" s="6" t="s">
        <v>371</v>
      </c>
      <c r="C236" s="6" t="s">
        <v>555</v>
      </c>
      <c r="D236" s="6" t="s">
        <v>944</v>
      </c>
      <c r="E236" s="6" t="s">
        <v>1138</v>
      </c>
      <c r="F236" s="19">
        <v>1</v>
      </c>
      <c r="G236" s="72">
        <v>0</v>
      </c>
      <c r="H236" s="19">
        <f t="shared" si="88"/>
        <v>0</v>
      </c>
      <c r="I236" s="19">
        <f t="shared" si="89"/>
        <v>0</v>
      </c>
      <c r="J236" s="19">
        <f t="shared" si="90"/>
        <v>0</v>
      </c>
      <c r="K236" s="19">
        <v>0</v>
      </c>
      <c r="L236" s="19">
        <f t="shared" si="91"/>
        <v>0</v>
      </c>
      <c r="M236" s="31" t="s">
        <v>1162</v>
      </c>
      <c r="P236" s="34">
        <f t="shared" si="92"/>
        <v>0</v>
      </c>
      <c r="R236" s="34">
        <f t="shared" si="93"/>
        <v>0</v>
      </c>
      <c r="S236" s="34">
        <f t="shared" si="94"/>
        <v>0</v>
      </c>
      <c r="T236" s="34">
        <f t="shared" si="95"/>
        <v>0</v>
      </c>
      <c r="U236" s="34">
        <f t="shared" si="96"/>
        <v>0</v>
      </c>
      <c r="V236" s="34">
        <f t="shared" si="97"/>
        <v>0</v>
      </c>
      <c r="W236" s="34">
        <f t="shared" si="98"/>
        <v>0</v>
      </c>
      <c r="X236" s="34">
        <f t="shared" si="99"/>
        <v>0</v>
      </c>
      <c r="Y236" s="27" t="s">
        <v>371</v>
      </c>
      <c r="Z236" s="19">
        <f t="shared" si="100"/>
        <v>0</v>
      </c>
      <c r="AA236" s="19">
        <f t="shared" si="101"/>
        <v>0</v>
      </c>
      <c r="AB236" s="19">
        <f t="shared" si="102"/>
        <v>0</v>
      </c>
      <c r="AD236" s="34">
        <v>21</v>
      </c>
      <c r="AE236" s="34">
        <f t="shared" si="103"/>
        <v>0</v>
      </c>
      <c r="AF236" s="34">
        <f t="shared" si="104"/>
        <v>0</v>
      </c>
      <c r="AG236" s="31" t="s">
        <v>13</v>
      </c>
      <c r="AM236" s="34">
        <f t="shared" si="105"/>
        <v>0</v>
      </c>
      <c r="AN236" s="34">
        <f t="shared" si="106"/>
        <v>0</v>
      </c>
      <c r="AO236" s="35" t="s">
        <v>1189</v>
      </c>
      <c r="AP236" s="35" t="s">
        <v>1204</v>
      </c>
      <c r="AQ236" s="27" t="s">
        <v>1210</v>
      </c>
      <c r="AS236" s="34">
        <f t="shared" si="107"/>
        <v>0</v>
      </c>
      <c r="AT236" s="34">
        <f t="shared" si="108"/>
        <v>0</v>
      </c>
      <c r="AU236" s="34">
        <v>0</v>
      </c>
      <c r="AV236" s="34">
        <f t="shared" si="109"/>
        <v>0</v>
      </c>
    </row>
    <row r="237" spans="1:48" ht="12.75">
      <c r="A237" s="6" t="s">
        <v>187</v>
      </c>
      <c r="B237" s="6" t="s">
        <v>371</v>
      </c>
      <c r="C237" s="6" t="s">
        <v>556</v>
      </c>
      <c r="D237" s="6" t="s">
        <v>861</v>
      </c>
      <c r="E237" s="6" t="s">
        <v>1139</v>
      </c>
      <c r="F237" s="19">
        <v>25</v>
      </c>
      <c r="G237" s="72">
        <v>0</v>
      </c>
      <c r="H237" s="19">
        <f t="shared" si="88"/>
        <v>0</v>
      </c>
      <c r="I237" s="19">
        <f t="shared" si="89"/>
        <v>0</v>
      </c>
      <c r="J237" s="19">
        <f t="shared" si="90"/>
        <v>0</v>
      </c>
      <c r="K237" s="19">
        <v>0</v>
      </c>
      <c r="L237" s="19">
        <f t="shared" si="91"/>
        <v>0</v>
      </c>
      <c r="M237" s="31" t="s">
        <v>1162</v>
      </c>
      <c r="P237" s="34">
        <f t="shared" si="92"/>
        <v>0</v>
      </c>
      <c r="R237" s="34">
        <f t="shared" si="93"/>
        <v>0</v>
      </c>
      <c r="S237" s="34">
        <f t="shared" si="94"/>
        <v>0</v>
      </c>
      <c r="T237" s="34">
        <f t="shared" si="95"/>
        <v>0</v>
      </c>
      <c r="U237" s="34">
        <f t="shared" si="96"/>
        <v>0</v>
      </c>
      <c r="V237" s="34">
        <f t="shared" si="97"/>
        <v>0</v>
      </c>
      <c r="W237" s="34">
        <f t="shared" si="98"/>
        <v>0</v>
      </c>
      <c r="X237" s="34">
        <f t="shared" si="99"/>
        <v>0</v>
      </c>
      <c r="Y237" s="27" t="s">
        <v>371</v>
      </c>
      <c r="Z237" s="19">
        <f t="shared" si="100"/>
        <v>0</v>
      </c>
      <c r="AA237" s="19">
        <f t="shared" si="101"/>
        <v>0</v>
      </c>
      <c r="AB237" s="19">
        <f t="shared" si="102"/>
        <v>0</v>
      </c>
      <c r="AD237" s="34">
        <v>21</v>
      </c>
      <c r="AE237" s="34">
        <f t="shared" si="103"/>
        <v>0</v>
      </c>
      <c r="AF237" s="34">
        <f t="shared" si="104"/>
        <v>0</v>
      </c>
      <c r="AG237" s="31" t="s">
        <v>13</v>
      </c>
      <c r="AM237" s="34">
        <f t="shared" si="105"/>
        <v>0</v>
      </c>
      <c r="AN237" s="34">
        <f t="shared" si="106"/>
        <v>0</v>
      </c>
      <c r="AO237" s="35" t="s">
        <v>1189</v>
      </c>
      <c r="AP237" s="35" t="s">
        <v>1204</v>
      </c>
      <c r="AQ237" s="27" t="s">
        <v>1210</v>
      </c>
      <c r="AS237" s="34">
        <f t="shared" si="107"/>
        <v>0</v>
      </c>
      <c r="AT237" s="34">
        <f t="shared" si="108"/>
        <v>0</v>
      </c>
      <c r="AU237" s="34">
        <v>0</v>
      </c>
      <c r="AV237" s="34">
        <f t="shared" si="109"/>
        <v>0</v>
      </c>
    </row>
    <row r="238" spans="1:48" ht="12.75">
      <c r="A238" s="6" t="s">
        <v>188</v>
      </c>
      <c r="B238" s="6" t="s">
        <v>371</v>
      </c>
      <c r="C238" s="6" t="s">
        <v>557</v>
      </c>
      <c r="D238" s="6" t="s">
        <v>862</v>
      </c>
      <c r="E238" s="6" t="s">
        <v>1138</v>
      </c>
      <c r="F238" s="19">
        <v>1</v>
      </c>
      <c r="G238" s="72">
        <v>0</v>
      </c>
      <c r="H238" s="19">
        <f t="shared" si="88"/>
        <v>0</v>
      </c>
      <c r="I238" s="19">
        <f t="shared" si="89"/>
        <v>0</v>
      </c>
      <c r="J238" s="19">
        <f t="shared" si="90"/>
        <v>0</v>
      </c>
      <c r="K238" s="19">
        <v>0</v>
      </c>
      <c r="L238" s="19">
        <f t="shared" si="91"/>
        <v>0</v>
      </c>
      <c r="M238" s="31" t="s">
        <v>1162</v>
      </c>
      <c r="P238" s="34">
        <f t="shared" si="92"/>
        <v>0</v>
      </c>
      <c r="R238" s="34">
        <f t="shared" si="93"/>
        <v>0</v>
      </c>
      <c r="S238" s="34">
        <f t="shared" si="94"/>
        <v>0</v>
      </c>
      <c r="T238" s="34">
        <f t="shared" si="95"/>
        <v>0</v>
      </c>
      <c r="U238" s="34">
        <f t="shared" si="96"/>
        <v>0</v>
      </c>
      <c r="V238" s="34">
        <f t="shared" si="97"/>
        <v>0</v>
      </c>
      <c r="W238" s="34">
        <f t="shared" si="98"/>
        <v>0</v>
      </c>
      <c r="X238" s="34">
        <f t="shared" si="99"/>
        <v>0</v>
      </c>
      <c r="Y238" s="27" t="s">
        <v>371</v>
      </c>
      <c r="Z238" s="19">
        <f t="shared" si="100"/>
        <v>0</v>
      </c>
      <c r="AA238" s="19">
        <f t="shared" si="101"/>
        <v>0</v>
      </c>
      <c r="AB238" s="19">
        <f t="shared" si="102"/>
        <v>0</v>
      </c>
      <c r="AD238" s="34">
        <v>21</v>
      </c>
      <c r="AE238" s="34">
        <f t="shared" si="103"/>
        <v>0</v>
      </c>
      <c r="AF238" s="34">
        <f t="shared" si="104"/>
        <v>0</v>
      </c>
      <c r="AG238" s="31" t="s">
        <v>13</v>
      </c>
      <c r="AM238" s="34">
        <f t="shared" si="105"/>
        <v>0</v>
      </c>
      <c r="AN238" s="34">
        <f t="shared" si="106"/>
        <v>0</v>
      </c>
      <c r="AO238" s="35" t="s">
        <v>1189</v>
      </c>
      <c r="AP238" s="35" t="s">
        <v>1204</v>
      </c>
      <c r="AQ238" s="27" t="s">
        <v>1210</v>
      </c>
      <c r="AS238" s="34">
        <f t="shared" si="107"/>
        <v>0</v>
      </c>
      <c r="AT238" s="34">
        <f t="shared" si="108"/>
        <v>0</v>
      </c>
      <c r="AU238" s="34">
        <v>0</v>
      </c>
      <c r="AV238" s="34">
        <f t="shared" si="109"/>
        <v>0</v>
      </c>
    </row>
    <row r="239" spans="1:48" ht="12.75">
      <c r="A239" s="6" t="s">
        <v>189</v>
      </c>
      <c r="B239" s="6" t="s">
        <v>371</v>
      </c>
      <c r="C239" s="6" t="s">
        <v>558</v>
      </c>
      <c r="D239" s="6" t="s">
        <v>863</v>
      </c>
      <c r="E239" s="6" t="s">
        <v>1138</v>
      </c>
      <c r="F239" s="19">
        <v>1</v>
      </c>
      <c r="G239" s="72">
        <v>0</v>
      </c>
      <c r="H239" s="19">
        <f t="shared" si="88"/>
        <v>0</v>
      </c>
      <c r="I239" s="19">
        <f t="shared" si="89"/>
        <v>0</v>
      </c>
      <c r="J239" s="19">
        <f t="shared" si="90"/>
        <v>0</v>
      </c>
      <c r="K239" s="19">
        <v>0</v>
      </c>
      <c r="L239" s="19">
        <f t="shared" si="91"/>
        <v>0</v>
      </c>
      <c r="M239" s="31" t="s">
        <v>1162</v>
      </c>
      <c r="P239" s="34">
        <f t="shared" si="92"/>
        <v>0</v>
      </c>
      <c r="R239" s="34">
        <f t="shared" si="93"/>
        <v>0</v>
      </c>
      <c r="S239" s="34">
        <f t="shared" si="94"/>
        <v>0</v>
      </c>
      <c r="T239" s="34">
        <f t="shared" si="95"/>
        <v>0</v>
      </c>
      <c r="U239" s="34">
        <f t="shared" si="96"/>
        <v>0</v>
      </c>
      <c r="V239" s="34">
        <f t="shared" si="97"/>
        <v>0</v>
      </c>
      <c r="W239" s="34">
        <f t="shared" si="98"/>
        <v>0</v>
      </c>
      <c r="X239" s="34">
        <f t="shared" si="99"/>
        <v>0</v>
      </c>
      <c r="Y239" s="27" t="s">
        <v>371</v>
      </c>
      <c r="Z239" s="19">
        <f t="shared" si="100"/>
        <v>0</v>
      </c>
      <c r="AA239" s="19">
        <f t="shared" si="101"/>
        <v>0</v>
      </c>
      <c r="AB239" s="19">
        <f t="shared" si="102"/>
        <v>0</v>
      </c>
      <c r="AD239" s="34">
        <v>21</v>
      </c>
      <c r="AE239" s="34">
        <f t="shared" si="103"/>
        <v>0</v>
      </c>
      <c r="AF239" s="34">
        <f t="shared" si="104"/>
        <v>0</v>
      </c>
      <c r="AG239" s="31" t="s">
        <v>13</v>
      </c>
      <c r="AM239" s="34">
        <f t="shared" si="105"/>
        <v>0</v>
      </c>
      <c r="AN239" s="34">
        <f t="shared" si="106"/>
        <v>0</v>
      </c>
      <c r="AO239" s="35" t="s">
        <v>1189</v>
      </c>
      <c r="AP239" s="35" t="s">
        <v>1204</v>
      </c>
      <c r="AQ239" s="27" t="s">
        <v>1210</v>
      </c>
      <c r="AS239" s="34">
        <f t="shared" si="107"/>
        <v>0</v>
      </c>
      <c r="AT239" s="34">
        <f t="shared" si="108"/>
        <v>0</v>
      </c>
      <c r="AU239" s="34">
        <v>0</v>
      </c>
      <c r="AV239" s="34">
        <f t="shared" si="109"/>
        <v>0</v>
      </c>
    </row>
    <row r="240" spans="1:48" ht="12.75">
      <c r="A240" s="6" t="s">
        <v>190</v>
      </c>
      <c r="B240" s="6" t="s">
        <v>371</v>
      </c>
      <c r="C240" s="6" t="s">
        <v>559</v>
      </c>
      <c r="D240" s="6" t="s">
        <v>1343</v>
      </c>
      <c r="E240" s="6" t="s">
        <v>1138</v>
      </c>
      <c r="F240" s="19">
        <v>1</v>
      </c>
      <c r="G240" s="72">
        <v>0</v>
      </c>
      <c r="H240" s="19">
        <f t="shared" si="88"/>
        <v>0</v>
      </c>
      <c r="I240" s="19">
        <f t="shared" si="89"/>
        <v>0</v>
      </c>
      <c r="J240" s="19">
        <f t="shared" si="90"/>
        <v>0</v>
      </c>
      <c r="K240" s="19">
        <v>0</v>
      </c>
      <c r="L240" s="19">
        <f t="shared" si="91"/>
        <v>0</v>
      </c>
      <c r="M240" s="31" t="s">
        <v>1162</v>
      </c>
      <c r="P240" s="34">
        <f t="shared" si="92"/>
        <v>0</v>
      </c>
      <c r="R240" s="34">
        <f t="shared" si="93"/>
        <v>0</v>
      </c>
      <c r="S240" s="34">
        <f t="shared" si="94"/>
        <v>0</v>
      </c>
      <c r="T240" s="34">
        <f t="shared" si="95"/>
        <v>0</v>
      </c>
      <c r="U240" s="34">
        <f t="shared" si="96"/>
        <v>0</v>
      </c>
      <c r="V240" s="34">
        <f t="shared" si="97"/>
        <v>0</v>
      </c>
      <c r="W240" s="34">
        <f t="shared" si="98"/>
        <v>0</v>
      </c>
      <c r="X240" s="34">
        <f t="shared" si="99"/>
        <v>0</v>
      </c>
      <c r="Y240" s="27" t="s">
        <v>371</v>
      </c>
      <c r="Z240" s="19">
        <f t="shared" si="100"/>
        <v>0</v>
      </c>
      <c r="AA240" s="19">
        <f t="shared" si="101"/>
        <v>0</v>
      </c>
      <c r="AB240" s="19">
        <f t="shared" si="102"/>
        <v>0</v>
      </c>
      <c r="AD240" s="34">
        <v>21</v>
      </c>
      <c r="AE240" s="34">
        <f t="shared" si="103"/>
        <v>0</v>
      </c>
      <c r="AF240" s="34">
        <f t="shared" si="104"/>
        <v>0</v>
      </c>
      <c r="AG240" s="31" t="s">
        <v>13</v>
      </c>
      <c r="AM240" s="34">
        <f t="shared" si="105"/>
        <v>0</v>
      </c>
      <c r="AN240" s="34">
        <f t="shared" si="106"/>
        <v>0</v>
      </c>
      <c r="AO240" s="35" t="s">
        <v>1189</v>
      </c>
      <c r="AP240" s="35" t="s">
        <v>1204</v>
      </c>
      <c r="AQ240" s="27" t="s">
        <v>1210</v>
      </c>
      <c r="AS240" s="34">
        <f t="shared" si="107"/>
        <v>0</v>
      </c>
      <c r="AT240" s="34">
        <f t="shared" si="108"/>
        <v>0</v>
      </c>
      <c r="AU240" s="34">
        <v>0</v>
      </c>
      <c r="AV240" s="34">
        <f t="shared" si="109"/>
        <v>0</v>
      </c>
    </row>
    <row r="241" spans="1:37" ht="12.75">
      <c r="A241" s="5"/>
      <c r="B241" s="14" t="s">
        <v>371</v>
      </c>
      <c r="C241" s="14" t="s">
        <v>347</v>
      </c>
      <c r="D241" s="14" t="s">
        <v>945</v>
      </c>
      <c r="E241" s="5" t="s">
        <v>6</v>
      </c>
      <c r="F241" s="5" t="s">
        <v>6</v>
      </c>
      <c r="G241" s="5" t="s">
        <v>6</v>
      </c>
      <c r="H241" s="37">
        <f>SUM(H242:H280)</f>
        <v>0</v>
      </c>
      <c r="I241" s="37">
        <f>SUM(I242:I280)</f>
        <v>0</v>
      </c>
      <c r="J241" s="37">
        <f>H241+I241</f>
        <v>0</v>
      </c>
      <c r="K241" s="27"/>
      <c r="L241" s="37">
        <f>SUM(L242:L280)</f>
        <v>0</v>
      </c>
      <c r="M241" s="27"/>
      <c r="Y241" s="27" t="s">
        <v>371</v>
      </c>
      <c r="AI241" s="37">
        <f>SUM(Z242:Z280)</f>
        <v>0</v>
      </c>
      <c r="AJ241" s="37">
        <f>SUM(AA242:AA280)</f>
        <v>0</v>
      </c>
      <c r="AK241" s="37">
        <f>SUM(AB242:AB280)</f>
        <v>0</v>
      </c>
    </row>
    <row r="242" spans="1:48" ht="12.75">
      <c r="A242" s="6" t="s">
        <v>191</v>
      </c>
      <c r="B242" s="6" t="s">
        <v>371</v>
      </c>
      <c r="C242" s="6" t="s">
        <v>560</v>
      </c>
      <c r="D242" s="6" t="s">
        <v>946</v>
      </c>
      <c r="E242" s="6" t="s">
        <v>1136</v>
      </c>
      <c r="F242" s="19">
        <v>89.5</v>
      </c>
      <c r="G242" s="72">
        <v>0</v>
      </c>
      <c r="H242" s="19">
        <f aca="true" t="shared" si="110" ref="H242:H280">F242*AE242</f>
        <v>0</v>
      </c>
      <c r="I242" s="19">
        <f aca="true" t="shared" si="111" ref="I242:I280">J242-H242</f>
        <v>0</v>
      </c>
      <c r="J242" s="19">
        <f aca="true" t="shared" si="112" ref="J242:J280">F242*G242</f>
        <v>0</v>
      </c>
      <c r="K242" s="19">
        <v>0</v>
      </c>
      <c r="L242" s="19">
        <f aca="true" t="shared" si="113" ref="L242:L280">F242*K242</f>
        <v>0</v>
      </c>
      <c r="M242" s="31" t="s">
        <v>1162</v>
      </c>
      <c r="P242" s="34">
        <f aca="true" t="shared" si="114" ref="P242:P280">IF(AG242="5",J242,0)</f>
        <v>0</v>
      </c>
      <c r="R242" s="34">
        <f aca="true" t="shared" si="115" ref="R242:R280">IF(AG242="1",H242,0)</f>
        <v>0</v>
      </c>
      <c r="S242" s="34">
        <f aca="true" t="shared" si="116" ref="S242:S280">IF(AG242="1",I242,0)</f>
        <v>0</v>
      </c>
      <c r="T242" s="34">
        <f aca="true" t="shared" si="117" ref="T242:T280">IF(AG242="7",H242,0)</f>
        <v>0</v>
      </c>
      <c r="U242" s="34">
        <f aca="true" t="shared" si="118" ref="U242:U280">IF(AG242="7",I242,0)</f>
        <v>0</v>
      </c>
      <c r="V242" s="34">
        <f aca="true" t="shared" si="119" ref="V242:V280">IF(AG242="2",H242,0)</f>
        <v>0</v>
      </c>
      <c r="W242" s="34">
        <f aca="true" t="shared" si="120" ref="W242:W280">IF(AG242="2",I242,0)</f>
        <v>0</v>
      </c>
      <c r="X242" s="34">
        <f aca="true" t="shared" si="121" ref="X242:X280">IF(AG242="0",J242,0)</f>
        <v>0</v>
      </c>
      <c r="Y242" s="27" t="s">
        <v>371</v>
      </c>
      <c r="Z242" s="19">
        <f aca="true" t="shared" si="122" ref="Z242:Z280">IF(AD242=0,J242,0)</f>
        <v>0</v>
      </c>
      <c r="AA242" s="19">
        <f aca="true" t="shared" si="123" ref="AA242:AA280">IF(AD242=15,J242,0)</f>
        <v>0</v>
      </c>
      <c r="AB242" s="19">
        <f aca="true" t="shared" si="124" ref="AB242:AB280">IF(AD242=21,J242,0)</f>
        <v>0</v>
      </c>
      <c r="AD242" s="34">
        <v>21</v>
      </c>
      <c r="AE242" s="34">
        <f aca="true" t="shared" si="125" ref="AE242:AE280">G242*0</f>
        <v>0</v>
      </c>
      <c r="AF242" s="34">
        <f aca="true" t="shared" si="126" ref="AF242:AF280">G242*(1-0)</f>
        <v>0</v>
      </c>
      <c r="AG242" s="31" t="s">
        <v>13</v>
      </c>
      <c r="AM242" s="34">
        <f aca="true" t="shared" si="127" ref="AM242:AM280">F242*AE242</f>
        <v>0</v>
      </c>
      <c r="AN242" s="34">
        <f aca="true" t="shared" si="128" ref="AN242:AN280">F242*AF242</f>
        <v>0</v>
      </c>
      <c r="AO242" s="35" t="s">
        <v>1190</v>
      </c>
      <c r="AP242" s="35" t="s">
        <v>1205</v>
      </c>
      <c r="AQ242" s="27" t="s">
        <v>1210</v>
      </c>
      <c r="AS242" s="34">
        <f aca="true" t="shared" si="129" ref="AS242:AS280">AM242+AN242</f>
        <v>0</v>
      </c>
      <c r="AT242" s="34">
        <f aca="true" t="shared" si="130" ref="AT242:AT280">G242/(100-AU242)*100</f>
        <v>0</v>
      </c>
      <c r="AU242" s="34">
        <v>0</v>
      </c>
      <c r="AV242" s="34">
        <f aca="true" t="shared" si="131" ref="AV242:AV280">L242</f>
        <v>0</v>
      </c>
    </row>
    <row r="243" spans="1:48" ht="12.75">
      <c r="A243" s="6" t="s">
        <v>192</v>
      </c>
      <c r="B243" s="6" t="s">
        <v>371</v>
      </c>
      <c r="C243" s="6" t="s">
        <v>561</v>
      </c>
      <c r="D243" s="6" t="s">
        <v>947</v>
      </c>
      <c r="E243" s="6" t="s">
        <v>1138</v>
      </c>
      <c r="F243" s="19">
        <v>8</v>
      </c>
      <c r="G243" s="72">
        <v>0</v>
      </c>
      <c r="H243" s="19">
        <f t="shared" si="110"/>
        <v>0</v>
      </c>
      <c r="I243" s="19">
        <f t="shared" si="111"/>
        <v>0</v>
      </c>
      <c r="J243" s="19">
        <f t="shared" si="112"/>
        <v>0</v>
      </c>
      <c r="K243" s="19">
        <v>0</v>
      </c>
      <c r="L243" s="19">
        <f t="shared" si="113"/>
        <v>0</v>
      </c>
      <c r="M243" s="31" t="s">
        <v>1162</v>
      </c>
      <c r="P243" s="34">
        <f t="shared" si="114"/>
        <v>0</v>
      </c>
      <c r="R243" s="34">
        <f t="shared" si="115"/>
        <v>0</v>
      </c>
      <c r="S243" s="34">
        <f t="shared" si="116"/>
        <v>0</v>
      </c>
      <c r="T243" s="34">
        <f t="shared" si="117"/>
        <v>0</v>
      </c>
      <c r="U243" s="34">
        <f t="shared" si="118"/>
        <v>0</v>
      </c>
      <c r="V243" s="34">
        <f t="shared" si="119"/>
        <v>0</v>
      </c>
      <c r="W243" s="34">
        <f t="shared" si="120"/>
        <v>0</v>
      </c>
      <c r="X243" s="34">
        <f t="shared" si="121"/>
        <v>0</v>
      </c>
      <c r="Y243" s="27" t="s">
        <v>371</v>
      </c>
      <c r="Z243" s="19">
        <f t="shared" si="122"/>
        <v>0</v>
      </c>
      <c r="AA243" s="19">
        <f t="shared" si="123"/>
        <v>0</v>
      </c>
      <c r="AB243" s="19">
        <f t="shared" si="124"/>
        <v>0</v>
      </c>
      <c r="AD243" s="34">
        <v>21</v>
      </c>
      <c r="AE243" s="34">
        <f t="shared" si="125"/>
        <v>0</v>
      </c>
      <c r="AF243" s="34">
        <f t="shared" si="126"/>
        <v>0</v>
      </c>
      <c r="AG243" s="31" t="s">
        <v>13</v>
      </c>
      <c r="AM243" s="34">
        <f t="shared" si="127"/>
        <v>0</v>
      </c>
      <c r="AN243" s="34">
        <f t="shared" si="128"/>
        <v>0</v>
      </c>
      <c r="AO243" s="35" t="s">
        <v>1190</v>
      </c>
      <c r="AP243" s="35" t="s">
        <v>1205</v>
      </c>
      <c r="AQ243" s="27" t="s">
        <v>1210</v>
      </c>
      <c r="AS243" s="34">
        <f t="shared" si="129"/>
        <v>0</v>
      </c>
      <c r="AT243" s="34">
        <f t="shared" si="130"/>
        <v>0</v>
      </c>
      <c r="AU243" s="34">
        <v>0</v>
      </c>
      <c r="AV243" s="34">
        <f t="shared" si="131"/>
        <v>0</v>
      </c>
    </row>
    <row r="244" spans="1:48" ht="12.75">
      <c r="A244" s="6" t="s">
        <v>193</v>
      </c>
      <c r="B244" s="6" t="s">
        <v>371</v>
      </c>
      <c r="C244" s="6" t="s">
        <v>562</v>
      </c>
      <c r="D244" s="6" t="s">
        <v>948</v>
      </c>
      <c r="E244" s="6" t="s">
        <v>1136</v>
      </c>
      <c r="F244" s="19">
        <v>38.5</v>
      </c>
      <c r="G244" s="72">
        <v>0</v>
      </c>
      <c r="H244" s="19">
        <f t="shared" si="110"/>
        <v>0</v>
      </c>
      <c r="I244" s="19">
        <f t="shared" si="111"/>
        <v>0</v>
      </c>
      <c r="J244" s="19">
        <f t="shared" si="112"/>
        <v>0</v>
      </c>
      <c r="K244" s="19">
        <v>0</v>
      </c>
      <c r="L244" s="19">
        <f t="shared" si="113"/>
        <v>0</v>
      </c>
      <c r="M244" s="31" t="s">
        <v>1162</v>
      </c>
      <c r="P244" s="34">
        <f t="shared" si="114"/>
        <v>0</v>
      </c>
      <c r="R244" s="34">
        <f t="shared" si="115"/>
        <v>0</v>
      </c>
      <c r="S244" s="34">
        <f t="shared" si="116"/>
        <v>0</v>
      </c>
      <c r="T244" s="34">
        <f t="shared" si="117"/>
        <v>0</v>
      </c>
      <c r="U244" s="34">
        <f t="shared" si="118"/>
        <v>0</v>
      </c>
      <c r="V244" s="34">
        <f t="shared" si="119"/>
        <v>0</v>
      </c>
      <c r="W244" s="34">
        <f t="shared" si="120"/>
        <v>0</v>
      </c>
      <c r="X244" s="34">
        <f t="shared" si="121"/>
        <v>0</v>
      </c>
      <c r="Y244" s="27" t="s">
        <v>371</v>
      </c>
      <c r="Z244" s="19">
        <f t="shared" si="122"/>
        <v>0</v>
      </c>
      <c r="AA244" s="19">
        <f t="shared" si="123"/>
        <v>0</v>
      </c>
      <c r="AB244" s="19">
        <f t="shared" si="124"/>
        <v>0</v>
      </c>
      <c r="AD244" s="34">
        <v>21</v>
      </c>
      <c r="AE244" s="34">
        <f t="shared" si="125"/>
        <v>0</v>
      </c>
      <c r="AF244" s="34">
        <f t="shared" si="126"/>
        <v>0</v>
      </c>
      <c r="AG244" s="31" t="s">
        <v>13</v>
      </c>
      <c r="AM244" s="34">
        <f t="shared" si="127"/>
        <v>0</v>
      </c>
      <c r="AN244" s="34">
        <f t="shared" si="128"/>
        <v>0</v>
      </c>
      <c r="AO244" s="35" t="s">
        <v>1190</v>
      </c>
      <c r="AP244" s="35" t="s">
        <v>1205</v>
      </c>
      <c r="AQ244" s="27" t="s">
        <v>1210</v>
      </c>
      <c r="AS244" s="34">
        <f t="shared" si="129"/>
        <v>0</v>
      </c>
      <c r="AT244" s="34">
        <f t="shared" si="130"/>
        <v>0</v>
      </c>
      <c r="AU244" s="34">
        <v>0</v>
      </c>
      <c r="AV244" s="34">
        <f t="shared" si="131"/>
        <v>0</v>
      </c>
    </row>
    <row r="245" spans="1:48" ht="12.75">
      <c r="A245" s="6" t="s">
        <v>194</v>
      </c>
      <c r="B245" s="6" t="s">
        <v>371</v>
      </c>
      <c r="C245" s="6" t="s">
        <v>563</v>
      </c>
      <c r="D245" s="6" t="s">
        <v>949</v>
      </c>
      <c r="E245" s="6" t="s">
        <v>1136</v>
      </c>
      <c r="F245" s="19">
        <v>13.5</v>
      </c>
      <c r="G245" s="72">
        <v>0</v>
      </c>
      <c r="H245" s="19">
        <f t="shared" si="110"/>
        <v>0</v>
      </c>
      <c r="I245" s="19">
        <f t="shared" si="111"/>
        <v>0</v>
      </c>
      <c r="J245" s="19">
        <f t="shared" si="112"/>
        <v>0</v>
      </c>
      <c r="K245" s="19">
        <v>0</v>
      </c>
      <c r="L245" s="19">
        <f t="shared" si="113"/>
        <v>0</v>
      </c>
      <c r="M245" s="31" t="s">
        <v>1162</v>
      </c>
      <c r="P245" s="34">
        <f t="shared" si="114"/>
        <v>0</v>
      </c>
      <c r="R245" s="34">
        <f t="shared" si="115"/>
        <v>0</v>
      </c>
      <c r="S245" s="34">
        <f t="shared" si="116"/>
        <v>0</v>
      </c>
      <c r="T245" s="34">
        <f t="shared" si="117"/>
        <v>0</v>
      </c>
      <c r="U245" s="34">
        <f t="shared" si="118"/>
        <v>0</v>
      </c>
      <c r="V245" s="34">
        <f t="shared" si="119"/>
        <v>0</v>
      </c>
      <c r="W245" s="34">
        <f t="shared" si="120"/>
        <v>0</v>
      </c>
      <c r="X245" s="34">
        <f t="shared" si="121"/>
        <v>0</v>
      </c>
      <c r="Y245" s="27" t="s">
        <v>371</v>
      </c>
      <c r="Z245" s="19">
        <f t="shared" si="122"/>
        <v>0</v>
      </c>
      <c r="AA245" s="19">
        <f t="shared" si="123"/>
        <v>0</v>
      </c>
      <c r="AB245" s="19">
        <f t="shared" si="124"/>
        <v>0</v>
      </c>
      <c r="AD245" s="34">
        <v>21</v>
      </c>
      <c r="AE245" s="34">
        <f t="shared" si="125"/>
        <v>0</v>
      </c>
      <c r="AF245" s="34">
        <f t="shared" si="126"/>
        <v>0</v>
      </c>
      <c r="AG245" s="31" t="s">
        <v>13</v>
      </c>
      <c r="AM245" s="34">
        <f t="shared" si="127"/>
        <v>0</v>
      </c>
      <c r="AN245" s="34">
        <f t="shared" si="128"/>
        <v>0</v>
      </c>
      <c r="AO245" s="35" t="s">
        <v>1190</v>
      </c>
      <c r="AP245" s="35" t="s">
        <v>1205</v>
      </c>
      <c r="AQ245" s="27" t="s">
        <v>1210</v>
      </c>
      <c r="AS245" s="34">
        <f t="shared" si="129"/>
        <v>0</v>
      </c>
      <c r="AT245" s="34">
        <f t="shared" si="130"/>
        <v>0</v>
      </c>
      <c r="AU245" s="34">
        <v>0</v>
      </c>
      <c r="AV245" s="34">
        <f t="shared" si="131"/>
        <v>0</v>
      </c>
    </row>
    <row r="246" spans="1:48" ht="12.75">
      <c r="A246" s="6" t="s">
        <v>195</v>
      </c>
      <c r="B246" s="6" t="s">
        <v>371</v>
      </c>
      <c r="C246" s="6" t="s">
        <v>564</v>
      </c>
      <c r="D246" s="6" t="s">
        <v>950</v>
      </c>
      <c r="E246" s="6" t="s">
        <v>1136</v>
      </c>
      <c r="F246" s="19">
        <v>10.5</v>
      </c>
      <c r="G246" s="72">
        <v>0</v>
      </c>
      <c r="H246" s="19">
        <f t="shared" si="110"/>
        <v>0</v>
      </c>
      <c r="I246" s="19">
        <f t="shared" si="111"/>
        <v>0</v>
      </c>
      <c r="J246" s="19">
        <f t="shared" si="112"/>
        <v>0</v>
      </c>
      <c r="K246" s="19">
        <v>0</v>
      </c>
      <c r="L246" s="19">
        <f t="shared" si="113"/>
        <v>0</v>
      </c>
      <c r="M246" s="31" t="s">
        <v>1162</v>
      </c>
      <c r="P246" s="34">
        <f t="shared" si="114"/>
        <v>0</v>
      </c>
      <c r="R246" s="34">
        <f t="shared" si="115"/>
        <v>0</v>
      </c>
      <c r="S246" s="34">
        <f t="shared" si="116"/>
        <v>0</v>
      </c>
      <c r="T246" s="34">
        <f t="shared" si="117"/>
        <v>0</v>
      </c>
      <c r="U246" s="34">
        <f t="shared" si="118"/>
        <v>0</v>
      </c>
      <c r="V246" s="34">
        <f t="shared" si="119"/>
        <v>0</v>
      </c>
      <c r="W246" s="34">
        <f t="shared" si="120"/>
        <v>0</v>
      </c>
      <c r="X246" s="34">
        <f t="shared" si="121"/>
        <v>0</v>
      </c>
      <c r="Y246" s="27" t="s">
        <v>371</v>
      </c>
      <c r="Z246" s="19">
        <f t="shared" si="122"/>
        <v>0</v>
      </c>
      <c r="AA246" s="19">
        <f t="shared" si="123"/>
        <v>0</v>
      </c>
      <c r="AB246" s="19">
        <f t="shared" si="124"/>
        <v>0</v>
      </c>
      <c r="AD246" s="34">
        <v>21</v>
      </c>
      <c r="AE246" s="34">
        <f t="shared" si="125"/>
        <v>0</v>
      </c>
      <c r="AF246" s="34">
        <f t="shared" si="126"/>
        <v>0</v>
      </c>
      <c r="AG246" s="31" t="s">
        <v>13</v>
      </c>
      <c r="AM246" s="34">
        <f t="shared" si="127"/>
        <v>0</v>
      </c>
      <c r="AN246" s="34">
        <f t="shared" si="128"/>
        <v>0</v>
      </c>
      <c r="AO246" s="35" t="s">
        <v>1190</v>
      </c>
      <c r="AP246" s="35" t="s">
        <v>1205</v>
      </c>
      <c r="AQ246" s="27" t="s">
        <v>1210</v>
      </c>
      <c r="AS246" s="34">
        <f t="shared" si="129"/>
        <v>0</v>
      </c>
      <c r="AT246" s="34">
        <f t="shared" si="130"/>
        <v>0</v>
      </c>
      <c r="AU246" s="34">
        <v>0</v>
      </c>
      <c r="AV246" s="34">
        <f t="shared" si="131"/>
        <v>0</v>
      </c>
    </row>
    <row r="247" spans="1:48" ht="12.75">
      <c r="A247" s="6" t="s">
        <v>196</v>
      </c>
      <c r="B247" s="6" t="s">
        <v>371</v>
      </c>
      <c r="C247" s="6" t="s">
        <v>565</v>
      </c>
      <c r="D247" s="6" t="s">
        <v>951</v>
      </c>
      <c r="E247" s="6" t="s">
        <v>1136</v>
      </c>
      <c r="F247" s="19">
        <v>30.5</v>
      </c>
      <c r="G247" s="72">
        <v>0</v>
      </c>
      <c r="H247" s="19">
        <f t="shared" si="110"/>
        <v>0</v>
      </c>
      <c r="I247" s="19">
        <f t="shared" si="111"/>
        <v>0</v>
      </c>
      <c r="J247" s="19">
        <f t="shared" si="112"/>
        <v>0</v>
      </c>
      <c r="K247" s="19">
        <v>0</v>
      </c>
      <c r="L247" s="19">
        <f t="shared" si="113"/>
        <v>0</v>
      </c>
      <c r="M247" s="31" t="s">
        <v>1162</v>
      </c>
      <c r="P247" s="34">
        <f t="shared" si="114"/>
        <v>0</v>
      </c>
      <c r="R247" s="34">
        <f t="shared" si="115"/>
        <v>0</v>
      </c>
      <c r="S247" s="34">
        <f t="shared" si="116"/>
        <v>0</v>
      </c>
      <c r="T247" s="34">
        <f t="shared" si="117"/>
        <v>0</v>
      </c>
      <c r="U247" s="34">
        <f t="shared" si="118"/>
        <v>0</v>
      </c>
      <c r="V247" s="34">
        <f t="shared" si="119"/>
        <v>0</v>
      </c>
      <c r="W247" s="34">
        <f t="shared" si="120"/>
        <v>0</v>
      </c>
      <c r="X247" s="34">
        <f t="shared" si="121"/>
        <v>0</v>
      </c>
      <c r="Y247" s="27" t="s">
        <v>371</v>
      </c>
      <c r="Z247" s="19">
        <f t="shared" si="122"/>
        <v>0</v>
      </c>
      <c r="AA247" s="19">
        <f t="shared" si="123"/>
        <v>0</v>
      </c>
      <c r="AB247" s="19">
        <f t="shared" si="124"/>
        <v>0</v>
      </c>
      <c r="AD247" s="34">
        <v>21</v>
      </c>
      <c r="AE247" s="34">
        <f t="shared" si="125"/>
        <v>0</v>
      </c>
      <c r="AF247" s="34">
        <f t="shared" si="126"/>
        <v>0</v>
      </c>
      <c r="AG247" s="31" t="s">
        <v>13</v>
      </c>
      <c r="AM247" s="34">
        <f t="shared" si="127"/>
        <v>0</v>
      </c>
      <c r="AN247" s="34">
        <f t="shared" si="128"/>
        <v>0</v>
      </c>
      <c r="AO247" s="35" t="s">
        <v>1190</v>
      </c>
      <c r="AP247" s="35" t="s">
        <v>1205</v>
      </c>
      <c r="AQ247" s="27" t="s">
        <v>1210</v>
      </c>
      <c r="AS247" s="34">
        <f t="shared" si="129"/>
        <v>0</v>
      </c>
      <c r="AT247" s="34">
        <f t="shared" si="130"/>
        <v>0</v>
      </c>
      <c r="AU247" s="34">
        <v>0</v>
      </c>
      <c r="AV247" s="34">
        <f t="shared" si="131"/>
        <v>0</v>
      </c>
    </row>
    <row r="248" spans="1:48" ht="12.75">
      <c r="A248" s="6" t="s">
        <v>197</v>
      </c>
      <c r="B248" s="6" t="s">
        <v>371</v>
      </c>
      <c r="C248" s="6" t="s">
        <v>566</v>
      </c>
      <c r="D248" s="6" t="s">
        <v>952</v>
      </c>
      <c r="E248" s="6" t="s">
        <v>1136</v>
      </c>
      <c r="F248" s="19">
        <v>1</v>
      </c>
      <c r="G248" s="72">
        <v>0</v>
      </c>
      <c r="H248" s="19">
        <f t="shared" si="110"/>
        <v>0</v>
      </c>
      <c r="I248" s="19">
        <f t="shared" si="111"/>
        <v>0</v>
      </c>
      <c r="J248" s="19">
        <f t="shared" si="112"/>
        <v>0</v>
      </c>
      <c r="K248" s="19">
        <v>0</v>
      </c>
      <c r="L248" s="19">
        <f t="shared" si="113"/>
        <v>0</v>
      </c>
      <c r="M248" s="31" t="s">
        <v>1162</v>
      </c>
      <c r="P248" s="34">
        <f t="shared" si="114"/>
        <v>0</v>
      </c>
      <c r="R248" s="34">
        <f t="shared" si="115"/>
        <v>0</v>
      </c>
      <c r="S248" s="34">
        <f t="shared" si="116"/>
        <v>0</v>
      </c>
      <c r="T248" s="34">
        <f t="shared" si="117"/>
        <v>0</v>
      </c>
      <c r="U248" s="34">
        <f t="shared" si="118"/>
        <v>0</v>
      </c>
      <c r="V248" s="34">
        <f t="shared" si="119"/>
        <v>0</v>
      </c>
      <c r="W248" s="34">
        <f t="shared" si="120"/>
        <v>0</v>
      </c>
      <c r="X248" s="34">
        <f t="shared" si="121"/>
        <v>0</v>
      </c>
      <c r="Y248" s="27" t="s">
        <v>371</v>
      </c>
      <c r="Z248" s="19">
        <f t="shared" si="122"/>
        <v>0</v>
      </c>
      <c r="AA248" s="19">
        <f t="shared" si="123"/>
        <v>0</v>
      </c>
      <c r="AB248" s="19">
        <f t="shared" si="124"/>
        <v>0</v>
      </c>
      <c r="AD248" s="34">
        <v>21</v>
      </c>
      <c r="AE248" s="34">
        <f t="shared" si="125"/>
        <v>0</v>
      </c>
      <c r="AF248" s="34">
        <f t="shared" si="126"/>
        <v>0</v>
      </c>
      <c r="AG248" s="31" t="s">
        <v>13</v>
      </c>
      <c r="AM248" s="34">
        <f t="shared" si="127"/>
        <v>0</v>
      </c>
      <c r="AN248" s="34">
        <f t="shared" si="128"/>
        <v>0</v>
      </c>
      <c r="AO248" s="35" t="s">
        <v>1190</v>
      </c>
      <c r="AP248" s="35" t="s">
        <v>1205</v>
      </c>
      <c r="AQ248" s="27" t="s">
        <v>1210</v>
      </c>
      <c r="AS248" s="34">
        <f t="shared" si="129"/>
        <v>0</v>
      </c>
      <c r="AT248" s="34">
        <f t="shared" si="130"/>
        <v>0</v>
      </c>
      <c r="AU248" s="34">
        <v>0</v>
      </c>
      <c r="AV248" s="34">
        <f t="shared" si="131"/>
        <v>0</v>
      </c>
    </row>
    <row r="249" spans="1:48" ht="12.75">
      <c r="A249" s="6" t="s">
        <v>198</v>
      </c>
      <c r="B249" s="6" t="s">
        <v>371</v>
      </c>
      <c r="C249" s="6" t="s">
        <v>567</v>
      </c>
      <c r="D249" s="6" t="s">
        <v>953</v>
      </c>
      <c r="E249" s="6" t="s">
        <v>1136</v>
      </c>
      <c r="F249" s="19">
        <v>5.8</v>
      </c>
      <c r="G249" s="72">
        <v>0</v>
      </c>
      <c r="H249" s="19">
        <f t="shared" si="110"/>
        <v>0</v>
      </c>
      <c r="I249" s="19">
        <f t="shared" si="111"/>
        <v>0</v>
      </c>
      <c r="J249" s="19">
        <f t="shared" si="112"/>
        <v>0</v>
      </c>
      <c r="K249" s="19">
        <v>0</v>
      </c>
      <c r="L249" s="19">
        <f t="shared" si="113"/>
        <v>0</v>
      </c>
      <c r="M249" s="31" t="s">
        <v>1162</v>
      </c>
      <c r="P249" s="34">
        <f t="shared" si="114"/>
        <v>0</v>
      </c>
      <c r="R249" s="34">
        <f t="shared" si="115"/>
        <v>0</v>
      </c>
      <c r="S249" s="34">
        <f t="shared" si="116"/>
        <v>0</v>
      </c>
      <c r="T249" s="34">
        <f t="shared" si="117"/>
        <v>0</v>
      </c>
      <c r="U249" s="34">
        <f t="shared" si="118"/>
        <v>0</v>
      </c>
      <c r="V249" s="34">
        <f t="shared" si="119"/>
        <v>0</v>
      </c>
      <c r="W249" s="34">
        <f t="shared" si="120"/>
        <v>0</v>
      </c>
      <c r="X249" s="34">
        <f t="shared" si="121"/>
        <v>0</v>
      </c>
      <c r="Y249" s="27" t="s">
        <v>371</v>
      </c>
      <c r="Z249" s="19">
        <f t="shared" si="122"/>
        <v>0</v>
      </c>
      <c r="AA249" s="19">
        <f t="shared" si="123"/>
        <v>0</v>
      </c>
      <c r="AB249" s="19">
        <f t="shared" si="124"/>
        <v>0</v>
      </c>
      <c r="AD249" s="34">
        <v>21</v>
      </c>
      <c r="AE249" s="34">
        <f t="shared" si="125"/>
        <v>0</v>
      </c>
      <c r="AF249" s="34">
        <f t="shared" si="126"/>
        <v>0</v>
      </c>
      <c r="AG249" s="31" t="s">
        <v>13</v>
      </c>
      <c r="AM249" s="34">
        <f t="shared" si="127"/>
        <v>0</v>
      </c>
      <c r="AN249" s="34">
        <f t="shared" si="128"/>
        <v>0</v>
      </c>
      <c r="AO249" s="35" t="s">
        <v>1190</v>
      </c>
      <c r="AP249" s="35" t="s">
        <v>1205</v>
      </c>
      <c r="AQ249" s="27" t="s">
        <v>1210</v>
      </c>
      <c r="AS249" s="34">
        <f t="shared" si="129"/>
        <v>0</v>
      </c>
      <c r="AT249" s="34">
        <f t="shared" si="130"/>
        <v>0</v>
      </c>
      <c r="AU249" s="34">
        <v>0</v>
      </c>
      <c r="AV249" s="34">
        <f t="shared" si="131"/>
        <v>0</v>
      </c>
    </row>
    <row r="250" spans="1:48" ht="12.75">
      <c r="A250" s="6" t="s">
        <v>199</v>
      </c>
      <c r="B250" s="6" t="s">
        <v>371</v>
      </c>
      <c r="C250" s="6" t="s">
        <v>568</v>
      </c>
      <c r="D250" s="6" t="s">
        <v>954</v>
      </c>
      <c r="E250" s="6" t="s">
        <v>1136</v>
      </c>
      <c r="F250" s="19">
        <v>1.2</v>
      </c>
      <c r="G250" s="72">
        <v>0</v>
      </c>
      <c r="H250" s="19">
        <f t="shared" si="110"/>
        <v>0</v>
      </c>
      <c r="I250" s="19">
        <f t="shared" si="111"/>
        <v>0</v>
      </c>
      <c r="J250" s="19">
        <f t="shared" si="112"/>
        <v>0</v>
      </c>
      <c r="K250" s="19">
        <v>0</v>
      </c>
      <c r="L250" s="19">
        <f t="shared" si="113"/>
        <v>0</v>
      </c>
      <c r="M250" s="31" t="s">
        <v>1162</v>
      </c>
      <c r="P250" s="34">
        <f t="shared" si="114"/>
        <v>0</v>
      </c>
      <c r="R250" s="34">
        <f t="shared" si="115"/>
        <v>0</v>
      </c>
      <c r="S250" s="34">
        <f t="shared" si="116"/>
        <v>0</v>
      </c>
      <c r="T250" s="34">
        <f t="shared" si="117"/>
        <v>0</v>
      </c>
      <c r="U250" s="34">
        <f t="shared" si="118"/>
        <v>0</v>
      </c>
      <c r="V250" s="34">
        <f t="shared" si="119"/>
        <v>0</v>
      </c>
      <c r="W250" s="34">
        <f t="shared" si="120"/>
        <v>0</v>
      </c>
      <c r="X250" s="34">
        <f t="shared" si="121"/>
        <v>0</v>
      </c>
      <c r="Y250" s="27" t="s">
        <v>371</v>
      </c>
      <c r="Z250" s="19">
        <f t="shared" si="122"/>
        <v>0</v>
      </c>
      <c r="AA250" s="19">
        <f t="shared" si="123"/>
        <v>0</v>
      </c>
      <c r="AB250" s="19">
        <f t="shared" si="124"/>
        <v>0</v>
      </c>
      <c r="AD250" s="34">
        <v>21</v>
      </c>
      <c r="AE250" s="34">
        <f t="shared" si="125"/>
        <v>0</v>
      </c>
      <c r="AF250" s="34">
        <f t="shared" si="126"/>
        <v>0</v>
      </c>
      <c r="AG250" s="31" t="s">
        <v>13</v>
      </c>
      <c r="AM250" s="34">
        <f t="shared" si="127"/>
        <v>0</v>
      </c>
      <c r="AN250" s="34">
        <f t="shared" si="128"/>
        <v>0</v>
      </c>
      <c r="AO250" s="35" t="s">
        <v>1190</v>
      </c>
      <c r="AP250" s="35" t="s">
        <v>1205</v>
      </c>
      <c r="AQ250" s="27" t="s">
        <v>1210</v>
      </c>
      <c r="AS250" s="34">
        <f t="shared" si="129"/>
        <v>0</v>
      </c>
      <c r="AT250" s="34">
        <f t="shared" si="130"/>
        <v>0</v>
      </c>
      <c r="AU250" s="34">
        <v>0</v>
      </c>
      <c r="AV250" s="34">
        <f t="shared" si="131"/>
        <v>0</v>
      </c>
    </row>
    <row r="251" spans="1:48" ht="12.75">
      <c r="A251" s="6" t="s">
        <v>200</v>
      </c>
      <c r="B251" s="6" t="s">
        <v>371</v>
      </c>
      <c r="C251" s="6" t="s">
        <v>569</v>
      </c>
      <c r="D251" s="6" t="s">
        <v>955</v>
      </c>
      <c r="E251" s="6" t="s">
        <v>1136</v>
      </c>
      <c r="F251" s="19">
        <v>1.2</v>
      </c>
      <c r="G251" s="72">
        <v>0</v>
      </c>
      <c r="H251" s="19">
        <f t="shared" si="110"/>
        <v>0</v>
      </c>
      <c r="I251" s="19">
        <f t="shared" si="111"/>
        <v>0</v>
      </c>
      <c r="J251" s="19">
        <f t="shared" si="112"/>
        <v>0</v>
      </c>
      <c r="K251" s="19">
        <v>0</v>
      </c>
      <c r="L251" s="19">
        <f t="shared" si="113"/>
        <v>0</v>
      </c>
      <c r="M251" s="31" t="s">
        <v>1162</v>
      </c>
      <c r="P251" s="34">
        <f t="shared" si="114"/>
        <v>0</v>
      </c>
      <c r="R251" s="34">
        <f t="shared" si="115"/>
        <v>0</v>
      </c>
      <c r="S251" s="34">
        <f t="shared" si="116"/>
        <v>0</v>
      </c>
      <c r="T251" s="34">
        <f t="shared" si="117"/>
        <v>0</v>
      </c>
      <c r="U251" s="34">
        <f t="shared" si="118"/>
        <v>0</v>
      </c>
      <c r="V251" s="34">
        <f t="shared" si="119"/>
        <v>0</v>
      </c>
      <c r="W251" s="34">
        <f t="shared" si="120"/>
        <v>0</v>
      </c>
      <c r="X251" s="34">
        <f t="shared" si="121"/>
        <v>0</v>
      </c>
      <c r="Y251" s="27" t="s">
        <v>371</v>
      </c>
      <c r="Z251" s="19">
        <f t="shared" si="122"/>
        <v>0</v>
      </c>
      <c r="AA251" s="19">
        <f t="shared" si="123"/>
        <v>0</v>
      </c>
      <c r="AB251" s="19">
        <f t="shared" si="124"/>
        <v>0</v>
      </c>
      <c r="AD251" s="34">
        <v>21</v>
      </c>
      <c r="AE251" s="34">
        <f t="shared" si="125"/>
        <v>0</v>
      </c>
      <c r="AF251" s="34">
        <f t="shared" si="126"/>
        <v>0</v>
      </c>
      <c r="AG251" s="31" t="s">
        <v>13</v>
      </c>
      <c r="AM251" s="34">
        <f t="shared" si="127"/>
        <v>0</v>
      </c>
      <c r="AN251" s="34">
        <f t="shared" si="128"/>
        <v>0</v>
      </c>
      <c r="AO251" s="35" t="s">
        <v>1190</v>
      </c>
      <c r="AP251" s="35" t="s">
        <v>1205</v>
      </c>
      <c r="AQ251" s="27" t="s">
        <v>1210</v>
      </c>
      <c r="AS251" s="34">
        <f t="shared" si="129"/>
        <v>0</v>
      </c>
      <c r="AT251" s="34">
        <f t="shared" si="130"/>
        <v>0</v>
      </c>
      <c r="AU251" s="34">
        <v>0</v>
      </c>
      <c r="AV251" s="34">
        <f t="shared" si="131"/>
        <v>0</v>
      </c>
    </row>
    <row r="252" spans="1:48" ht="12.75">
      <c r="A252" s="6" t="s">
        <v>201</v>
      </c>
      <c r="B252" s="6" t="s">
        <v>371</v>
      </c>
      <c r="C252" s="6" t="s">
        <v>570</v>
      </c>
      <c r="D252" s="6" t="s">
        <v>956</v>
      </c>
      <c r="E252" s="6" t="s">
        <v>1138</v>
      </c>
      <c r="F252" s="19">
        <v>2</v>
      </c>
      <c r="G252" s="72">
        <v>0</v>
      </c>
      <c r="H252" s="19">
        <f t="shared" si="110"/>
        <v>0</v>
      </c>
      <c r="I252" s="19">
        <f t="shared" si="111"/>
        <v>0</v>
      </c>
      <c r="J252" s="19">
        <f t="shared" si="112"/>
        <v>0</v>
      </c>
      <c r="K252" s="19">
        <v>0</v>
      </c>
      <c r="L252" s="19">
        <f t="shared" si="113"/>
        <v>0</v>
      </c>
      <c r="M252" s="31" t="s">
        <v>1162</v>
      </c>
      <c r="P252" s="34">
        <f t="shared" si="114"/>
        <v>0</v>
      </c>
      <c r="R252" s="34">
        <f t="shared" si="115"/>
        <v>0</v>
      </c>
      <c r="S252" s="34">
        <f t="shared" si="116"/>
        <v>0</v>
      </c>
      <c r="T252" s="34">
        <f t="shared" si="117"/>
        <v>0</v>
      </c>
      <c r="U252" s="34">
        <f t="shared" si="118"/>
        <v>0</v>
      </c>
      <c r="V252" s="34">
        <f t="shared" si="119"/>
        <v>0</v>
      </c>
      <c r="W252" s="34">
        <f t="shared" si="120"/>
        <v>0</v>
      </c>
      <c r="X252" s="34">
        <f t="shared" si="121"/>
        <v>0</v>
      </c>
      <c r="Y252" s="27" t="s">
        <v>371</v>
      </c>
      <c r="Z252" s="19">
        <f t="shared" si="122"/>
        <v>0</v>
      </c>
      <c r="AA252" s="19">
        <f t="shared" si="123"/>
        <v>0</v>
      </c>
      <c r="AB252" s="19">
        <f t="shared" si="124"/>
        <v>0</v>
      </c>
      <c r="AD252" s="34">
        <v>21</v>
      </c>
      <c r="AE252" s="34">
        <f t="shared" si="125"/>
        <v>0</v>
      </c>
      <c r="AF252" s="34">
        <f t="shared" si="126"/>
        <v>0</v>
      </c>
      <c r="AG252" s="31" t="s">
        <v>13</v>
      </c>
      <c r="AM252" s="34">
        <f t="shared" si="127"/>
        <v>0</v>
      </c>
      <c r="AN252" s="34">
        <f t="shared" si="128"/>
        <v>0</v>
      </c>
      <c r="AO252" s="35" t="s">
        <v>1190</v>
      </c>
      <c r="AP252" s="35" t="s">
        <v>1205</v>
      </c>
      <c r="AQ252" s="27" t="s">
        <v>1210</v>
      </c>
      <c r="AS252" s="34">
        <f t="shared" si="129"/>
        <v>0</v>
      </c>
      <c r="AT252" s="34">
        <f t="shared" si="130"/>
        <v>0</v>
      </c>
      <c r="AU252" s="34">
        <v>0</v>
      </c>
      <c r="AV252" s="34">
        <f t="shared" si="131"/>
        <v>0</v>
      </c>
    </row>
    <row r="253" spans="1:48" ht="12.75">
      <c r="A253" s="6" t="s">
        <v>202</v>
      </c>
      <c r="B253" s="6" t="s">
        <v>371</v>
      </c>
      <c r="C253" s="6" t="s">
        <v>571</v>
      </c>
      <c r="D253" s="6" t="s">
        <v>957</v>
      </c>
      <c r="E253" s="6" t="s">
        <v>1138</v>
      </c>
      <c r="F253" s="19">
        <v>2</v>
      </c>
      <c r="G253" s="72">
        <v>0</v>
      </c>
      <c r="H253" s="19">
        <f t="shared" si="110"/>
        <v>0</v>
      </c>
      <c r="I253" s="19">
        <f t="shared" si="111"/>
        <v>0</v>
      </c>
      <c r="J253" s="19">
        <f t="shared" si="112"/>
        <v>0</v>
      </c>
      <c r="K253" s="19">
        <v>0</v>
      </c>
      <c r="L253" s="19">
        <f t="shared" si="113"/>
        <v>0</v>
      </c>
      <c r="M253" s="31" t="s">
        <v>1162</v>
      </c>
      <c r="P253" s="34">
        <f t="shared" si="114"/>
        <v>0</v>
      </c>
      <c r="R253" s="34">
        <f t="shared" si="115"/>
        <v>0</v>
      </c>
      <c r="S253" s="34">
        <f t="shared" si="116"/>
        <v>0</v>
      </c>
      <c r="T253" s="34">
        <f t="shared" si="117"/>
        <v>0</v>
      </c>
      <c r="U253" s="34">
        <f t="shared" si="118"/>
        <v>0</v>
      </c>
      <c r="V253" s="34">
        <f t="shared" si="119"/>
        <v>0</v>
      </c>
      <c r="W253" s="34">
        <f t="shared" si="120"/>
        <v>0</v>
      </c>
      <c r="X253" s="34">
        <f t="shared" si="121"/>
        <v>0</v>
      </c>
      <c r="Y253" s="27" t="s">
        <v>371</v>
      </c>
      <c r="Z253" s="19">
        <f t="shared" si="122"/>
        <v>0</v>
      </c>
      <c r="AA253" s="19">
        <f t="shared" si="123"/>
        <v>0</v>
      </c>
      <c r="AB253" s="19">
        <f t="shared" si="124"/>
        <v>0</v>
      </c>
      <c r="AD253" s="34">
        <v>21</v>
      </c>
      <c r="AE253" s="34">
        <f t="shared" si="125"/>
        <v>0</v>
      </c>
      <c r="AF253" s="34">
        <f t="shared" si="126"/>
        <v>0</v>
      </c>
      <c r="AG253" s="31" t="s">
        <v>13</v>
      </c>
      <c r="AM253" s="34">
        <f t="shared" si="127"/>
        <v>0</v>
      </c>
      <c r="AN253" s="34">
        <f t="shared" si="128"/>
        <v>0</v>
      </c>
      <c r="AO253" s="35" t="s">
        <v>1190</v>
      </c>
      <c r="AP253" s="35" t="s">
        <v>1205</v>
      </c>
      <c r="AQ253" s="27" t="s">
        <v>1210</v>
      </c>
      <c r="AS253" s="34">
        <f t="shared" si="129"/>
        <v>0</v>
      </c>
      <c r="AT253" s="34">
        <f t="shared" si="130"/>
        <v>0</v>
      </c>
      <c r="AU253" s="34">
        <v>0</v>
      </c>
      <c r="AV253" s="34">
        <f t="shared" si="131"/>
        <v>0</v>
      </c>
    </row>
    <row r="254" spans="1:48" ht="12.75">
      <c r="A254" s="6" t="s">
        <v>203</v>
      </c>
      <c r="B254" s="6" t="s">
        <v>371</v>
      </c>
      <c r="C254" s="6" t="s">
        <v>572</v>
      </c>
      <c r="D254" s="6" t="s">
        <v>958</v>
      </c>
      <c r="E254" s="6" t="s">
        <v>1138</v>
      </c>
      <c r="F254" s="19">
        <v>4</v>
      </c>
      <c r="G254" s="72">
        <v>0</v>
      </c>
      <c r="H254" s="19">
        <f t="shared" si="110"/>
        <v>0</v>
      </c>
      <c r="I254" s="19">
        <f t="shared" si="111"/>
        <v>0</v>
      </c>
      <c r="J254" s="19">
        <f t="shared" si="112"/>
        <v>0</v>
      </c>
      <c r="K254" s="19">
        <v>0</v>
      </c>
      <c r="L254" s="19">
        <f t="shared" si="113"/>
        <v>0</v>
      </c>
      <c r="M254" s="31" t="s">
        <v>1162</v>
      </c>
      <c r="P254" s="34">
        <f t="shared" si="114"/>
        <v>0</v>
      </c>
      <c r="R254" s="34">
        <f t="shared" si="115"/>
        <v>0</v>
      </c>
      <c r="S254" s="34">
        <f t="shared" si="116"/>
        <v>0</v>
      </c>
      <c r="T254" s="34">
        <f t="shared" si="117"/>
        <v>0</v>
      </c>
      <c r="U254" s="34">
        <f t="shared" si="118"/>
        <v>0</v>
      </c>
      <c r="V254" s="34">
        <f t="shared" si="119"/>
        <v>0</v>
      </c>
      <c r="W254" s="34">
        <f t="shared" si="120"/>
        <v>0</v>
      </c>
      <c r="X254" s="34">
        <f t="shared" si="121"/>
        <v>0</v>
      </c>
      <c r="Y254" s="27" t="s">
        <v>371</v>
      </c>
      <c r="Z254" s="19">
        <f t="shared" si="122"/>
        <v>0</v>
      </c>
      <c r="AA254" s="19">
        <f t="shared" si="123"/>
        <v>0</v>
      </c>
      <c r="AB254" s="19">
        <f t="shared" si="124"/>
        <v>0</v>
      </c>
      <c r="AD254" s="34">
        <v>21</v>
      </c>
      <c r="AE254" s="34">
        <f t="shared" si="125"/>
        <v>0</v>
      </c>
      <c r="AF254" s="34">
        <f t="shared" si="126"/>
        <v>0</v>
      </c>
      <c r="AG254" s="31" t="s">
        <v>13</v>
      </c>
      <c r="AM254" s="34">
        <f t="shared" si="127"/>
        <v>0</v>
      </c>
      <c r="AN254" s="34">
        <f t="shared" si="128"/>
        <v>0</v>
      </c>
      <c r="AO254" s="35" t="s">
        <v>1190</v>
      </c>
      <c r="AP254" s="35" t="s">
        <v>1205</v>
      </c>
      <c r="AQ254" s="27" t="s">
        <v>1210</v>
      </c>
      <c r="AS254" s="34">
        <f t="shared" si="129"/>
        <v>0</v>
      </c>
      <c r="AT254" s="34">
        <f t="shared" si="130"/>
        <v>0</v>
      </c>
      <c r="AU254" s="34">
        <v>0</v>
      </c>
      <c r="AV254" s="34">
        <f t="shared" si="131"/>
        <v>0</v>
      </c>
    </row>
    <row r="255" spans="1:48" ht="12.75">
      <c r="A255" s="6" t="s">
        <v>204</v>
      </c>
      <c r="B255" s="6" t="s">
        <v>371</v>
      </c>
      <c r="C255" s="6" t="s">
        <v>573</v>
      </c>
      <c r="D255" s="6" t="s">
        <v>959</v>
      </c>
      <c r="E255" s="6" t="s">
        <v>1138</v>
      </c>
      <c r="F255" s="19">
        <v>8</v>
      </c>
      <c r="G255" s="72">
        <v>0</v>
      </c>
      <c r="H255" s="19">
        <f t="shared" si="110"/>
        <v>0</v>
      </c>
      <c r="I255" s="19">
        <f t="shared" si="111"/>
        <v>0</v>
      </c>
      <c r="J255" s="19">
        <f t="shared" si="112"/>
        <v>0</v>
      </c>
      <c r="K255" s="19">
        <v>0</v>
      </c>
      <c r="L255" s="19">
        <f t="shared" si="113"/>
        <v>0</v>
      </c>
      <c r="M255" s="31" t="s">
        <v>1162</v>
      </c>
      <c r="P255" s="34">
        <f t="shared" si="114"/>
        <v>0</v>
      </c>
      <c r="R255" s="34">
        <f t="shared" si="115"/>
        <v>0</v>
      </c>
      <c r="S255" s="34">
        <f t="shared" si="116"/>
        <v>0</v>
      </c>
      <c r="T255" s="34">
        <f t="shared" si="117"/>
        <v>0</v>
      </c>
      <c r="U255" s="34">
        <f t="shared" si="118"/>
        <v>0</v>
      </c>
      <c r="V255" s="34">
        <f t="shared" si="119"/>
        <v>0</v>
      </c>
      <c r="W255" s="34">
        <f t="shared" si="120"/>
        <v>0</v>
      </c>
      <c r="X255" s="34">
        <f t="shared" si="121"/>
        <v>0</v>
      </c>
      <c r="Y255" s="27" t="s">
        <v>371</v>
      </c>
      <c r="Z255" s="19">
        <f t="shared" si="122"/>
        <v>0</v>
      </c>
      <c r="AA255" s="19">
        <f t="shared" si="123"/>
        <v>0</v>
      </c>
      <c r="AB255" s="19">
        <f t="shared" si="124"/>
        <v>0</v>
      </c>
      <c r="AD255" s="34">
        <v>21</v>
      </c>
      <c r="AE255" s="34">
        <f t="shared" si="125"/>
        <v>0</v>
      </c>
      <c r="AF255" s="34">
        <f t="shared" si="126"/>
        <v>0</v>
      </c>
      <c r="AG255" s="31" t="s">
        <v>13</v>
      </c>
      <c r="AM255" s="34">
        <f t="shared" si="127"/>
        <v>0</v>
      </c>
      <c r="AN255" s="34">
        <f t="shared" si="128"/>
        <v>0</v>
      </c>
      <c r="AO255" s="35" t="s">
        <v>1190</v>
      </c>
      <c r="AP255" s="35" t="s">
        <v>1205</v>
      </c>
      <c r="AQ255" s="27" t="s">
        <v>1210</v>
      </c>
      <c r="AS255" s="34">
        <f t="shared" si="129"/>
        <v>0</v>
      </c>
      <c r="AT255" s="34">
        <f t="shared" si="130"/>
        <v>0</v>
      </c>
      <c r="AU255" s="34">
        <v>0</v>
      </c>
      <c r="AV255" s="34">
        <f t="shared" si="131"/>
        <v>0</v>
      </c>
    </row>
    <row r="256" spans="1:48" ht="12.75">
      <c r="A256" s="6" t="s">
        <v>205</v>
      </c>
      <c r="B256" s="6" t="s">
        <v>371</v>
      </c>
      <c r="C256" s="6" t="s">
        <v>574</v>
      </c>
      <c r="D256" s="6" t="s">
        <v>960</v>
      </c>
      <c r="E256" s="6" t="s">
        <v>1138</v>
      </c>
      <c r="F256" s="19">
        <v>8</v>
      </c>
      <c r="G256" s="72">
        <v>0</v>
      </c>
      <c r="H256" s="19">
        <f t="shared" si="110"/>
        <v>0</v>
      </c>
      <c r="I256" s="19">
        <f t="shared" si="111"/>
        <v>0</v>
      </c>
      <c r="J256" s="19">
        <f t="shared" si="112"/>
        <v>0</v>
      </c>
      <c r="K256" s="19">
        <v>0</v>
      </c>
      <c r="L256" s="19">
        <f t="shared" si="113"/>
        <v>0</v>
      </c>
      <c r="M256" s="31" t="s">
        <v>1162</v>
      </c>
      <c r="P256" s="34">
        <f t="shared" si="114"/>
        <v>0</v>
      </c>
      <c r="R256" s="34">
        <f t="shared" si="115"/>
        <v>0</v>
      </c>
      <c r="S256" s="34">
        <f t="shared" si="116"/>
        <v>0</v>
      </c>
      <c r="T256" s="34">
        <f t="shared" si="117"/>
        <v>0</v>
      </c>
      <c r="U256" s="34">
        <f t="shared" si="118"/>
        <v>0</v>
      </c>
      <c r="V256" s="34">
        <f t="shared" si="119"/>
        <v>0</v>
      </c>
      <c r="W256" s="34">
        <f t="shared" si="120"/>
        <v>0</v>
      </c>
      <c r="X256" s="34">
        <f t="shared" si="121"/>
        <v>0</v>
      </c>
      <c r="Y256" s="27" t="s">
        <v>371</v>
      </c>
      <c r="Z256" s="19">
        <f t="shared" si="122"/>
        <v>0</v>
      </c>
      <c r="AA256" s="19">
        <f t="shared" si="123"/>
        <v>0</v>
      </c>
      <c r="AB256" s="19">
        <f t="shared" si="124"/>
        <v>0</v>
      </c>
      <c r="AD256" s="34">
        <v>21</v>
      </c>
      <c r="AE256" s="34">
        <f t="shared" si="125"/>
        <v>0</v>
      </c>
      <c r="AF256" s="34">
        <f t="shared" si="126"/>
        <v>0</v>
      </c>
      <c r="AG256" s="31" t="s">
        <v>13</v>
      </c>
      <c r="AM256" s="34">
        <f t="shared" si="127"/>
        <v>0</v>
      </c>
      <c r="AN256" s="34">
        <f t="shared" si="128"/>
        <v>0</v>
      </c>
      <c r="AO256" s="35" t="s">
        <v>1190</v>
      </c>
      <c r="AP256" s="35" t="s">
        <v>1205</v>
      </c>
      <c r="AQ256" s="27" t="s">
        <v>1210</v>
      </c>
      <c r="AS256" s="34">
        <f t="shared" si="129"/>
        <v>0</v>
      </c>
      <c r="AT256" s="34">
        <f t="shared" si="130"/>
        <v>0</v>
      </c>
      <c r="AU256" s="34">
        <v>0</v>
      </c>
      <c r="AV256" s="34">
        <f t="shared" si="131"/>
        <v>0</v>
      </c>
    </row>
    <row r="257" spans="1:48" ht="12.75">
      <c r="A257" s="6" t="s">
        <v>206</v>
      </c>
      <c r="B257" s="6" t="s">
        <v>371</v>
      </c>
      <c r="C257" s="6" t="s">
        <v>575</v>
      </c>
      <c r="D257" s="6" t="s">
        <v>961</v>
      </c>
      <c r="E257" s="6" t="s">
        <v>1138</v>
      </c>
      <c r="F257" s="19">
        <v>8</v>
      </c>
      <c r="G257" s="72">
        <v>0</v>
      </c>
      <c r="H257" s="19">
        <f t="shared" si="110"/>
        <v>0</v>
      </c>
      <c r="I257" s="19">
        <f t="shared" si="111"/>
        <v>0</v>
      </c>
      <c r="J257" s="19">
        <f t="shared" si="112"/>
        <v>0</v>
      </c>
      <c r="K257" s="19">
        <v>0</v>
      </c>
      <c r="L257" s="19">
        <f t="shared" si="113"/>
        <v>0</v>
      </c>
      <c r="M257" s="31" t="s">
        <v>1162</v>
      </c>
      <c r="P257" s="34">
        <f t="shared" si="114"/>
        <v>0</v>
      </c>
      <c r="R257" s="34">
        <f t="shared" si="115"/>
        <v>0</v>
      </c>
      <c r="S257" s="34">
        <f t="shared" si="116"/>
        <v>0</v>
      </c>
      <c r="T257" s="34">
        <f t="shared" si="117"/>
        <v>0</v>
      </c>
      <c r="U257" s="34">
        <f t="shared" si="118"/>
        <v>0</v>
      </c>
      <c r="V257" s="34">
        <f t="shared" si="119"/>
        <v>0</v>
      </c>
      <c r="W257" s="34">
        <f t="shared" si="120"/>
        <v>0</v>
      </c>
      <c r="X257" s="34">
        <f t="shared" si="121"/>
        <v>0</v>
      </c>
      <c r="Y257" s="27" t="s">
        <v>371</v>
      </c>
      <c r="Z257" s="19">
        <f t="shared" si="122"/>
        <v>0</v>
      </c>
      <c r="AA257" s="19">
        <f t="shared" si="123"/>
        <v>0</v>
      </c>
      <c r="AB257" s="19">
        <f t="shared" si="124"/>
        <v>0</v>
      </c>
      <c r="AD257" s="34">
        <v>21</v>
      </c>
      <c r="AE257" s="34">
        <f t="shared" si="125"/>
        <v>0</v>
      </c>
      <c r="AF257" s="34">
        <f t="shared" si="126"/>
        <v>0</v>
      </c>
      <c r="AG257" s="31" t="s">
        <v>13</v>
      </c>
      <c r="AM257" s="34">
        <f t="shared" si="127"/>
        <v>0</v>
      </c>
      <c r="AN257" s="34">
        <f t="shared" si="128"/>
        <v>0</v>
      </c>
      <c r="AO257" s="35" t="s">
        <v>1190</v>
      </c>
      <c r="AP257" s="35" t="s">
        <v>1205</v>
      </c>
      <c r="AQ257" s="27" t="s">
        <v>1210</v>
      </c>
      <c r="AS257" s="34">
        <f t="shared" si="129"/>
        <v>0</v>
      </c>
      <c r="AT257" s="34">
        <f t="shared" si="130"/>
        <v>0</v>
      </c>
      <c r="AU257" s="34">
        <v>0</v>
      </c>
      <c r="AV257" s="34">
        <f t="shared" si="131"/>
        <v>0</v>
      </c>
    </row>
    <row r="258" spans="1:48" ht="12.75">
      <c r="A258" s="6" t="s">
        <v>207</v>
      </c>
      <c r="B258" s="6" t="s">
        <v>371</v>
      </c>
      <c r="C258" s="6" t="s">
        <v>576</v>
      </c>
      <c r="D258" s="6" t="s">
        <v>962</v>
      </c>
      <c r="E258" s="6" t="s">
        <v>1138</v>
      </c>
      <c r="F258" s="19">
        <v>8</v>
      </c>
      <c r="G258" s="72">
        <v>0</v>
      </c>
      <c r="H258" s="19">
        <f t="shared" si="110"/>
        <v>0</v>
      </c>
      <c r="I258" s="19">
        <f t="shared" si="111"/>
        <v>0</v>
      </c>
      <c r="J258" s="19">
        <f t="shared" si="112"/>
        <v>0</v>
      </c>
      <c r="K258" s="19">
        <v>0</v>
      </c>
      <c r="L258" s="19">
        <f t="shared" si="113"/>
        <v>0</v>
      </c>
      <c r="M258" s="31" t="s">
        <v>1162</v>
      </c>
      <c r="P258" s="34">
        <f t="shared" si="114"/>
        <v>0</v>
      </c>
      <c r="R258" s="34">
        <f t="shared" si="115"/>
        <v>0</v>
      </c>
      <c r="S258" s="34">
        <f t="shared" si="116"/>
        <v>0</v>
      </c>
      <c r="T258" s="34">
        <f t="shared" si="117"/>
        <v>0</v>
      </c>
      <c r="U258" s="34">
        <f t="shared" si="118"/>
        <v>0</v>
      </c>
      <c r="V258" s="34">
        <f t="shared" si="119"/>
        <v>0</v>
      </c>
      <c r="W258" s="34">
        <f t="shared" si="120"/>
        <v>0</v>
      </c>
      <c r="X258" s="34">
        <f t="shared" si="121"/>
        <v>0</v>
      </c>
      <c r="Y258" s="27" t="s">
        <v>371</v>
      </c>
      <c r="Z258" s="19">
        <f t="shared" si="122"/>
        <v>0</v>
      </c>
      <c r="AA258" s="19">
        <f t="shared" si="123"/>
        <v>0</v>
      </c>
      <c r="AB258" s="19">
        <f t="shared" si="124"/>
        <v>0</v>
      </c>
      <c r="AD258" s="34">
        <v>21</v>
      </c>
      <c r="AE258" s="34">
        <f t="shared" si="125"/>
        <v>0</v>
      </c>
      <c r="AF258" s="34">
        <f t="shared" si="126"/>
        <v>0</v>
      </c>
      <c r="AG258" s="31" t="s">
        <v>13</v>
      </c>
      <c r="AM258" s="34">
        <f t="shared" si="127"/>
        <v>0</v>
      </c>
      <c r="AN258" s="34">
        <f t="shared" si="128"/>
        <v>0</v>
      </c>
      <c r="AO258" s="35" t="s">
        <v>1190</v>
      </c>
      <c r="AP258" s="35" t="s">
        <v>1205</v>
      </c>
      <c r="AQ258" s="27" t="s">
        <v>1210</v>
      </c>
      <c r="AS258" s="34">
        <f t="shared" si="129"/>
        <v>0</v>
      </c>
      <c r="AT258" s="34">
        <f t="shared" si="130"/>
        <v>0</v>
      </c>
      <c r="AU258" s="34">
        <v>0</v>
      </c>
      <c r="AV258" s="34">
        <f t="shared" si="131"/>
        <v>0</v>
      </c>
    </row>
    <row r="259" spans="1:48" ht="12.75">
      <c r="A259" s="6" t="s">
        <v>208</v>
      </c>
      <c r="B259" s="6" t="s">
        <v>371</v>
      </c>
      <c r="C259" s="6" t="s">
        <v>577</v>
      </c>
      <c r="D259" s="6" t="s">
        <v>963</v>
      </c>
      <c r="E259" s="6" t="s">
        <v>1138</v>
      </c>
      <c r="F259" s="19">
        <v>8</v>
      </c>
      <c r="G259" s="72">
        <v>0</v>
      </c>
      <c r="H259" s="19">
        <f t="shared" si="110"/>
        <v>0</v>
      </c>
      <c r="I259" s="19">
        <f t="shared" si="111"/>
        <v>0</v>
      </c>
      <c r="J259" s="19">
        <f t="shared" si="112"/>
        <v>0</v>
      </c>
      <c r="K259" s="19">
        <v>0</v>
      </c>
      <c r="L259" s="19">
        <f t="shared" si="113"/>
        <v>0</v>
      </c>
      <c r="M259" s="31" t="s">
        <v>1162</v>
      </c>
      <c r="P259" s="34">
        <f t="shared" si="114"/>
        <v>0</v>
      </c>
      <c r="R259" s="34">
        <f t="shared" si="115"/>
        <v>0</v>
      </c>
      <c r="S259" s="34">
        <f t="shared" si="116"/>
        <v>0</v>
      </c>
      <c r="T259" s="34">
        <f t="shared" si="117"/>
        <v>0</v>
      </c>
      <c r="U259" s="34">
        <f t="shared" si="118"/>
        <v>0</v>
      </c>
      <c r="V259" s="34">
        <f t="shared" si="119"/>
        <v>0</v>
      </c>
      <c r="W259" s="34">
        <f t="shared" si="120"/>
        <v>0</v>
      </c>
      <c r="X259" s="34">
        <f t="shared" si="121"/>
        <v>0</v>
      </c>
      <c r="Y259" s="27" t="s">
        <v>371</v>
      </c>
      <c r="Z259" s="19">
        <f t="shared" si="122"/>
        <v>0</v>
      </c>
      <c r="AA259" s="19">
        <f t="shared" si="123"/>
        <v>0</v>
      </c>
      <c r="AB259" s="19">
        <f t="shared" si="124"/>
        <v>0</v>
      </c>
      <c r="AD259" s="34">
        <v>21</v>
      </c>
      <c r="AE259" s="34">
        <f t="shared" si="125"/>
        <v>0</v>
      </c>
      <c r="AF259" s="34">
        <f t="shared" si="126"/>
        <v>0</v>
      </c>
      <c r="AG259" s="31" t="s">
        <v>13</v>
      </c>
      <c r="AM259" s="34">
        <f t="shared" si="127"/>
        <v>0</v>
      </c>
      <c r="AN259" s="34">
        <f t="shared" si="128"/>
        <v>0</v>
      </c>
      <c r="AO259" s="35" t="s">
        <v>1190</v>
      </c>
      <c r="AP259" s="35" t="s">
        <v>1205</v>
      </c>
      <c r="AQ259" s="27" t="s">
        <v>1210</v>
      </c>
      <c r="AS259" s="34">
        <f t="shared" si="129"/>
        <v>0</v>
      </c>
      <c r="AT259" s="34">
        <f t="shared" si="130"/>
        <v>0</v>
      </c>
      <c r="AU259" s="34">
        <v>0</v>
      </c>
      <c r="AV259" s="34">
        <f t="shared" si="131"/>
        <v>0</v>
      </c>
    </row>
    <row r="260" spans="1:48" ht="12.75">
      <c r="A260" s="6" t="s">
        <v>209</v>
      </c>
      <c r="B260" s="6" t="s">
        <v>371</v>
      </c>
      <c r="C260" s="6" t="s">
        <v>578</v>
      </c>
      <c r="D260" s="6" t="s">
        <v>964</v>
      </c>
      <c r="E260" s="6" t="s">
        <v>1138</v>
      </c>
      <c r="F260" s="19">
        <v>8</v>
      </c>
      <c r="G260" s="72">
        <v>0</v>
      </c>
      <c r="H260" s="19">
        <f t="shared" si="110"/>
        <v>0</v>
      </c>
      <c r="I260" s="19">
        <f t="shared" si="111"/>
        <v>0</v>
      </c>
      <c r="J260" s="19">
        <f t="shared" si="112"/>
        <v>0</v>
      </c>
      <c r="K260" s="19">
        <v>0</v>
      </c>
      <c r="L260" s="19">
        <f t="shared" si="113"/>
        <v>0</v>
      </c>
      <c r="M260" s="31" t="s">
        <v>1162</v>
      </c>
      <c r="P260" s="34">
        <f t="shared" si="114"/>
        <v>0</v>
      </c>
      <c r="R260" s="34">
        <f t="shared" si="115"/>
        <v>0</v>
      </c>
      <c r="S260" s="34">
        <f t="shared" si="116"/>
        <v>0</v>
      </c>
      <c r="T260" s="34">
        <f t="shared" si="117"/>
        <v>0</v>
      </c>
      <c r="U260" s="34">
        <f t="shared" si="118"/>
        <v>0</v>
      </c>
      <c r="V260" s="34">
        <f t="shared" si="119"/>
        <v>0</v>
      </c>
      <c r="W260" s="34">
        <f t="shared" si="120"/>
        <v>0</v>
      </c>
      <c r="X260" s="34">
        <f t="shared" si="121"/>
        <v>0</v>
      </c>
      <c r="Y260" s="27" t="s">
        <v>371</v>
      </c>
      <c r="Z260" s="19">
        <f t="shared" si="122"/>
        <v>0</v>
      </c>
      <c r="AA260" s="19">
        <f t="shared" si="123"/>
        <v>0</v>
      </c>
      <c r="AB260" s="19">
        <f t="shared" si="124"/>
        <v>0</v>
      </c>
      <c r="AD260" s="34">
        <v>21</v>
      </c>
      <c r="AE260" s="34">
        <f t="shared" si="125"/>
        <v>0</v>
      </c>
      <c r="AF260" s="34">
        <f t="shared" si="126"/>
        <v>0</v>
      </c>
      <c r="AG260" s="31" t="s">
        <v>13</v>
      </c>
      <c r="AM260" s="34">
        <f t="shared" si="127"/>
        <v>0</v>
      </c>
      <c r="AN260" s="34">
        <f t="shared" si="128"/>
        <v>0</v>
      </c>
      <c r="AO260" s="35" t="s">
        <v>1190</v>
      </c>
      <c r="AP260" s="35" t="s">
        <v>1205</v>
      </c>
      <c r="AQ260" s="27" t="s">
        <v>1210</v>
      </c>
      <c r="AS260" s="34">
        <f t="shared" si="129"/>
        <v>0</v>
      </c>
      <c r="AT260" s="34">
        <f t="shared" si="130"/>
        <v>0</v>
      </c>
      <c r="AU260" s="34">
        <v>0</v>
      </c>
      <c r="AV260" s="34">
        <f t="shared" si="131"/>
        <v>0</v>
      </c>
    </row>
    <row r="261" spans="1:48" ht="12.75">
      <c r="A261" s="6" t="s">
        <v>210</v>
      </c>
      <c r="B261" s="6" t="s">
        <v>371</v>
      </c>
      <c r="C261" s="6" t="s">
        <v>579</v>
      </c>
      <c r="D261" s="6" t="s">
        <v>965</v>
      </c>
      <c r="E261" s="6" t="s">
        <v>1138</v>
      </c>
      <c r="F261" s="19">
        <v>8</v>
      </c>
      <c r="G261" s="72">
        <v>0</v>
      </c>
      <c r="H261" s="19">
        <f t="shared" si="110"/>
        <v>0</v>
      </c>
      <c r="I261" s="19">
        <f t="shared" si="111"/>
        <v>0</v>
      </c>
      <c r="J261" s="19">
        <f t="shared" si="112"/>
        <v>0</v>
      </c>
      <c r="K261" s="19">
        <v>0</v>
      </c>
      <c r="L261" s="19">
        <f t="shared" si="113"/>
        <v>0</v>
      </c>
      <c r="M261" s="31" t="s">
        <v>1162</v>
      </c>
      <c r="P261" s="34">
        <f t="shared" si="114"/>
        <v>0</v>
      </c>
      <c r="R261" s="34">
        <f t="shared" si="115"/>
        <v>0</v>
      </c>
      <c r="S261" s="34">
        <f t="shared" si="116"/>
        <v>0</v>
      </c>
      <c r="T261" s="34">
        <f t="shared" si="117"/>
        <v>0</v>
      </c>
      <c r="U261" s="34">
        <f t="shared" si="118"/>
        <v>0</v>
      </c>
      <c r="V261" s="34">
        <f t="shared" si="119"/>
        <v>0</v>
      </c>
      <c r="W261" s="34">
        <f t="shared" si="120"/>
        <v>0</v>
      </c>
      <c r="X261" s="34">
        <f t="shared" si="121"/>
        <v>0</v>
      </c>
      <c r="Y261" s="27" t="s">
        <v>371</v>
      </c>
      <c r="Z261" s="19">
        <f t="shared" si="122"/>
        <v>0</v>
      </c>
      <c r="AA261" s="19">
        <f t="shared" si="123"/>
        <v>0</v>
      </c>
      <c r="AB261" s="19">
        <f t="shared" si="124"/>
        <v>0</v>
      </c>
      <c r="AD261" s="34">
        <v>21</v>
      </c>
      <c r="AE261" s="34">
        <f t="shared" si="125"/>
        <v>0</v>
      </c>
      <c r="AF261" s="34">
        <f t="shared" si="126"/>
        <v>0</v>
      </c>
      <c r="AG261" s="31" t="s">
        <v>13</v>
      </c>
      <c r="AM261" s="34">
        <f t="shared" si="127"/>
        <v>0</v>
      </c>
      <c r="AN261" s="34">
        <f t="shared" si="128"/>
        <v>0</v>
      </c>
      <c r="AO261" s="35" t="s">
        <v>1190</v>
      </c>
      <c r="AP261" s="35" t="s">
        <v>1205</v>
      </c>
      <c r="AQ261" s="27" t="s">
        <v>1210</v>
      </c>
      <c r="AS261" s="34">
        <f t="shared" si="129"/>
        <v>0</v>
      </c>
      <c r="AT261" s="34">
        <f t="shared" si="130"/>
        <v>0</v>
      </c>
      <c r="AU261" s="34">
        <v>0</v>
      </c>
      <c r="AV261" s="34">
        <f t="shared" si="131"/>
        <v>0</v>
      </c>
    </row>
    <row r="262" spans="1:48" ht="12.75">
      <c r="A262" s="6" t="s">
        <v>211</v>
      </c>
      <c r="B262" s="6" t="s">
        <v>371</v>
      </c>
      <c r="C262" s="6" t="s">
        <v>580</v>
      </c>
      <c r="D262" s="6" t="s">
        <v>966</v>
      </c>
      <c r="E262" s="6" t="s">
        <v>1138</v>
      </c>
      <c r="F262" s="19">
        <v>8</v>
      </c>
      <c r="G262" s="72">
        <v>0</v>
      </c>
      <c r="H262" s="19">
        <f t="shared" si="110"/>
        <v>0</v>
      </c>
      <c r="I262" s="19">
        <f t="shared" si="111"/>
        <v>0</v>
      </c>
      <c r="J262" s="19">
        <f t="shared" si="112"/>
        <v>0</v>
      </c>
      <c r="K262" s="19">
        <v>0</v>
      </c>
      <c r="L262" s="19">
        <f t="shared" si="113"/>
        <v>0</v>
      </c>
      <c r="M262" s="31" t="s">
        <v>1162</v>
      </c>
      <c r="P262" s="34">
        <f t="shared" si="114"/>
        <v>0</v>
      </c>
      <c r="R262" s="34">
        <f t="shared" si="115"/>
        <v>0</v>
      </c>
      <c r="S262" s="34">
        <f t="shared" si="116"/>
        <v>0</v>
      </c>
      <c r="T262" s="34">
        <f t="shared" si="117"/>
        <v>0</v>
      </c>
      <c r="U262" s="34">
        <f t="shared" si="118"/>
        <v>0</v>
      </c>
      <c r="V262" s="34">
        <f t="shared" si="119"/>
        <v>0</v>
      </c>
      <c r="W262" s="34">
        <f t="shared" si="120"/>
        <v>0</v>
      </c>
      <c r="X262" s="34">
        <f t="shared" si="121"/>
        <v>0</v>
      </c>
      <c r="Y262" s="27" t="s">
        <v>371</v>
      </c>
      <c r="Z262" s="19">
        <f t="shared" si="122"/>
        <v>0</v>
      </c>
      <c r="AA262" s="19">
        <f t="shared" si="123"/>
        <v>0</v>
      </c>
      <c r="AB262" s="19">
        <f t="shared" si="124"/>
        <v>0</v>
      </c>
      <c r="AD262" s="34">
        <v>21</v>
      </c>
      <c r="AE262" s="34">
        <f t="shared" si="125"/>
        <v>0</v>
      </c>
      <c r="AF262" s="34">
        <f t="shared" si="126"/>
        <v>0</v>
      </c>
      <c r="AG262" s="31" t="s">
        <v>13</v>
      </c>
      <c r="AM262" s="34">
        <f t="shared" si="127"/>
        <v>0</v>
      </c>
      <c r="AN262" s="34">
        <f t="shared" si="128"/>
        <v>0</v>
      </c>
      <c r="AO262" s="35" t="s">
        <v>1190</v>
      </c>
      <c r="AP262" s="35" t="s">
        <v>1205</v>
      </c>
      <c r="AQ262" s="27" t="s">
        <v>1210</v>
      </c>
      <c r="AS262" s="34">
        <f t="shared" si="129"/>
        <v>0</v>
      </c>
      <c r="AT262" s="34">
        <f t="shared" si="130"/>
        <v>0</v>
      </c>
      <c r="AU262" s="34">
        <v>0</v>
      </c>
      <c r="AV262" s="34">
        <f t="shared" si="131"/>
        <v>0</v>
      </c>
    </row>
    <row r="263" spans="1:48" ht="12.75">
      <c r="A263" s="6" t="s">
        <v>212</v>
      </c>
      <c r="B263" s="6" t="s">
        <v>371</v>
      </c>
      <c r="C263" s="6" t="s">
        <v>581</v>
      </c>
      <c r="D263" s="6" t="s">
        <v>967</v>
      </c>
      <c r="E263" s="6" t="s">
        <v>1139</v>
      </c>
      <c r="F263" s="19">
        <v>10</v>
      </c>
      <c r="G263" s="72">
        <v>0</v>
      </c>
      <c r="H263" s="19">
        <f t="shared" si="110"/>
        <v>0</v>
      </c>
      <c r="I263" s="19">
        <f t="shared" si="111"/>
        <v>0</v>
      </c>
      <c r="J263" s="19">
        <f t="shared" si="112"/>
        <v>0</v>
      </c>
      <c r="K263" s="19">
        <v>0</v>
      </c>
      <c r="L263" s="19">
        <f t="shared" si="113"/>
        <v>0</v>
      </c>
      <c r="M263" s="31" t="s">
        <v>1162</v>
      </c>
      <c r="P263" s="34">
        <f t="shared" si="114"/>
        <v>0</v>
      </c>
      <c r="R263" s="34">
        <f t="shared" si="115"/>
        <v>0</v>
      </c>
      <c r="S263" s="34">
        <f t="shared" si="116"/>
        <v>0</v>
      </c>
      <c r="T263" s="34">
        <f t="shared" si="117"/>
        <v>0</v>
      </c>
      <c r="U263" s="34">
        <f t="shared" si="118"/>
        <v>0</v>
      </c>
      <c r="V263" s="34">
        <f t="shared" si="119"/>
        <v>0</v>
      </c>
      <c r="W263" s="34">
        <f t="shared" si="120"/>
        <v>0</v>
      </c>
      <c r="X263" s="34">
        <f t="shared" si="121"/>
        <v>0</v>
      </c>
      <c r="Y263" s="27" t="s">
        <v>371</v>
      </c>
      <c r="Z263" s="19">
        <f t="shared" si="122"/>
        <v>0</v>
      </c>
      <c r="AA263" s="19">
        <f t="shared" si="123"/>
        <v>0</v>
      </c>
      <c r="AB263" s="19">
        <f t="shared" si="124"/>
        <v>0</v>
      </c>
      <c r="AD263" s="34">
        <v>21</v>
      </c>
      <c r="AE263" s="34">
        <f t="shared" si="125"/>
        <v>0</v>
      </c>
      <c r="AF263" s="34">
        <f t="shared" si="126"/>
        <v>0</v>
      </c>
      <c r="AG263" s="31" t="s">
        <v>13</v>
      </c>
      <c r="AM263" s="34">
        <f t="shared" si="127"/>
        <v>0</v>
      </c>
      <c r="AN263" s="34">
        <f t="shared" si="128"/>
        <v>0</v>
      </c>
      <c r="AO263" s="35" t="s">
        <v>1190</v>
      </c>
      <c r="AP263" s="35" t="s">
        <v>1205</v>
      </c>
      <c r="AQ263" s="27" t="s">
        <v>1210</v>
      </c>
      <c r="AS263" s="34">
        <f t="shared" si="129"/>
        <v>0</v>
      </c>
      <c r="AT263" s="34">
        <f t="shared" si="130"/>
        <v>0</v>
      </c>
      <c r="AU263" s="34">
        <v>0</v>
      </c>
      <c r="AV263" s="34">
        <f t="shared" si="131"/>
        <v>0</v>
      </c>
    </row>
    <row r="264" spans="1:48" ht="12.75">
      <c r="A264" s="6" t="s">
        <v>213</v>
      </c>
      <c r="B264" s="6" t="s">
        <v>371</v>
      </c>
      <c r="C264" s="6" t="s">
        <v>582</v>
      </c>
      <c r="D264" s="6" t="s">
        <v>968</v>
      </c>
      <c r="E264" s="6" t="s">
        <v>1139</v>
      </c>
      <c r="F264" s="19">
        <v>15</v>
      </c>
      <c r="G264" s="72">
        <v>0</v>
      </c>
      <c r="H264" s="19">
        <f t="shared" si="110"/>
        <v>0</v>
      </c>
      <c r="I264" s="19">
        <f t="shared" si="111"/>
        <v>0</v>
      </c>
      <c r="J264" s="19">
        <f t="shared" si="112"/>
        <v>0</v>
      </c>
      <c r="K264" s="19">
        <v>0</v>
      </c>
      <c r="L264" s="19">
        <f t="shared" si="113"/>
        <v>0</v>
      </c>
      <c r="M264" s="31" t="s">
        <v>1162</v>
      </c>
      <c r="P264" s="34">
        <f t="shared" si="114"/>
        <v>0</v>
      </c>
      <c r="R264" s="34">
        <f t="shared" si="115"/>
        <v>0</v>
      </c>
      <c r="S264" s="34">
        <f t="shared" si="116"/>
        <v>0</v>
      </c>
      <c r="T264" s="34">
        <f t="shared" si="117"/>
        <v>0</v>
      </c>
      <c r="U264" s="34">
        <f t="shared" si="118"/>
        <v>0</v>
      </c>
      <c r="V264" s="34">
        <f t="shared" si="119"/>
        <v>0</v>
      </c>
      <c r="W264" s="34">
        <f t="shared" si="120"/>
        <v>0</v>
      </c>
      <c r="X264" s="34">
        <f t="shared" si="121"/>
        <v>0</v>
      </c>
      <c r="Y264" s="27" t="s">
        <v>371</v>
      </c>
      <c r="Z264" s="19">
        <f t="shared" si="122"/>
        <v>0</v>
      </c>
      <c r="AA264" s="19">
        <f t="shared" si="123"/>
        <v>0</v>
      </c>
      <c r="AB264" s="19">
        <f t="shared" si="124"/>
        <v>0</v>
      </c>
      <c r="AD264" s="34">
        <v>21</v>
      </c>
      <c r="AE264" s="34">
        <f t="shared" si="125"/>
        <v>0</v>
      </c>
      <c r="AF264" s="34">
        <f t="shared" si="126"/>
        <v>0</v>
      </c>
      <c r="AG264" s="31" t="s">
        <v>13</v>
      </c>
      <c r="AM264" s="34">
        <f t="shared" si="127"/>
        <v>0</v>
      </c>
      <c r="AN264" s="34">
        <f t="shared" si="128"/>
        <v>0</v>
      </c>
      <c r="AO264" s="35" t="s">
        <v>1190</v>
      </c>
      <c r="AP264" s="35" t="s">
        <v>1205</v>
      </c>
      <c r="AQ264" s="27" t="s">
        <v>1210</v>
      </c>
      <c r="AS264" s="34">
        <f t="shared" si="129"/>
        <v>0</v>
      </c>
      <c r="AT264" s="34">
        <f t="shared" si="130"/>
        <v>0</v>
      </c>
      <c r="AU264" s="34">
        <v>0</v>
      </c>
      <c r="AV264" s="34">
        <f t="shared" si="131"/>
        <v>0</v>
      </c>
    </row>
    <row r="265" spans="1:48" ht="12.75">
      <c r="A265" s="6" t="s">
        <v>214</v>
      </c>
      <c r="B265" s="6" t="s">
        <v>371</v>
      </c>
      <c r="C265" s="6" t="s">
        <v>583</v>
      </c>
      <c r="D265" s="6" t="s">
        <v>969</v>
      </c>
      <c r="E265" s="6" t="s">
        <v>1142</v>
      </c>
      <c r="F265" s="19">
        <v>1</v>
      </c>
      <c r="G265" s="72">
        <v>0</v>
      </c>
      <c r="H265" s="19">
        <f t="shared" si="110"/>
        <v>0</v>
      </c>
      <c r="I265" s="19">
        <f t="shared" si="111"/>
        <v>0</v>
      </c>
      <c r="J265" s="19">
        <f t="shared" si="112"/>
        <v>0</v>
      </c>
      <c r="K265" s="19">
        <v>0</v>
      </c>
      <c r="L265" s="19">
        <f t="shared" si="113"/>
        <v>0</v>
      </c>
      <c r="M265" s="31" t="s">
        <v>1162</v>
      </c>
      <c r="P265" s="34">
        <f t="shared" si="114"/>
        <v>0</v>
      </c>
      <c r="R265" s="34">
        <f t="shared" si="115"/>
        <v>0</v>
      </c>
      <c r="S265" s="34">
        <f t="shared" si="116"/>
        <v>0</v>
      </c>
      <c r="T265" s="34">
        <f t="shared" si="117"/>
        <v>0</v>
      </c>
      <c r="U265" s="34">
        <f t="shared" si="118"/>
        <v>0</v>
      </c>
      <c r="V265" s="34">
        <f t="shared" si="119"/>
        <v>0</v>
      </c>
      <c r="W265" s="34">
        <f t="shared" si="120"/>
        <v>0</v>
      </c>
      <c r="X265" s="34">
        <f t="shared" si="121"/>
        <v>0</v>
      </c>
      <c r="Y265" s="27" t="s">
        <v>371</v>
      </c>
      <c r="Z265" s="19">
        <f t="shared" si="122"/>
        <v>0</v>
      </c>
      <c r="AA265" s="19">
        <f t="shared" si="123"/>
        <v>0</v>
      </c>
      <c r="AB265" s="19">
        <f t="shared" si="124"/>
        <v>0</v>
      </c>
      <c r="AD265" s="34">
        <v>21</v>
      </c>
      <c r="AE265" s="34">
        <f t="shared" si="125"/>
        <v>0</v>
      </c>
      <c r="AF265" s="34">
        <f t="shared" si="126"/>
        <v>0</v>
      </c>
      <c r="AG265" s="31" t="s">
        <v>13</v>
      </c>
      <c r="AM265" s="34">
        <f t="shared" si="127"/>
        <v>0</v>
      </c>
      <c r="AN265" s="34">
        <f t="shared" si="128"/>
        <v>0</v>
      </c>
      <c r="AO265" s="35" t="s">
        <v>1190</v>
      </c>
      <c r="AP265" s="35" t="s">
        <v>1205</v>
      </c>
      <c r="AQ265" s="27" t="s">
        <v>1210</v>
      </c>
      <c r="AS265" s="34">
        <f t="shared" si="129"/>
        <v>0</v>
      </c>
      <c r="AT265" s="34">
        <f t="shared" si="130"/>
        <v>0</v>
      </c>
      <c r="AU265" s="34">
        <v>0</v>
      </c>
      <c r="AV265" s="34">
        <f t="shared" si="131"/>
        <v>0</v>
      </c>
    </row>
    <row r="266" spans="1:48" ht="12.75">
      <c r="A266" s="6" t="s">
        <v>215</v>
      </c>
      <c r="B266" s="6" t="s">
        <v>371</v>
      </c>
      <c r="C266" s="6" t="s">
        <v>584</v>
      </c>
      <c r="D266" s="6" t="s">
        <v>902</v>
      </c>
      <c r="E266" s="6" t="s">
        <v>1138</v>
      </c>
      <c r="F266" s="19">
        <v>2</v>
      </c>
      <c r="G266" s="72">
        <v>0</v>
      </c>
      <c r="H266" s="19">
        <f t="shared" si="110"/>
        <v>0</v>
      </c>
      <c r="I266" s="19">
        <f t="shared" si="111"/>
        <v>0</v>
      </c>
      <c r="J266" s="19">
        <f t="shared" si="112"/>
        <v>0</v>
      </c>
      <c r="K266" s="19">
        <v>0</v>
      </c>
      <c r="L266" s="19">
        <f t="shared" si="113"/>
        <v>0</v>
      </c>
      <c r="M266" s="31" t="s">
        <v>1162</v>
      </c>
      <c r="P266" s="34">
        <f t="shared" si="114"/>
        <v>0</v>
      </c>
      <c r="R266" s="34">
        <f t="shared" si="115"/>
        <v>0</v>
      </c>
      <c r="S266" s="34">
        <f t="shared" si="116"/>
        <v>0</v>
      </c>
      <c r="T266" s="34">
        <f t="shared" si="117"/>
        <v>0</v>
      </c>
      <c r="U266" s="34">
        <f t="shared" si="118"/>
        <v>0</v>
      </c>
      <c r="V266" s="34">
        <f t="shared" si="119"/>
        <v>0</v>
      </c>
      <c r="W266" s="34">
        <f t="shared" si="120"/>
        <v>0</v>
      </c>
      <c r="X266" s="34">
        <f t="shared" si="121"/>
        <v>0</v>
      </c>
      <c r="Y266" s="27" t="s">
        <v>371</v>
      </c>
      <c r="Z266" s="19">
        <f t="shared" si="122"/>
        <v>0</v>
      </c>
      <c r="AA266" s="19">
        <f t="shared" si="123"/>
        <v>0</v>
      </c>
      <c r="AB266" s="19">
        <f t="shared" si="124"/>
        <v>0</v>
      </c>
      <c r="AD266" s="34">
        <v>21</v>
      </c>
      <c r="AE266" s="34">
        <f t="shared" si="125"/>
        <v>0</v>
      </c>
      <c r="AF266" s="34">
        <f t="shared" si="126"/>
        <v>0</v>
      </c>
      <c r="AG266" s="31" t="s">
        <v>13</v>
      </c>
      <c r="AM266" s="34">
        <f t="shared" si="127"/>
        <v>0</v>
      </c>
      <c r="AN266" s="34">
        <f t="shared" si="128"/>
        <v>0</v>
      </c>
      <c r="AO266" s="35" t="s">
        <v>1190</v>
      </c>
      <c r="AP266" s="35" t="s">
        <v>1205</v>
      </c>
      <c r="AQ266" s="27" t="s">
        <v>1210</v>
      </c>
      <c r="AS266" s="34">
        <f t="shared" si="129"/>
        <v>0</v>
      </c>
      <c r="AT266" s="34">
        <f t="shared" si="130"/>
        <v>0</v>
      </c>
      <c r="AU266" s="34">
        <v>0</v>
      </c>
      <c r="AV266" s="34">
        <f t="shared" si="131"/>
        <v>0</v>
      </c>
    </row>
    <row r="267" spans="1:48" ht="12.75">
      <c r="A267" s="6" t="s">
        <v>216</v>
      </c>
      <c r="B267" s="6" t="s">
        <v>371</v>
      </c>
      <c r="C267" s="6" t="s">
        <v>585</v>
      </c>
      <c r="D267" s="6" t="s">
        <v>903</v>
      </c>
      <c r="E267" s="6" t="s">
        <v>1138</v>
      </c>
      <c r="F267" s="19">
        <v>1</v>
      </c>
      <c r="G267" s="72">
        <v>0</v>
      </c>
      <c r="H267" s="19">
        <f t="shared" si="110"/>
        <v>0</v>
      </c>
      <c r="I267" s="19">
        <f t="shared" si="111"/>
        <v>0</v>
      </c>
      <c r="J267" s="19">
        <f t="shared" si="112"/>
        <v>0</v>
      </c>
      <c r="K267" s="19">
        <v>0</v>
      </c>
      <c r="L267" s="19">
        <f t="shared" si="113"/>
        <v>0</v>
      </c>
      <c r="M267" s="31" t="s">
        <v>1162</v>
      </c>
      <c r="P267" s="34">
        <f t="shared" si="114"/>
        <v>0</v>
      </c>
      <c r="R267" s="34">
        <f t="shared" si="115"/>
        <v>0</v>
      </c>
      <c r="S267" s="34">
        <f t="shared" si="116"/>
        <v>0</v>
      </c>
      <c r="T267" s="34">
        <f t="shared" si="117"/>
        <v>0</v>
      </c>
      <c r="U267" s="34">
        <f t="shared" si="118"/>
        <v>0</v>
      </c>
      <c r="V267" s="34">
        <f t="shared" si="119"/>
        <v>0</v>
      </c>
      <c r="W267" s="34">
        <f t="shared" si="120"/>
        <v>0</v>
      </c>
      <c r="X267" s="34">
        <f t="shared" si="121"/>
        <v>0</v>
      </c>
      <c r="Y267" s="27" t="s">
        <v>371</v>
      </c>
      <c r="Z267" s="19">
        <f t="shared" si="122"/>
        <v>0</v>
      </c>
      <c r="AA267" s="19">
        <f t="shared" si="123"/>
        <v>0</v>
      </c>
      <c r="AB267" s="19">
        <f t="shared" si="124"/>
        <v>0</v>
      </c>
      <c r="AD267" s="34">
        <v>21</v>
      </c>
      <c r="AE267" s="34">
        <f t="shared" si="125"/>
        <v>0</v>
      </c>
      <c r="AF267" s="34">
        <f t="shared" si="126"/>
        <v>0</v>
      </c>
      <c r="AG267" s="31" t="s">
        <v>13</v>
      </c>
      <c r="AM267" s="34">
        <f t="shared" si="127"/>
        <v>0</v>
      </c>
      <c r="AN267" s="34">
        <f t="shared" si="128"/>
        <v>0</v>
      </c>
      <c r="AO267" s="35" t="s">
        <v>1190</v>
      </c>
      <c r="AP267" s="35" t="s">
        <v>1205</v>
      </c>
      <c r="AQ267" s="27" t="s">
        <v>1210</v>
      </c>
      <c r="AS267" s="34">
        <f t="shared" si="129"/>
        <v>0</v>
      </c>
      <c r="AT267" s="34">
        <f t="shared" si="130"/>
        <v>0</v>
      </c>
      <c r="AU267" s="34">
        <v>0</v>
      </c>
      <c r="AV267" s="34">
        <f t="shared" si="131"/>
        <v>0</v>
      </c>
    </row>
    <row r="268" spans="1:48" ht="12.75">
      <c r="A268" s="6" t="s">
        <v>217</v>
      </c>
      <c r="B268" s="6" t="s">
        <v>371</v>
      </c>
      <c r="C268" s="6" t="s">
        <v>586</v>
      </c>
      <c r="D268" s="6" t="s">
        <v>901</v>
      </c>
      <c r="E268" s="6" t="s">
        <v>1136</v>
      </c>
      <c r="F268" s="19">
        <v>5.8</v>
      </c>
      <c r="G268" s="72">
        <v>0</v>
      </c>
      <c r="H268" s="19">
        <f t="shared" si="110"/>
        <v>0</v>
      </c>
      <c r="I268" s="19">
        <f t="shared" si="111"/>
        <v>0</v>
      </c>
      <c r="J268" s="19">
        <f t="shared" si="112"/>
        <v>0</v>
      </c>
      <c r="K268" s="19">
        <v>0</v>
      </c>
      <c r="L268" s="19">
        <f t="shared" si="113"/>
        <v>0</v>
      </c>
      <c r="M268" s="31" t="s">
        <v>1162</v>
      </c>
      <c r="P268" s="34">
        <f t="shared" si="114"/>
        <v>0</v>
      </c>
      <c r="R268" s="34">
        <f t="shared" si="115"/>
        <v>0</v>
      </c>
      <c r="S268" s="34">
        <f t="shared" si="116"/>
        <v>0</v>
      </c>
      <c r="T268" s="34">
        <f t="shared" si="117"/>
        <v>0</v>
      </c>
      <c r="U268" s="34">
        <f t="shared" si="118"/>
        <v>0</v>
      </c>
      <c r="V268" s="34">
        <f t="shared" si="119"/>
        <v>0</v>
      </c>
      <c r="W268" s="34">
        <f t="shared" si="120"/>
        <v>0</v>
      </c>
      <c r="X268" s="34">
        <f t="shared" si="121"/>
        <v>0</v>
      </c>
      <c r="Y268" s="27" t="s">
        <v>371</v>
      </c>
      <c r="Z268" s="19">
        <f t="shared" si="122"/>
        <v>0</v>
      </c>
      <c r="AA268" s="19">
        <f t="shared" si="123"/>
        <v>0</v>
      </c>
      <c r="AB268" s="19">
        <f t="shared" si="124"/>
        <v>0</v>
      </c>
      <c r="AD268" s="34">
        <v>21</v>
      </c>
      <c r="AE268" s="34">
        <f t="shared" si="125"/>
        <v>0</v>
      </c>
      <c r="AF268" s="34">
        <f t="shared" si="126"/>
        <v>0</v>
      </c>
      <c r="AG268" s="31" t="s">
        <v>13</v>
      </c>
      <c r="AM268" s="34">
        <f t="shared" si="127"/>
        <v>0</v>
      </c>
      <c r="AN268" s="34">
        <f t="shared" si="128"/>
        <v>0</v>
      </c>
      <c r="AO268" s="35" t="s">
        <v>1190</v>
      </c>
      <c r="AP268" s="35" t="s">
        <v>1205</v>
      </c>
      <c r="AQ268" s="27" t="s">
        <v>1210</v>
      </c>
      <c r="AS268" s="34">
        <f t="shared" si="129"/>
        <v>0</v>
      </c>
      <c r="AT268" s="34">
        <f t="shared" si="130"/>
        <v>0</v>
      </c>
      <c r="AU268" s="34">
        <v>0</v>
      </c>
      <c r="AV268" s="34">
        <f t="shared" si="131"/>
        <v>0</v>
      </c>
    </row>
    <row r="269" spans="1:48" ht="12.75">
      <c r="A269" s="6" t="s">
        <v>218</v>
      </c>
      <c r="B269" s="6" t="s">
        <v>371</v>
      </c>
      <c r="C269" s="6" t="s">
        <v>587</v>
      </c>
      <c r="D269" s="6" t="s">
        <v>856</v>
      </c>
      <c r="E269" s="6" t="s">
        <v>1138</v>
      </c>
      <c r="F269" s="19">
        <v>1</v>
      </c>
      <c r="G269" s="72">
        <v>0</v>
      </c>
      <c r="H269" s="19">
        <f t="shared" si="110"/>
        <v>0</v>
      </c>
      <c r="I269" s="19">
        <f t="shared" si="111"/>
        <v>0</v>
      </c>
      <c r="J269" s="19">
        <f t="shared" si="112"/>
        <v>0</v>
      </c>
      <c r="K269" s="19">
        <v>0</v>
      </c>
      <c r="L269" s="19">
        <f t="shared" si="113"/>
        <v>0</v>
      </c>
      <c r="M269" s="31" t="s">
        <v>1162</v>
      </c>
      <c r="P269" s="34">
        <f t="shared" si="114"/>
        <v>0</v>
      </c>
      <c r="R269" s="34">
        <f t="shared" si="115"/>
        <v>0</v>
      </c>
      <c r="S269" s="34">
        <f t="shared" si="116"/>
        <v>0</v>
      </c>
      <c r="T269" s="34">
        <f t="shared" si="117"/>
        <v>0</v>
      </c>
      <c r="U269" s="34">
        <f t="shared" si="118"/>
        <v>0</v>
      </c>
      <c r="V269" s="34">
        <f t="shared" si="119"/>
        <v>0</v>
      </c>
      <c r="W269" s="34">
        <f t="shared" si="120"/>
        <v>0</v>
      </c>
      <c r="X269" s="34">
        <f t="shared" si="121"/>
        <v>0</v>
      </c>
      <c r="Y269" s="27" t="s">
        <v>371</v>
      </c>
      <c r="Z269" s="19">
        <f t="shared" si="122"/>
        <v>0</v>
      </c>
      <c r="AA269" s="19">
        <f t="shared" si="123"/>
        <v>0</v>
      </c>
      <c r="AB269" s="19">
        <f t="shared" si="124"/>
        <v>0</v>
      </c>
      <c r="AD269" s="34">
        <v>21</v>
      </c>
      <c r="AE269" s="34">
        <f t="shared" si="125"/>
        <v>0</v>
      </c>
      <c r="AF269" s="34">
        <f t="shared" si="126"/>
        <v>0</v>
      </c>
      <c r="AG269" s="31" t="s">
        <v>13</v>
      </c>
      <c r="AM269" s="34">
        <f t="shared" si="127"/>
        <v>0</v>
      </c>
      <c r="AN269" s="34">
        <f t="shared" si="128"/>
        <v>0</v>
      </c>
      <c r="AO269" s="35" t="s">
        <v>1190</v>
      </c>
      <c r="AP269" s="35" t="s">
        <v>1205</v>
      </c>
      <c r="AQ269" s="27" t="s">
        <v>1210</v>
      </c>
      <c r="AS269" s="34">
        <f t="shared" si="129"/>
        <v>0</v>
      </c>
      <c r="AT269" s="34">
        <f t="shared" si="130"/>
        <v>0</v>
      </c>
      <c r="AU269" s="34">
        <v>0</v>
      </c>
      <c r="AV269" s="34">
        <f t="shared" si="131"/>
        <v>0</v>
      </c>
    </row>
    <row r="270" spans="1:48" ht="12.75">
      <c r="A270" s="6" t="s">
        <v>219</v>
      </c>
      <c r="B270" s="6" t="s">
        <v>371</v>
      </c>
      <c r="C270" s="6" t="s">
        <v>588</v>
      </c>
      <c r="D270" s="6" t="s">
        <v>970</v>
      </c>
      <c r="E270" s="6" t="s">
        <v>1138</v>
      </c>
      <c r="F270" s="19">
        <v>1</v>
      </c>
      <c r="G270" s="72">
        <v>0</v>
      </c>
      <c r="H270" s="19">
        <f t="shared" si="110"/>
        <v>0</v>
      </c>
      <c r="I270" s="19">
        <f t="shared" si="111"/>
        <v>0</v>
      </c>
      <c r="J270" s="19">
        <f t="shared" si="112"/>
        <v>0</v>
      </c>
      <c r="K270" s="19">
        <v>0</v>
      </c>
      <c r="L270" s="19">
        <f t="shared" si="113"/>
        <v>0</v>
      </c>
      <c r="M270" s="31" t="s">
        <v>1162</v>
      </c>
      <c r="P270" s="34">
        <f t="shared" si="114"/>
        <v>0</v>
      </c>
      <c r="R270" s="34">
        <f t="shared" si="115"/>
        <v>0</v>
      </c>
      <c r="S270" s="34">
        <f t="shared" si="116"/>
        <v>0</v>
      </c>
      <c r="T270" s="34">
        <f t="shared" si="117"/>
        <v>0</v>
      </c>
      <c r="U270" s="34">
        <f t="shared" si="118"/>
        <v>0</v>
      </c>
      <c r="V270" s="34">
        <f t="shared" si="119"/>
        <v>0</v>
      </c>
      <c r="W270" s="34">
        <f t="shared" si="120"/>
        <v>0</v>
      </c>
      <c r="X270" s="34">
        <f t="shared" si="121"/>
        <v>0</v>
      </c>
      <c r="Y270" s="27" t="s">
        <v>371</v>
      </c>
      <c r="Z270" s="19">
        <f t="shared" si="122"/>
        <v>0</v>
      </c>
      <c r="AA270" s="19">
        <f t="shared" si="123"/>
        <v>0</v>
      </c>
      <c r="AB270" s="19">
        <f t="shared" si="124"/>
        <v>0</v>
      </c>
      <c r="AD270" s="34">
        <v>21</v>
      </c>
      <c r="AE270" s="34">
        <f t="shared" si="125"/>
        <v>0</v>
      </c>
      <c r="AF270" s="34">
        <f t="shared" si="126"/>
        <v>0</v>
      </c>
      <c r="AG270" s="31" t="s">
        <v>13</v>
      </c>
      <c r="AM270" s="34">
        <f t="shared" si="127"/>
        <v>0</v>
      </c>
      <c r="AN270" s="34">
        <f t="shared" si="128"/>
        <v>0</v>
      </c>
      <c r="AO270" s="35" t="s">
        <v>1190</v>
      </c>
      <c r="AP270" s="35" t="s">
        <v>1205</v>
      </c>
      <c r="AQ270" s="27" t="s">
        <v>1210</v>
      </c>
      <c r="AS270" s="34">
        <f t="shared" si="129"/>
        <v>0</v>
      </c>
      <c r="AT270" s="34">
        <f t="shared" si="130"/>
        <v>0</v>
      </c>
      <c r="AU270" s="34">
        <v>0</v>
      </c>
      <c r="AV270" s="34">
        <f t="shared" si="131"/>
        <v>0</v>
      </c>
    </row>
    <row r="271" spans="1:48" ht="12.75">
      <c r="A271" s="6" t="s">
        <v>220</v>
      </c>
      <c r="B271" s="6" t="s">
        <v>371</v>
      </c>
      <c r="C271" s="6" t="s">
        <v>589</v>
      </c>
      <c r="D271" s="6" t="s">
        <v>971</v>
      </c>
      <c r="E271" s="6" t="s">
        <v>1138</v>
      </c>
      <c r="F271" s="19">
        <v>1</v>
      </c>
      <c r="G271" s="72">
        <v>0</v>
      </c>
      <c r="H271" s="19">
        <f t="shared" si="110"/>
        <v>0</v>
      </c>
      <c r="I271" s="19">
        <f t="shared" si="111"/>
        <v>0</v>
      </c>
      <c r="J271" s="19">
        <f t="shared" si="112"/>
        <v>0</v>
      </c>
      <c r="K271" s="19">
        <v>0</v>
      </c>
      <c r="L271" s="19">
        <f t="shared" si="113"/>
        <v>0</v>
      </c>
      <c r="M271" s="31" t="s">
        <v>1162</v>
      </c>
      <c r="P271" s="34">
        <f t="shared" si="114"/>
        <v>0</v>
      </c>
      <c r="R271" s="34">
        <f t="shared" si="115"/>
        <v>0</v>
      </c>
      <c r="S271" s="34">
        <f t="shared" si="116"/>
        <v>0</v>
      </c>
      <c r="T271" s="34">
        <f t="shared" si="117"/>
        <v>0</v>
      </c>
      <c r="U271" s="34">
        <f t="shared" si="118"/>
        <v>0</v>
      </c>
      <c r="V271" s="34">
        <f t="shared" si="119"/>
        <v>0</v>
      </c>
      <c r="W271" s="34">
        <f t="shared" si="120"/>
        <v>0</v>
      </c>
      <c r="X271" s="34">
        <f t="shared" si="121"/>
        <v>0</v>
      </c>
      <c r="Y271" s="27" t="s">
        <v>371</v>
      </c>
      <c r="Z271" s="19">
        <f t="shared" si="122"/>
        <v>0</v>
      </c>
      <c r="AA271" s="19">
        <f t="shared" si="123"/>
        <v>0</v>
      </c>
      <c r="AB271" s="19">
        <f t="shared" si="124"/>
        <v>0</v>
      </c>
      <c r="AD271" s="34">
        <v>21</v>
      </c>
      <c r="AE271" s="34">
        <f t="shared" si="125"/>
        <v>0</v>
      </c>
      <c r="AF271" s="34">
        <f t="shared" si="126"/>
        <v>0</v>
      </c>
      <c r="AG271" s="31" t="s">
        <v>13</v>
      </c>
      <c r="AM271" s="34">
        <f t="shared" si="127"/>
        <v>0</v>
      </c>
      <c r="AN271" s="34">
        <f t="shared" si="128"/>
        <v>0</v>
      </c>
      <c r="AO271" s="35" t="s">
        <v>1190</v>
      </c>
      <c r="AP271" s="35" t="s">
        <v>1205</v>
      </c>
      <c r="AQ271" s="27" t="s">
        <v>1210</v>
      </c>
      <c r="AS271" s="34">
        <f t="shared" si="129"/>
        <v>0</v>
      </c>
      <c r="AT271" s="34">
        <f t="shared" si="130"/>
        <v>0</v>
      </c>
      <c r="AU271" s="34">
        <v>0</v>
      </c>
      <c r="AV271" s="34">
        <f t="shared" si="131"/>
        <v>0</v>
      </c>
    </row>
    <row r="272" spans="1:48" ht="12.75">
      <c r="A272" s="6" t="s">
        <v>221</v>
      </c>
      <c r="B272" s="6" t="s">
        <v>371</v>
      </c>
      <c r="C272" s="6" t="s">
        <v>590</v>
      </c>
      <c r="D272" s="6" t="s">
        <v>972</v>
      </c>
      <c r="E272" s="6" t="s">
        <v>1138</v>
      </c>
      <c r="F272" s="19">
        <v>2</v>
      </c>
      <c r="G272" s="72">
        <v>0</v>
      </c>
      <c r="H272" s="19">
        <f t="shared" si="110"/>
        <v>0</v>
      </c>
      <c r="I272" s="19">
        <f t="shared" si="111"/>
        <v>0</v>
      </c>
      <c r="J272" s="19">
        <f t="shared" si="112"/>
        <v>0</v>
      </c>
      <c r="K272" s="19">
        <v>0</v>
      </c>
      <c r="L272" s="19">
        <f t="shared" si="113"/>
        <v>0</v>
      </c>
      <c r="M272" s="31" t="s">
        <v>1162</v>
      </c>
      <c r="P272" s="34">
        <f t="shared" si="114"/>
        <v>0</v>
      </c>
      <c r="R272" s="34">
        <f t="shared" si="115"/>
        <v>0</v>
      </c>
      <c r="S272" s="34">
        <f t="shared" si="116"/>
        <v>0</v>
      </c>
      <c r="T272" s="34">
        <f t="shared" si="117"/>
        <v>0</v>
      </c>
      <c r="U272" s="34">
        <f t="shared" si="118"/>
        <v>0</v>
      </c>
      <c r="V272" s="34">
        <f t="shared" si="119"/>
        <v>0</v>
      </c>
      <c r="W272" s="34">
        <f t="shared" si="120"/>
        <v>0</v>
      </c>
      <c r="X272" s="34">
        <f t="shared" si="121"/>
        <v>0</v>
      </c>
      <c r="Y272" s="27" t="s">
        <v>371</v>
      </c>
      <c r="Z272" s="19">
        <f t="shared" si="122"/>
        <v>0</v>
      </c>
      <c r="AA272" s="19">
        <f t="shared" si="123"/>
        <v>0</v>
      </c>
      <c r="AB272" s="19">
        <f t="shared" si="124"/>
        <v>0</v>
      </c>
      <c r="AD272" s="34">
        <v>21</v>
      </c>
      <c r="AE272" s="34">
        <f t="shared" si="125"/>
        <v>0</v>
      </c>
      <c r="AF272" s="34">
        <f t="shared" si="126"/>
        <v>0</v>
      </c>
      <c r="AG272" s="31" t="s">
        <v>13</v>
      </c>
      <c r="AM272" s="34">
        <f t="shared" si="127"/>
        <v>0</v>
      </c>
      <c r="AN272" s="34">
        <f t="shared" si="128"/>
        <v>0</v>
      </c>
      <c r="AO272" s="35" t="s">
        <v>1190</v>
      </c>
      <c r="AP272" s="35" t="s">
        <v>1205</v>
      </c>
      <c r="AQ272" s="27" t="s">
        <v>1210</v>
      </c>
      <c r="AS272" s="34">
        <f t="shared" si="129"/>
        <v>0</v>
      </c>
      <c r="AT272" s="34">
        <f t="shared" si="130"/>
        <v>0</v>
      </c>
      <c r="AU272" s="34">
        <v>0</v>
      </c>
      <c r="AV272" s="34">
        <f t="shared" si="131"/>
        <v>0</v>
      </c>
    </row>
    <row r="273" spans="1:48" ht="12.75">
      <c r="A273" s="6" t="s">
        <v>222</v>
      </c>
      <c r="B273" s="6" t="s">
        <v>371</v>
      </c>
      <c r="C273" s="6" t="s">
        <v>591</v>
      </c>
      <c r="D273" s="6" t="s">
        <v>906</v>
      </c>
      <c r="E273" s="6" t="s">
        <v>1138</v>
      </c>
      <c r="F273" s="19">
        <v>4</v>
      </c>
      <c r="G273" s="72">
        <v>0</v>
      </c>
      <c r="H273" s="19">
        <f t="shared" si="110"/>
        <v>0</v>
      </c>
      <c r="I273" s="19">
        <f t="shared" si="111"/>
        <v>0</v>
      </c>
      <c r="J273" s="19">
        <f t="shared" si="112"/>
        <v>0</v>
      </c>
      <c r="K273" s="19">
        <v>0</v>
      </c>
      <c r="L273" s="19">
        <f t="shared" si="113"/>
        <v>0</v>
      </c>
      <c r="M273" s="31" t="s">
        <v>1162</v>
      </c>
      <c r="P273" s="34">
        <f t="shared" si="114"/>
        <v>0</v>
      </c>
      <c r="R273" s="34">
        <f t="shared" si="115"/>
        <v>0</v>
      </c>
      <c r="S273" s="34">
        <f t="shared" si="116"/>
        <v>0</v>
      </c>
      <c r="T273" s="34">
        <f t="shared" si="117"/>
        <v>0</v>
      </c>
      <c r="U273" s="34">
        <f t="shared" si="118"/>
        <v>0</v>
      </c>
      <c r="V273" s="34">
        <f t="shared" si="119"/>
        <v>0</v>
      </c>
      <c r="W273" s="34">
        <f t="shared" si="120"/>
        <v>0</v>
      </c>
      <c r="X273" s="34">
        <f t="shared" si="121"/>
        <v>0</v>
      </c>
      <c r="Y273" s="27" t="s">
        <v>371</v>
      </c>
      <c r="Z273" s="19">
        <f t="shared" si="122"/>
        <v>0</v>
      </c>
      <c r="AA273" s="19">
        <f t="shared" si="123"/>
        <v>0</v>
      </c>
      <c r="AB273" s="19">
        <f t="shared" si="124"/>
        <v>0</v>
      </c>
      <c r="AD273" s="34">
        <v>21</v>
      </c>
      <c r="AE273" s="34">
        <f t="shared" si="125"/>
        <v>0</v>
      </c>
      <c r="AF273" s="34">
        <f t="shared" si="126"/>
        <v>0</v>
      </c>
      <c r="AG273" s="31" t="s">
        <v>13</v>
      </c>
      <c r="AM273" s="34">
        <f t="shared" si="127"/>
        <v>0</v>
      </c>
      <c r="AN273" s="34">
        <f t="shared" si="128"/>
        <v>0</v>
      </c>
      <c r="AO273" s="35" t="s">
        <v>1190</v>
      </c>
      <c r="AP273" s="35" t="s">
        <v>1205</v>
      </c>
      <c r="AQ273" s="27" t="s">
        <v>1210</v>
      </c>
      <c r="AS273" s="34">
        <f t="shared" si="129"/>
        <v>0</v>
      </c>
      <c r="AT273" s="34">
        <f t="shared" si="130"/>
        <v>0</v>
      </c>
      <c r="AU273" s="34">
        <v>0</v>
      </c>
      <c r="AV273" s="34">
        <f t="shared" si="131"/>
        <v>0</v>
      </c>
    </row>
    <row r="274" spans="1:48" ht="12.75">
      <c r="A274" s="6" t="s">
        <v>223</v>
      </c>
      <c r="B274" s="6" t="s">
        <v>371</v>
      </c>
      <c r="C274" s="6" t="s">
        <v>592</v>
      </c>
      <c r="D274" s="6" t="s">
        <v>973</v>
      </c>
      <c r="E274" s="6" t="s">
        <v>1138</v>
      </c>
      <c r="F274" s="19">
        <v>2</v>
      </c>
      <c r="G274" s="72">
        <v>0</v>
      </c>
      <c r="H274" s="19">
        <f t="shared" si="110"/>
        <v>0</v>
      </c>
      <c r="I274" s="19">
        <f t="shared" si="111"/>
        <v>0</v>
      </c>
      <c r="J274" s="19">
        <f t="shared" si="112"/>
        <v>0</v>
      </c>
      <c r="K274" s="19">
        <v>0</v>
      </c>
      <c r="L274" s="19">
        <f t="shared" si="113"/>
        <v>0</v>
      </c>
      <c r="M274" s="31" t="s">
        <v>1162</v>
      </c>
      <c r="P274" s="34">
        <f t="shared" si="114"/>
        <v>0</v>
      </c>
      <c r="R274" s="34">
        <f t="shared" si="115"/>
        <v>0</v>
      </c>
      <c r="S274" s="34">
        <f t="shared" si="116"/>
        <v>0</v>
      </c>
      <c r="T274" s="34">
        <f t="shared" si="117"/>
        <v>0</v>
      </c>
      <c r="U274" s="34">
        <f t="shared" si="118"/>
        <v>0</v>
      </c>
      <c r="V274" s="34">
        <f t="shared" si="119"/>
        <v>0</v>
      </c>
      <c r="W274" s="34">
        <f t="shared" si="120"/>
        <v>0</v>
      </c>
      <c r="X274" s="34">
        <f t="shared" si="121"/>
        <v>0</v>
      </c>
      <c r="Y274" s="27" t="s">
        <v>371</v>
      </c>
      <c r="Z274" s="19">
        <f t="shared" si="122"/>
        <v>0</v>
      </c>
      <c r="AA274" s="19">
        <f t="shared" si="123"/>
        <v>0</v>
      </c>
      <c r="AB274" s="19">
        <f t="shared" si="124"/>
        <v>0</v>
      </c>
      <c r="AD274" s="34">
        <v>21</v>
      </c>
      <c r="AE274" s="34">
        <f t="shared" si="125"/>
        <v>0</v>
      </c>
      <c r="AF274" s="34">
        <f t="shared" si="126"/>
        <v>0</v>
      </c>
      <c r="AG274" s="31" t="s">
        <v>13</v>
      </c>
      <c r="AM274" s="34">
        <f t="shared" si="127"/>
        <v>0</v>
      </c>
      <c r="AN274" s="34">
        <f t="shared" si="128"/>
        <v>0</v>
      </c>
      <c r="AO274" s="35" t="s">
        <v>1190</v>
      </c>
      <c r="AP274" s="35" t="s">
        <v>1205</v>
      </c>
      <c r="AQ274" s="27" t="s">
        <v>1210</v>
      </c>
      <c r="AS274" s="34">
        <f t="shared" si="129"/>
        <v>0</v>
      </c>
      <c r="AT274" s="34">
        <f t="shared" si="130"/>
        <v>0</v>
      </c>
      <c r="AU274" s="34">
        <v>0</v>
      </c>
      <c r="AV274" s="34">
        <f t="shared" si="131"/>
        <v>0</v>
      </c>
    </row>
    <row r="275" spans="1:48" ht="12.75">
      <c r="A275" s="6" t="s">
        <v>224</v>
      </c>
      <c r="B275" s="6" t="s">
        <v>371</v>
      </c>
      <c r="C275" s="6" t="s">
        <v>593</v>
      </c>
      <c r="D275" s="6" t="s">
        <v>974</v>
      </c>
      <c r="E275" s="6" t="s">
        <v>1138</v>
      </c>
      <c r="F275" s="19">
        <v>4</v>
      </c>
      <c r="G275" s="72">
        <v>0</v>
      </c>
      <c r="H275" s="19">
        <f t="shared" si="110"/>
        <v>0</v>
      </c>
      <c r="I275" s="19">
        <f t="shared" si="111"/>
        <v>0</v>
      </c>
      <c r="J275" s="19">
        <f t="shared" si="112"/>
        <v>0</v>
      </c>
      <c r="K275" s="19">
        <v>0</v>
      </c>
      <c r="L275" s="19">
        <f t="shared" si="113"/>
        <v>0</v>
      </c>
      <c r="M275" s="31" t="s">
        <v>1162</v>
      </c>
      <c r="P275" s="34">
        <f t="shared" si="114"/>
        <v>0</v>
      </c>
      <c r="R275" s="34">
        <f t="shared" si="115"/>
        <v>0</v>
      </c>
      <c r="S275" s="34">
        <f t="shared" si="116"/>
        <v>0</v>
      </c>
      <c r="T275" s="34">
        <f t="shared" si="117"/>
        <v>0</v>
      </c>
      <c r="U275" s="34">
        <f t="shared" si="118"/>
        <v>0</v>
      </c>
      <c r="V275" s="34">
        <f t="shared" si="119"/>
        <v>0</v>
      </c>
      <c r="W275" s="34">
        <f t="shared" si="120"/>
        <v>0</v>
      </c>
      <c r="X275" s="34">
        <f t="shared" si="121"/>
        <v>0</v>
      </c>
      <c r="Y275" s="27" t="s">
        <v>371</v>
      </c>
      <c r="Z275" s="19">
        <f t="shared" si="122"/>
        <v>0</v>
      </c>
      <c r="AA275" s="19">
        <f t="shared" si="123"/>
        <v>0</v>
      </c>
      <c r="AB275" s="19">
        <f t="shared" si="124"/>
        <v>0</v>
      </c>
      <c r="AD275" s="34">
        <v>21</v>
      </c>
      <c r="AE275" s="34">
        <f t="shared" si="125"/>
        <v>0</v>
      </c>
      <c r="AF275" s="34">
        <f t="shared" si="126"/>
        <v>0</v>
      </c>
      <c r="AG275" s="31" t="s">
        <v>13</v>
      </c>
      <c r="AM275" s="34">
        <f t="shared" si="127"/>
        <v>0</v>
      </c>
      <c r="AN275" s="34">
        <f t="shared" si="128"/>
        <v>0</v>
      </c>
      <c r="AO275" s="35" t="s">
        <v>1190</v>
      </c>
      <c r="AP275" s="35" t="s">
        <v>1205</v>
      </c>
      <c r="AQ275" s="27" t="s">
        <v>1210</v>
      </c>
      <c r="AS275" s="34">
        <f t="shared" si="129"/>
        <v>0</v>
      </c>
      <c r="AT275" s="34">
        <f t="shared" si="130"/>
        <v>0</v>
      </c>
      <c r="AU275" s="34">
        <v>0</v>
      </c>
      <c r="AV275" s="34">
        <f t="shared" si="131"/>
        <v>0</v>
      </c>
    </row>
    <row r="276" spans="1:48" ht="12.75">
      <c r="A276" s="6" t="s">
        <v>225</v>
      </c>
      <c r="B276" s="6" t="s">
        <v>371</v>
      </c>
      <c r="C276" s="6" t="s">
        <v>594</v>
      </c>
      <c r="D276" s="6" t="s">
        <v>975</v>
      </c>
      <c r="E276" s="6" t="s">
        <v>1138</v>
      </c>
      <c r="F276" s="19">
        <v>1</v>
      </c>
      <c r="G276" s="72">
        <v>0</v>
      </c>
      <c r="H276" s="19">
        <f t="shared" si="110"/>
        <v>0</v>
      </c>
      <c r="I276" s="19">
        <f t="shared" si="111"/>
        <v>0</v>
      </c>
      <c r="J276" s="19">
        <f t="shared" si="112"/>
        <v>0</v>
      </c>
      <c r="K276" s="19">
        <v>0</v>
      </c>
      <c r="L276" s="19">
        <f t="shared" si="113"/>
        <v>0</v>
      </c>
      <c r="M276" s="31" t="s">
        <v>1162</v>
      </c>
      <c r="P276" s="34">
        <f t="shared" si="114"/>
        <v>0</v>
      </c>
      <c r="R276" s="34">
        <f t="shared" si="115"/>
        <v>0</v>
      </c>
      <c r="S276" s="34">
        <f t="shared" si="116"/>
        <v>0</v>
      </c>
      <c r="T276" s="34">
        <f t="shared" si="117"/>
        <v>0</v>
      </c>
      <c r="U276" s="34">
        <f t="shared" si="118"/>
        <v>0</v>
      </c>
      <c r="V276" s="34">
        <f t="shared" si="119"/>
        <v>0</v>
      </c>
      <c r="W276" s="34">
        <f t="shared" si="120"/>
        <v>0</v>
      </c>
      <c r="X276" s="34">
        <f t="shared" si="121"/>
        <v>0</v>
      </c>
      <c r="Y276" s="27" t="s">
        <v>371</v>
      </c>
      <c r="Z276" s="19">
        <f t="shared" si="122"/>
        <v>0</v>
      </c>
      <c r="AA276" s="19">
        <f t="shared" si="123"/>
        <v>0</v>
      </c>
      <c r="AB276" s="19">
        <f t="shared" si="124"/>
        <v>0</v>
      </c>
      <c r="AD276" s="34">
        <v>21</v>
      </c>
      <c r="AE276" s="34">
        <f t="shared" si="125"/>
        <v>0</v>
      </c>
      <c r="AF276" s="34">
        <f t="shared" si="126"/>
        <v>0</v>
      </c>
      <c r="AG276" s="31" t="s">
        <v>13</v>
      </c>
      <c r="AM276" s="34">
        <f t="shared" si="127"/>
        <v>0</v>
      </c>
      <c r="AN276" s="34">
        <f t="shared" si="128"/>
        <v>0</v>
      </c>
      <c r="AO276" s="35" t="s">
        <v>1190</v>
      </c>
      <c r="AP276" s="35" t="s">
        <v>1205</v>
      </c>
      <c r="AQ276" s="27" t="s">
        <v>1210</v>
      </c>
      <c r="AS276" s="34">
        <f t="shared" si="129"/>
        <v>0</v>
      </c>
      <c r="AT276" s="34">
        <f t="shared" si="130"/>
        <v>0</v>
      </c>
      <c r="AU276" s="34">
        <v>0</v>
      </c>
      <c r="AV276" s="34">
        <f t="shared" si="131"/>
        <v>0</v>
      </c>
    </row>
    <row r="277" spans="1:48" ht="12.75">
      <c r="A277" s="6" t="s">
        <v>226</v>
      </c>
      <c r="B277" s="6" t="s">
        <v>371</v>
      </c>
      <c r="C277" s="6" t="s">
        <v>595</v>
      </c>
      <c r="D277" s="6" t="s">
        <v>861</v>
      </c>
      <c r="E277" s="6" t="s">
        <v>1139</v>
      </c>
      <c r="F277" s="19">
        <v>25</v>
      </c>
      <c r="G277" s="72">
        <v>0</v>
      </c>
      <c r="H277" s="19">
        <f t="shared" si="110"/>
        <v>0</v>
      </c>
      <c r="I277" s="19">
        <f t="shared" si="111"/>
        <v>0</v>
      </c>
      <c r="J277" s="19">
        <f t="shared" si="112"/>
        <v>0</v>
      </c>
      <c r="K277" s="19">
        <v>0</v>
      </c>
      <c r="L277" s="19">
        <f t="shared" si="113"/>
        <v>0</v>
      </c>
      <c r="M277" s="31" t="s">
        <v>1162</v>
      </c>
      <c r="P277" s="34">
        <f t="shared" si="114"/>
        <v>0</v>
      </c>
      <c r="R277" s="34">
        <f t="shared" si="115"/>
        <v>0</v>
      </c>
      <c r="S277" s="34">
        <f t="shared" si="116"/>
        <v>0</v>
      </c>
      <c r="T277" s="34">
        <f t="shared" si="117"/>
        <v>0</v>
      </c>
      <c r="U277" s="34">
        <f t="shared" si="118"/>
        <v>0</v>
      </c>
      <c r="V277" s="34">
        <f t="shared" si="119"/>
        <v>0</v>
      </c>
      <c r="W277" s="34">
        <f t="shared" si="120"/>
        <v>0</v>
      </c>
      <c r="X277" s="34">
        <f t="shared" si="121"/>
        <v>0</v>
      </c>
      <c r="Y277" s="27" t="s">
        <v>371</v>
      </c>
      <c r="Z277" s="19">
        <f t="shared" si="122"/>
        <v>0</v>
      </c>
      <c r="AA277" s="19">
        <f t="shared" si="123"/>
        <v>0</v>
      </c>
      <c r="AB277" s="19">
        <f t="shared" si="124"/>
        <v>0</v>
      </c>
      <c r="AD277" s="34">
        <v>21</v>
      </c>
      <c r="AE277" s="34">
        <f t="shared" si="125"/>
        <v>0</v>
      </c>
      <c r="AF277" s="34">
        <f t="shared" si="126"/>
        <v>0</v>
      </c>
      <c r="AG277" s="31" t="s">
        <v>13</v>
      </c>
      <c r="AM277" s="34">
        <f t="shared" si="127"/>
        <v>0</v>
      </c>
      <c r="AN277" s="34">
        <f t="shared" si="128"/>
        <v>0</v>
      </c>
      <c r="AO277" s="35" t="s">
        <v>1190</v>
      </c>
      <c r="AP277" s="35" t="s">
        <v>1205</v>
      </c>
      <c r="AQ277" s="27" t="s">
        <v>1210</v>
      </c>
      <c r="AS277" s="34">
        <f t="shared" si="129"/>
        <v>0</v>
      </c>
      <c r="AT277" s="34">
        <f t="shared" si="130"/>
        <v>0</v>
      </c>
      <c r="AU277" s="34">
        <v>0</v>
      </c>
      <c r="AV277" s="34">
        <f t="shared" si="131"/>
        <v>0</v>
      </c>
    </row>
    <row r="278" spans="1:48" ht="12.75">
      <c r="A278" s="6" t="s">
        <v>227</v>
      </c>
      <c r="B278" s="6" t="s">
        <v>371</v>
      </c>
      <c r="C278" s="6" t="s">
        <v>596</v>
      </c>
      <c r="D278" s="6" t="s">
        <v>862</v>
      </c>
      <c r="E278" s="6" t="s">
        <v>1138</v>
      </c>
      <c r="F278" s="19">
        <v>1</v>
      </c>
      <c r="G278" s="72">
        <v>0</v>
      </c>
      <c r="H278" s="19">
        <f t="shared" si="110"/>
        <v>0</v>
      </c>
      <c r="I278" s="19">
        <f t="shared" si="111"/>
        <v>0</v>
      </c>
      <c r="J278" s="19">
        <f t="shared" si="112"/>
        <v>0</v>
      </c>
      <c r="K278" s="19">
        <v>0</v>
      </c>
      <c r="L278" s="19">
        <f t="shared" si="113"/>
        <v>0</v>
      </c>
      <c r="M278" s="31" t="s">
        <v>1162</v>
      </c>
      <c r="P278" s="34">
        <f t="shared" si="114"/>
        <v>0</v>
      </c>
      <c r="R278" s="34">
        <f t="shared" si="115"/>
        <v>0</v>
      </c>
      <c r="S278" s="34">
        <f t="shared" si="116"/>
        <v>0</v>
      </c>
      <c r="T278" s="34">
        <f t="shared" si="117"/>
        <v>0</v>
      </c>
      <c r="U278" s="34">
        <f t="shared" si="118"/>
        <v>0</v>
      </c>
      <c r="V278" s="34">
        <f t="shared" si="119"/>
        <v>0</v>
      </c>
      <c r="W278" s="34">
        <f t="shared" si="120"/>
        <v>0</v>
      </c>
      <c r="X278" s="34">
        <f t="shared" si="121"/>
        <v>0</v>
      </c>
      <c r="Y278" s="27" t="s">
        <v>371</v>
      </c>
      <c r="Z278" s="19">
        <f t="shared" si="122"/>
        <v>0</v>
      </c>
      <c r="AA278" s="19">
        <f t="shared" si="123"/>
        <v>0</v>
      </c>
      <c r="AB278" s="19">
        <f t="shared" si="124"/>
        <v>0</v>
      </c>
      <c r="AD278" s="34">
        <v>21</v>
      </c>
      <c r="AE278" s="34">
        <f t="shared" si="125"/>
        <v>0</v>
      </c>
      <c r="AF278" s="34">
        <f t="shared" si="126"/>
        <v>0</v>
      </c>
      <c r="AG278" s="31" t="s">
        <v>13</v>
      </c>
      <c r="AM278" s="34">
        <f t="shared" si="127"/>
        <v>0</v>
      </c>
      <c r="AN278" s="34">
        <f t="shared" si="128"/>
        <v>0</v>
      </c>
      <c r="AO278" s="35" t="s">
        <v>1190</v>
      </c>
      <c r="AP278" s="35" t="s">
        <v>1205</v>
      </c>
      <c r="AQ278" s="27" t="s">
        <v>1210</v>
      </c>
      <c r="AS278" s="34">
        <f t="shared" si="129"/>
        <v>0</v>
      </c>
      <c r="AT278" s="34">
        <f t="shared" si="130"/>
        <v>0</v>
      </c>
      <c r="AU278" s="34">
        <v>0</v>
      </c>
      <c r="AV278" s="34">
        <f t="shared" si="131"/>
        <v>0</v>
      </c>
    </row>
    <row r="279" spans="1:48" ht="12.75">
      <c r="A279" s="6" t="s">
        <v>228</v>
      </c>
      <c r="B279" s="6" t="s">
        <v>371</v>
      </c>
      <c r="C279" s="6" t="s">
        <v>597</v>
      </c>
      <c r="D279" s="6" t="s">
        <v>863</v>
      </c>
      <c r="E279" s="6" t="s">
        <v>1138</v>
      </c>
      <c r="F279" s="19">
        <v>1</v>
      </c>
      <c r="G279" s="72">
        <v>0</v>
      </c>
      <c r="H279" s="19">
        <f t="shared" si="110"/>
        <v>0</v>
      </c>
      <c r="I279" s="19">
        <f t="shared" si="111"/>
        <v>0</v>
      </c>
      <c r="J279" s="19">
        <f t="shared" si="112"/>
        <v>0</v>
      </c>
      <c r="K279" s="19">
        <v>0</v>
      </c>
      <c r="L279" s="19">
        <f t="shared" si="113"/>
        <v>0</v>
      </c>
      <c r="M279" s="31" t="s">
        <v>1162</v>
      </c>
      <c r="P279" s="34">
        <f t="shared" si="114"/>
        <v>0</v>
      </c>
      <c r="R279" s="34">
        <f t="shared" si="115"/>
        <v>0</v>
      </c>
      <c r="S279" s="34">
        <f t="shared" si="116"/>
        <v>0</v>
      </c>
      <c r="T279" s="34">
        <f t="shared" si="117"/>
        <v>0</v>
      </c>
      <c r="U279" s="34">
        <f t="shared" si="118"/>
        <v>0</v>
      </c>
      <c r="V279" s="34">
        <f t="shared" si="119"/>
        <v>0</v>
      </c>
      <c r="W279" s="34">
        <f t="shared" si="120"/>
        <v>0</v>
      </c>
      <c r="X279" s="34">
        <f t="shared" si="121"/>
        <v>0</v>
      </c>
      <c r="Y279" s="27" t="s">
        <v>371</v>
      </c>
      <c r="Z279" s="19">
        <f t="shared" si="122"/>
        <v>0</v>
      </c>
      <c r="AA279" s="19">
        <f t="shared" si="123"/>
        <v>0</v>
      </c>
      <c r="AB279" s="19">
        <f t="shared" si="124"/>
        <v>0</v>
      </c>
      <c r="AD279" s="34">
        <v>21</v>
      </c>
      <c r="AE279" s="34">
        <f t="shared" si="125"/>
        <v>0</v>
      </c>
      <c r="AF279" s="34">
        <f t="shared" si="126"/>
        <v>0</v>
      </c>
      <c r="AG279" s="31" t="s">
        <v>13</v>
      </c>
      <c r="AM279" s="34">
        <f t="shared" si="127"/>
        <v>0</v>
      </c>
      <c r="AN279" s="34">
        <f t="shared" si="128"/>
        <v>0</v>
      </c>
      <c r="AO279" s="35" t="s">
        <v>1190</v>
      </c>
      <c r="AP279" s="35" t="s">
        <v>1205</v>
      </c>
      <c r="AQ279" s="27" t="s">
        <v>1210</v>
      </c>
      <c r="AS279" s="34">
        <f t="shared" si="129"/>
        <v>0</v>
      </c>
      <c r="AT279" s="34">
        <f t="shared" si="130"/>
        <v>0</v>
      </c>
      <c r="AU279" s="34">
        <v>0</v>
      </c>
      <c r="AV279" s="34">
        <f t="shared" si="131"/>
        <v>0</v>
      </c>
    </row>
    <row r="280" spans="1:48" ht="12.75">
      <c r="A280" s="6" t="s">
        <v>229</v>
      </c>
      <c r="B280" s="6" t="s">
        <v>371</v>
      </c>
      <c r="C280" s="6" t="s">
        <v>598</v>
      </c>
      <c r="D280" s="6" t="s">
        <v>864</v>
      </c>
      <c r="E280" s="6" t="s">
        <v>1138</v>
      </c>
      <c r="F280" s="19">
        <v>1</v>
      </c>
      <c r="G280" s="72">
        <v>0</v>
      </c>
      <c r="H280" s="19">
        <f t="shared" si="110"/>
        <v>0</v>
      </c>
      <c r="I280" s="19">
        <f t="shared" si="111"/>
        <v>0</v>
      </c>
      <c r="J280" s="19">
        <f t="shared" si="112"/>
        <v>0</v>
      </c>
      <c r="K280" s="19">
        <v>0</v>
      </c>
      <c r="L280" s="19">
        <f t="shared" si="113"/>
        <v>0</v>
      </c>
      <c r="M280" s="31" t="s">
        <v>1162</v>
      </c>
      <c r="P280" s="34">
        <f t="shared" si="114"/>
        <v>0</v>
      </c>
      <c r="R280" s="34">
        <f t="shared" si="115"/>
        <v>0</v>
      </c>
      <c r="S280" s="34">
        <f t="shared" si="116"/>
        <v>0</v>
      </c>
      <c r="T280" s="34">
        <f t="shared" si="117"/>
        <v>0</v>
      </c>
      <c r="U280" s="34">
        <f t="shared" si="118"/>
        <v>0</v>
      </c>
      <c r="V280" s="34">
        <f t="shared" si="119"/>
        <v>0</v>
      </c>
      <c r="W280" s="34">
        <f t="shared" si="120"/>
        <v>0</v>
      </c>
      <c r="X280" s="34">
        <f t="shared" si="121"/>
        <v>0</v>
      </c>
      <c r="Y280" s="27" t="s">
        <v>371</v>
      </c>
      <c r="Z280" s="19">
        <f t="shared" si="122"/>
        <v>0</v>
      </c>
      <c r="AA280" s="19">
        <f t="shared" si="123"/>
        <v>0</v>
      </c>
      <c r="AB280" s="19">
        <f t="shared" si="124"/>
        <v>0</v>
      </c>
      <c r="AD280" s="34">
        <v>21</v>
      </c>
      <c r="AE280" s="34">
        <f t="shared" si="125"/>
        <v>0</v>
      </c>
      <c r="AF280" s="34">
        <f t="shared" si="126"/>
        <v>0</v>
      </c>
      <c r="AG280" s="31" t="s">
        <v>13</v>
      </c>
      <c r="AM280" s="34">
        <f t="shared" si="127"/>
        <v>0</v>
      </c>
      <c r="AN280" s="34">
        <f t="shared" si="128"/>
        <v>0</v>
      </c>
      <c r="AO280" s="35" t="s">
        <v>1190</v>
      </c>
      <c r="AP280" s="35" t="s">
        <v>1205</v>
      </c>
      <c r="AQ280" s="27" t="s">
        <v>1210</v>
      </c>
      <c r="AS280" s="34">
        <f t="shared" si="129"/>
        <v>0</v>
      </c>
      <c r="AT280" s="34">
        <f t="shared" si="130"/>
        <v>0</v>
      </c>
      <c r="AU280" s="34">
        <v>0</v>
      </c>
      <c r="AV280" s="34">
        <f t="shared" si="131"/>
        <v>0</v>
      </c>
    </row>
    <row r="281" spans="1:37" ht="12.75">
      <c r="A281" s="5"/>
      <c r="B281" s="14" t="s">
        <v>371</v>
      </c>
      <c r="C281" s="14" t="s">
        <v>348</v>
      </c>
      <c r="D281" s="14" t="s">
        <v>976</v>
      </c>
      <c r="E281" s="5" t="s">
        <v>6</v>
      </c>
      <c r="F281" s="5" t="s">
        <v>6</v>
      </c>
      <c r="G281" s="5" t="s">
        <v>6</v>
      </c>
      <c r="H281" s="37">
        <f>SUM(H282:H292)</f>
        <v>0</v>
      </c>
      <c r="I281" s="37">
        <f>SUM(I282:I292)</f>
        <v>0</v>
      </c>
      <c r="J281" s="37">
        <f>H281+I281</f>
        <v>0</v>
      </c>
      <c r="K281" s="27"/>
      <c r="L281" s="37">
        <f>SUM(L282:L292)</f>
        <v>1.6568</v>
      </c>
      <c r="M281" s="27"/>
      <c r="Y281" s="27" t="s">
        <v>371</v>
      </c>
      <c r="AI281" s="37">
        <f>SUM(Z282:Z292)</f>
        <v>0</v>
      </c>
      <c r="AJ281" s="37">
        <f>SUM(AA282:AA292)</f>
        <v>0</v>
      </c>
      <c r="AK281" s="37">
        <f>SUM(AB282:AB292)</f>
        <v>0</v>
      </c>
    </row>
    <row r="282" spans="1:48" ht="12.75">
      <c r="A282" s="6" t="s">
        <v>230</v>
      </c>
      <c r="B282" s="6" t="s">
        <v>371</v>
      </c>
      <c r="C282" s="6" t="s">
        <v>599</v>
      </c>
      <c r="D282" s="6" t="s">
        <v>977</v>
      </c>
      <c r="E282" s="6" t="s">
        <v>1134</v>
      </c>
      <c r="F282" s="19">
        <v>2</v>
      </c>
      <c r="G282" s="72">
        <v>0</v>
      </c>
      <c r="H282" s="19">
        <f>F282*AE282</f>
        <v>0</v>
      </c>
      <c r="I282" s="19">
        <f>J282-H282</f>
        <v>0</v>
      </c>
      <c r="J282" s="19">
        <f>F282*G282</f>
        <v>0</v>
      </c>
      <c r="K282" s="19">
        <v>0.3584</v>
      </c>
      <c r="L282" s="19">
        <f>F282*K282</f>
        <v>0.7168</v>
      </c>
      <c r="M282" s="31" t="s">
        <v>1162</v>
      </c>
      <c r="P282" s="34">
        <f>IF(AG282="5",J282,0)</f>
        <v>0</v>
      </c>
      <c r="R282" s="34">
        <f>IF(AG282="1",H282,0)</f>
        <v>0</v>
      </c>
      <c r="S282" s="34">
        <f>IF(AG282="1",I282,0)</f>
        <v>0</v>
      </c>
      <c r="T282" s="34">
        <f>IF(AG282="7",H282,0)</f>
        <v>0</v>
      </c>
      <c r="U282" s="34">
        <f>IF(AG282="7",I282,0)</f>
        <v>0</v>
      </c>
      <c r="V282" s="34">
        <f>IF(AG282="2",H282,0)</f>
        <v>0</v>
      </c>
      <c r="W282" s="34">
        <f>IF(AG282="2",I282,0)</f>
        <v>0</v>
      </c>
      <c r="X282" s="34">
        <f>IF(AG282="0",J282,0)</f>
        <v>0</v>
      </c>
      <c r="Y282" s="27" t="s">
        <v>371</v>
      </c>
      <c r="Z282" s="19">
        <f>IF(AD282=0,J282,0)</f>
        <v>0</v>
      </c>
      <c r="AA282" s="19">
        <f>IF(AD282=15,J282,0)</f>
        <v>0</v>
      </c>
      <c r="AB282" s="19">
        <f>IF(AD282=21,J282,0)</f>
        <v>0</v>
      </c>
      <c r="AD282" s="34">
        <v>21</v>
      </c>
      <c r="AE282" s="34">
        <f>G282*0.89</f>
        <v>0</v>
      </c>
      <c r="AF282" s="34">
        <f>G282*(1-0.89)</f>
        <v>0</v>
      </c>
      <c r="AG282" s="31" t="s">
        <v>13</v>
      </c>
      <c r="AM282" s="34">
        <f>F282*AE282</f>
        <v>0</v>
      </c>
      <c r="AN282" s="34">
        <f>F282*AF282</f>
        <v>0</v>
      </c>
      <c r="AO282" s="35" t="s">
        <v>1191</v>
      </c>
      <c r="AP282" s="35" t="s">
        <v>1206</v>
      </c>
      <c r="AQ282" s="27" t="s">
        <v>1210</v>
      </c>
      <c r="AS282" s="34">
        <f>AM282+AN282</f>
        <v>0</v>
      </c>
      <c r="AT282" s="34">
        <f>G282/(100-AU282)*100</f>
        <v>0</v>
      </c>
      <c r="AU282" s="34">
        <v>0</v>
      </c>
      <c r="AV282" s="34">
        <f>L282</f>
        <v>0.7168</v>
      </c>
    </row>
    <row r="283" spans="4:7" ht="12.75">
      <c r="D283" s="17" t="s">
        <v>978</v>
      </c>
      <c r="G283" s="73"/>
    </row>
    <row r="284" spans="1:48" ht="12.75">
      <c r="A284" s="6" t="s">
        <v>231</v>
      </c>
      <c r="B284" s="6" t="s">
        <v>371</v>
      </c>
      <c r="C284" s="6" t="s">
        <v>600</v>
      </c>
      <c r="D284" s="6" t="s">
        <v>979</v>
      </c>
      <c r="E284" s="6" t="s">
        <v>1134</v>
      </c>
      <c r="F284" s="19">
        <v>2</v>
      </c>
      <c r="G284" s="72">
        <v>0</v>
      </c>
      <c r="H284" s="19">
        <f>F284*AE284</f>
        <v>0</v>
      </c>
      <c r="I284" s="19">
        <f>J284-H284</f>
        <v>0</v>
      </c>
      <c r="J284" s="19">
        <f>F284*G284</f>
        <v>0</v>
      </c>
      <c r="K284" s="19">
        <v>0.079</v>
      </c>
      <c r="L284" s="19">
        <f>F284*K284</f>
        <v>0.158</v>
      </c>
      <c r="M284" s="31" t="s">
        <v>1162</v>
      </c>
      <c r="P284" s="34">
        <f>IF(AG284="5",J284,0)</f>
        <v>0</v>
      </c>
      <c r="R284" s="34">
        <f>IF(AG284="1",H284,0)</f>
        <v>0</v>
      </c>
      <c r="S284" s="34">
        <f>IF(AG284="1",I284,0)</f>
        <v>0</v>
      </c>
      <c r="T284" s="34">
        <f>IF(AG284="7",H284,0)</f>
        <v>0</v>
      </c>
      <c r="U284" s="34">
        <f>IF(AG284="7",I284,0)</f>
        <v>0</v>
      </c>
      <c r="V284" s="34">
        <f>IF(AG284="2",H284,0)</f>
        <v>0</v>
      </c>
      <c r="W284" s="34">
        <f>IF(AG284="2",I284,0)</f>
        <v>0</v>
      </c>
      <c r="X284" s="34">
        <f>IF(AG284="0",J284,0)</f>
        <v>0</v>
      </c>
      <c r="Y284" s="27" t="s">
        <v>371</v>
      </c>
      <c r="Z284" s="19">
        <f>IF(AD284=0,J284,0)</f>
        <v>0</v>
      </c>
      <c r="AA284" s="19">
        <f>IF(AD284=15,J284,0)</f>
        <v>0</v>
      </c>
      <c r="AB284" s="19">
        <f>IF(AD284=21,J284,0)</f>
        <v>0</v>
      </c>
      <c r="AD284" s="34">
        <v>21</v>
      </c>
      <c r="AE284" s="34">
        <f>G284*0.89</f>
        <v>0</v>
      </c>
      <c r="AF284" s="34">
        <f>G284*(1-0.89)</f>
        <v>0</v>
      </c>
      <c r="AG284" s="31" t="s">
        <v>13</v>
      </c>
      <c r="AM284" s="34">
        <f>F284*AE284</f>
        <v>0</v>
      </c>
      <c r="AN284" s="34">
        <f>F284*AF284</f>
        <v>0</v>
      </c>
      <c r="AO284" s="35" t="s">
        <v>1191</v>
      </c>
      <c r="AP284" s="35" t="s">
        <v>1206</v>
      </c>
      <c r="AQ284" s="27" t="s">
        <v>1210</v>
      </c>
      <c r="AS284" s="34">
        <f>AM284+AN284</f>
        <v>0</v>
      </c>
      <c r="AT284" s="34">
        <f>G284/(100-AU284)*100</f>
        <v>0</v>
      </c>
      <c r="AU284" s="34">
        <v>0</v>
      </c>
      <c r="AV284" s="34">
        <f>L284</f>
        <v>0.158</v>
      </c>
    </row>
    <row r="285" spans="4:7" ht="12.75">
      <c r="D285" s="17" t="s">
        <v>980</v>
      </c>
      <c r="G285" s="73"/>
    </row>
    <row r="286" spans="1:48" ht="12.75">
      <c r="A286" s="6" t="s">
        <v>232</v>
      </c>
      <c r="B286" s="6" t="s">
        <v>371</v>
      </c>
      <c r="C286" s="6" t="s">
        <v>601</v>
      </c>
      <c r="D286" s="6" t="s">
        <v>981</v>
      </c>
      <c r="E286" s="6" t="s">
        <v>1134</v>
      </c>
      <c r="F286" s="19">
        <v>4</v>
      </c>
      <c r="G286" s="72">
        <v>0</v>
      </c>
      <c r="H286" s="19">
        <f>F286*AE286</f>
        <v>0</v>
      </c>
      <c r="I286" s="19">
        <f>J286-H286</f>
        <v>0</v>
      </c>
      <c r="J286" s="19">
        <f>F286*G286</f>
        <v>0</v>
      </c>
      <c r="K286" s="19">
        <v>0.045</v>
      </c>
      <c r="L286" s="19">
        <f>F286*K286</f>
        <v>0.18</v>
      </c>
      <c r="M286" s="31" t="s">
        <v>1162</v>
      </c>
      <c r="P286" s="34">
        <f>IF(AG286="5",J286,0)</f>
        <v>0</v>
      </c>
      <c r="R286" s="34">
        <f>IF(AG286="1",H286,0)</f>
        <v>0</v>
      </c>
      <c r="S286" s="34">
        <f>IF(AG286="1",I286,0)</f>
        <v>0</v>
      </c>
      <c r="T286" s="34">
        <f>IF(AG286="7",H286,0)</f>
        <v>0</v>
      </c>
      <c r="U286" s="34">
        <f>IF(AG286="7",I286,0)</f>
        <v>0</v>
      </c>
      <c r="V286" s="34">
        <f>IF(AG286="2",H286,0)</f>
        <v>0</v>
      </c>
      <c r="W286" s="34">
        <f>IF(AG286="2",I286,0)</f>
        <v>0</v>
      </c>
      <c r="X286" s="34">
        <f>IF(AG286="0",J286,0)</f>
        <v>0</v>
      </c>
      <c r="Y286" s="27" t="s">
        <v>371</v>
      </c>
      <c r="Z286" s="19">
        <f>IF(AD286=0,J286,0)</f>
        <v>0</v>
      </c>
      <c r="AA286" s="19">
        <f>IF(AD286=15,J286,0)</f>
        <v>0</v>
      </c>
      <c r="AB286" s="19">
        <f>IF(AD286=21,J286,0)</f>
        <v>0</v>
      </c>
      <c r="AD286" s="34">
        <v>21</v>
      </c>
      <c r="AE286" s="34">
        <f>G286*0</f>
        <v>0</v>
      </c>
      <c r="AF286" s="34">
        <f>G286*(1-0)</f>
        <v>0</v>
      </c>
      <c r="AG286" s="31" t="s">
        <v>13</v>
      </c>
      <c r="AM286" s="34">
        <f>F286*AE286</f>
        <v>0</v>
      </c>
      <c r="AN286" s="34">
        <f>F286*AF286</f>
        <v>0</v>
      </c>
      <c r="AO286" s="35" t="s">
        <v>1191</v>
      </c>
      <c r="AP286" s="35" t="s">
        <v>1206</v>
      </c>
      <c r="AQ286" s="27" t="s">
        <v>1210</v>
      </c>
      <c r="AS286" s="34">
        <f>AM286+AN286</f>
        <v>0</v>
      </c>
      <c r="AT286" s="34">
        <f>G286/(100-AU286)*100</f>
        <v>0</v>
      </c>
      <c r="AU286" s="34">
        <v>0</v>
      </c>
      <c r="AV286" s="34">
        <f>L286</f>
        <v>0.18</v>
      </c>
    </row>
    <row r="287" spans="4:7" ht="12.75">
      <c r="D287" s="17" t="s">
        <v>982</v>
      </c>
      <c r="G287" s="73"/>
    </row>
    <row r="288" spans="1:48" ht="12.75">
      <c r="A288" s="6" t="s">
        <v>233</v>
      </c>
      <c r="B288" s="6" t="s">
        <v>371</v>
      </c>
      <c r="C288" s="6" t="s">
        <v>602</v>
      </c>
      <c r="D288" s="6" t="s">
        <v>983</v>
      </c>
      <c r="E288" s="6" t="s">
        <v>1134</v>
      </c>
      <c r="F288" s="19">
        <v>2</v>
      </c>
      <c r="G288" s="72">
        <v>0</v>
      </c>
      <c r="H288" s="19">
        <f>F288*AE288</f>
        <v>0</v>
      </c>
      <c r="I288" s="19">
        <f>J288-H288</f>
        <v>0</v>
      </c>
      <c r="J288" s="19">
        <f>F288*G288</f>
        <v>0</v>
      </c>
      <c r="K288" s="19">
        <v>0.094</v>
      </c>
      <c r="L288" s="19">
        <f>F288*K288</f>
        <v>0.188</v>
      </c>
      <c r="M288" s="31" t="s">
        <v>1162</v>
      </c>
      <c r="P288" s="34">
        <f>IF(AG288="5",J288,0)</f>
        <v>0</v>
      </c>
      <c r="R288" s="34">
        <f>IF(AG288="1",H288,0)</f>
        <v>0</v>
      </c>
      <c r="S288" s="34">
        <f>IF(AG288="1",I288,0)</f>
        <v>0</v>
      </c>
      <c r="T288" s="34">
        <f>IF(AG288="7",H288,0)</f>
        <v>0</v>
      </c>
      <c r="U288" s="34">
        <f>IF(AG288="7",I288,0)</f>
        <v>0</v>
      </c>
      <c r="V288" s="34">
        <f>IF(AG288="2",H288,0)</f>
        <v>0</v>
      </c>
      <c r="W288" s="34">
        <f>IF(AG288="2",I288,0)</f>
        <v>0</v>
      </c>
      <c r="X288" s="34">
        <f>IF(AG288="0",J288,0)</f>
        <v>0</v>
      </c>
      <c r="Y288" s="27" t="s">
        <v>371</v>
      </c>
      <c r="Z288" s="19">
        <f>IF(AD288=0,J288,0)</f>
        <v>0</v>
      </c>
      <c r="AA288" s="19">
        <f>IF(AD288=15,J288,0)</f>
        <v>0</v>
      </c>
      <c r="AB288" s="19">
        <f>IF(AD288=21,J288,0)</f>
        <v>0</v>
      </c>
      <c r="AD288" s="34">
        <v>21</v>
      </c>
      <c r="AE288" s="34">
        <f>G288*0</f>
        <v>0</v>
      </c>
      <c r="AF288" s="34">
        <f>G288*(1-0)</f>
        <v>0</v>
      </c>
      <c r="AG288" s="31" t="s">
        <v>13</v>
      </c>
      <c r="AM288" s="34">
        <f>F288*AE288</f>
        <v>0</v>
      </c>
      <c r="AN288" s="34">
        <f>F288*AF288</f>
        <v>0</v>
      </c>
      <c r="AO288" s="35" t="s">
        <v>1191</v>
      </c>
      <c r="AP288" s="35" t="s">
        <v>1206</v>
      </c>
      <c r="AQ288" s="27" t="s">
        <v>1210</v>
      </c>
      <c r="AS288" s="34">
        <f>AM288+AN288</f>
        <v>0</v>
      </c>
      <c r="AT288" s="34">
        <f>G288/(100-AU288)*100</f>
        <v>0</v>
      </c>
      <c r="AU288" s="34">
        <v>0</v>
      </c>
      <c r="AV288" s="34">
        <f>L288</f>
        <v>0.188</v>
      </c>
    </row>
    <row r="289" spans="4:7" ht="12.75">
      <c r="D289" s="17" t="s">
        <v>984</v>
      </c>
      <c r="G289" s="73"/>
    </row>
    <row r="290" spans="1:48" ht="12.75">
      <c r="A290" s="6" t="s">
        <v>234</v>
      </c>
      <c r="B290" s="6" t="s">
        <v>371</v>
      </c>
      <c r="C290" s="6" t="s">
        <v>603</v>
      </c>
      <c r="D290" s="6" t="s">
        <v>985</v>
      </c>
      <c r="E290" s="6" t="s">
        <v>1134</v>
      </c>
      <c r="F290" s="19">
        <v>6</v>
      </c>
      <c r="G290" s="72">
        <v>0</v>
      </c>
      <c r="H290" s="19">
        <f>F290*AE290</f>
        <v>0</v>
      </c>
      <c r="I290" s="19">
        <f>J290-H290</f>
        <v>0</v>
      </c>
      <c r="J290" s="19">
        <f>F290*G290</f>
        <v>0</v>
      </c>
      <c r="K290" s="19">
        <v>0.069</v>
      </c>
      <c r="L290" s="19">
        <f>F290*K290</f>
        <v>0.41400000000000003</v>
      </c>
      <c r="M290" s="31" t="s">
        <v>1162</v>
      </c>
      <c r="P290" s="34">
        <f>IF(AG290="5",J290,0)</f>
        <v>0</v>
      </c>
      <c r="R290" s="34">
        <f>IF(AG290="1",H290,0)</f>
        <v>0</v>
      </c>
      <c r="S290" s="34">
        <f>IF(AG290="1",I290,0)</f>
        <v>0</v>
      </c>
      <c r="T290" s="34">
        <f>IF(AG290="7",H290,0)</f>
        <v>0</v>
      </c>
      <c r="U290" s="34">
        <f>IF(AG290="7",I290,0)</f>
        <v>0</v>
      </c>
      <c r="V290" s="34">
        <f>IF(AG290="2",H290,0)</f>
        <v>0</v>
      </c>
      <c r="W290" s="34">
        <f>IF(AG290="2",I290,0)</f>
        <v>0</v>
      </c>
      <c r="X290" s="34">
        <f>IF(AG290="0",J290,0)</f>
        <v>0</v>
      </c>
      <c r="Y290" s="27" t="s">
        <v>371</v>
      </c>
      <c r="Z290" s="19">
        <f>IF(AD290=0,J290,0)</f>
        <v>0</v>
      </c>
      <c r="AA290" s="19">
        <f>IF(AD290=15,J290,0)</f>
        <v>0</v>
      </c>
      <c r="AB290" s="19">
        <f>IF(AD290=21,J290,0)</f>
        <v>0</v>
      </c>
      <c r="AD290" s="34">
        <v>21</v>
      </c>
      <c r="AE290" s="34">
        <f>G290*0</f>
        <v>0</v>
      </c>
      <c r="AF290" s="34">
        <f>G290*(1-0)</f>
        <v>0</v>
      </c>
      <c r="AG290" s="31" t="s">
        <v>13</v>
      </c>
      <c r="AM290" s="34">
        <f>F290*AE290</f>
        <v>0</v>
      </c>
      <c r="AN290" s="34">
        <f>F290*AF290</f>
        <v>0</v>
      </c>
      <c r="AO290" s="35" t="s">
        <v>1191</v>
      </c>
      <c r="AP290" s="35" t="s">
        <v>1206</v>
      </c>
      <c r="AQ290" s="27" t="s">
        <v>1210</v>
      </c>
      <c r="AS290" s="34">
        <f>AM290+AN290</f>
        <v>0</v>
      </c>
      <c r="AT290" s="34">
        <f>G290/(100-AU290)*100</f>
        <v>0</v>
      </c>
      <c r="AU290" s="34">
        <v>0</v>
      </c>
      <c r="AV290" s="34">
        <f>L290</f>
        <v>0.41400000000000003</v>
      </c>
    </row>
    <row r="291" spans="4:7" ht="12.75">
      <c r="D291" s="17" t="s">
        <v>986</v>
      </c>
      <c r="G291" s="73"/>
    </row>
    <row r="292" spans="1:48" ht="12.75">
      <c r="A292" s="6" t="s">
        <v>235</v>
      </c>
      <c r="B292" s="6" t="s">
        <v>371</v>
      </c>
      <c r="C292" s="6" t="s">
        <v>604</v>
      </c>
      <c r="D292" s="6" t="s">
        <v>987</v>
      </c>
      <c r="E292" s="6" t="s">
        <v>1137</v>
      </c>
      <c r="F292" s="19">
        <v>1.6568</v>
      </c>
      <c r="G292" s="72">
        <v>0</v>
      </c>
      <c r="H292" s="19">
        <f>F292*AE292</f>
        <v>0</v>
      </c>
      <c r="I292" s="19">
        <f>J292-H292</f>
        <v>0</v>
      </c>
      <c r="J292" s="19">
        <f>F292*G292</f>
        <v>0</v>
      </c>
      <c r="K292" s="19">
        <v>0</v>
      </c>
      <c r="L292" s="19">
        <f>F292*K292</f>
        <v>0</v>
      </c>
      <c r="M292" s="31" t="s">
        <v>1162</v>
      </c>
      <c r="P292" s="34">
        <f>IF(AG292="5",J292,0)</f>
        <v>0</v>
      </c>
      <c r="R292" s="34">
        <f>IF(AG292="1",H292,0)</f>
        <v>0</v>
      </c>
      <c r="S292" s="34">
        <f>IF(AG292="1",I292,0)</f>
        <v>0</v>
      </c>
      <c r="T292" s="34">
        <f>IF(AG292="7",H292,0)</f>
        <v>0</v>
      </c>
      <c r="U292" s="34">
        <f>IF(AG292="7",I292,0)</f>
        <v>0</v>
      </c>
      <c r="V292" s="34">
        <f>IF(AG292="2",H292,0)</f>
        <v>0</v>
      </c>
      <c r="W292" s="34">
        <f>IF(AG292="2",I292,0)</f>
        <v>0</v>
      </c>
      <c r="X292" s="34">
        <f>IF(AG292="0",J292,0)</f>
        <v>0</v>
      </c>
      <c r="Y292" s="27" t="s">
        <v>371</v>
      </c>
      <c r="Z292" s="19">
        <f>IF(AD292=0,J292,0)</f>
        <v>0</v>
      </c>
      <c r="AA292" s="19">
        <f>IF(AD292=15,J292,0)</f>
        <v>0</v>
      </c>
      <c r="AB292" s="19">
        <f>IF(AD292=21,J292,0)</f>
        <v>0</v>
      </c>
      <c r="AD292" s="34">
        <v>21</v>
      </c>
      <c r="AE292" s="34">
        <f>G292*0</f>
        <v>0</v>
      </c>
      <c r="AF292" s="34">
        <f>G292*(1-0)</f>
        <v>0</v>
      </c>
      <c r="AG292" s="31" t="s">
        <v>11</v>
      </c>
      <c r="AM292" s="34">
        <f>F292*AE292</f>
        <v>0</v>
      </c>
      <c r="AN292" s="34">
        <f>F292*AF292</f>
        <v>0</v>
      </c>
      <c r="AO292" s="35" t="s">
        <v>1191</v>
      </c>
      <c r="AP292" s="35" t="s">
        <v>1206</v>
      </c>
      <c r="AQ292" s="27" t="s">
        <v>1210</v>
      </c>
      <c r="AS292" s="34">
        <f>AM292+AN292</f>
        <v>0</v>
      </c>
      <c r="AT292" s="34">
        <f>G292/(100-AU292)*100</f>
        <v>0</v>
      </c>
      <c r="AU292" s="34">
        <v>0</v>
      </c>
      <c r="AV292" s="34">
        <f>L292</f>
        <v>0</v>
      </c>
    </row>
    <row r="293" spans="1:37" ht="12.75">
      <c r="A293" s="5"/>
      <c r="B293" s="14" t="s">
        <v>371</v>
      </c>
      <c r="C293" s="14" t="s">
        <v>349</v>
      </c>
      <c r="D293" s="14" t="s">
        <v>988</v>
      </c>
      <c r="E293" s="5" t="s">
        <v>6</v>
      </c>
      <c r="F293" s="5" t="s">
        <v>6</v>
      </c>
      <c r="G293" s="5" t="s">
        <v>6</v>
      </c>
      <c r="H293" s="37">
        <f>SUM(H294:H312)</f>
        <v>0</v>
      </c>
      <c r="I293" s="37">
        <f>SUM(I294:I312)</f>
        <v>0</v>
      </c>
      <c r="J293" s="37">
        <f>H293+I293</f>
        <v>0</v>
      </c>
      <c r="K293" s="27"/>
      <c r="L293" s="37">
        <f>SUM(L294:L312)</f>
        <v>0.27</v>
      </c>
      <c r="M293" s="27"/>
      <c r="Y293" s="27" t="s">
        <v>371</v>
      </c>
      <c r="AI293" s="37">
        <f>SUM(Z294:Z312)</f>
        <v>0</v>
      </c>
      <c r="AJ293" s="37">
        <f>SUM(AA294:AA312)</f>
        <v>0</v>
      </c>
      <c r="AK293" s="37">
        <f>SUM(AB294:AB312)</f>
        <v>0</v>
      </c>
    </row>
    <row r="294" spans="1:48" ht="12.75">
      <c r="A294" s="6" t="s">
        <v>236</v>
      </c>
      <c r="B294" s="6" t="s">
        <v>371</v>
      </c>
      <c r="C294" s="6" t="s">
        <v>605</v>
      </c>
      <c r="D294" s="6" t="s">
        <v>989</v>
      </c>
      <c r="E294" s="6" t="s">
        <v>1134</v>
      </c>
      <c r="F294" s="19">
        <v>8</v>
      </c>
      <c r="G294" s="72">
        <v>0</v>
      </c>
      <c r="H294" s="19">
        <f>F294*AE294</f>
        <v>0</v>
      </c>
      <c r="I294" s="19">
        <f>J294-H294</f>
        <v>0</v>
      </c>
      <c r="J294" s="19">
        <f>F294*G294</f>
        <v>0</v>
      </c>
      <c r="K294" s="19">
        <v>0.011</v>
      </c>
      <c r="L294" s="19">
        <f>F294*K294</f>
        <v>0.088</v>
      </c>
      <c r="M294" s="31" t="s">
        <v>1162</v>
      </c>
      <c r="P294" s="34">
        <f>IF(AG294="5",J294,0)</f>
        <v>0</v>
      </c>
      <c r="R294" s="34">
        <f>IF(AG294="1",H294,0)</f>
        <v>0</v>
      </c>
      <c r="S294" s="34">
        <f>IF(AG294="1",I294,0)</f>
        <v>0</v>
      </c>
      <c r="T294" s="34">
        <f>IF(AG294="7",H294,0)</f>
        <v>0</v>
      </c>
      <c r="U294" s="34">
        <f>IF(AG294="7",I294,0)</f>
        <v>0</v>
      </c>
      <c r="V294" s="34">
        <f>IF(AG294="2",H294,0)</f>
        <v>0</v>
      </c>
      <c r="W294" s="34">
        <f>IF(AG294="2",I294,0)</f>
        <v>0</v>
      </c>
      <c r="X294" s="34">
        <f>IF(AG294="0",J294,0)</f>
        <v>0</v>
      </c>
      <c r="Y294" s="27" t="s">
        <v>371</v>
      </c>
      <c r="Z294" s="19">
        <f>IF(AD294=0,J294,0)</f>
        <v>0</v>
      </c>
      <c r="AA294" s="19">
        <f>IF(AD294=15,J294,0)</f>
        <v>0</v>
      </c>
      <c r="AB294" s="19">
        <f>IF(AD294=21,J294,0)</f>
        <v>0</v>
      </c>
      <c r="AD294" s="34">
        <v>21</v>
      </c>
      <c r="AE294" s="34">
        <f>G294*0.91</f>
        <v>0</v>
      </c>
      <c r="AF294" s="34">
        <f>G294*(1-0.91)</f>
        <v>0</v>
      </c>
      <c r="AG294" s="31" t="s">
        <v>13</v>
      </c>
      <c r="AM294" s="34">
        <f>F294*AE294</f>
        <v>0</v>
      </c>
      <c r="AN294" s="34">
        <f>F294*AF294</f>
        <v>0</v>
      </c>
      <c r="AO294" s="35" t="s">
        <v>1192</v>
      </c>
      <c r="AP294" s="35" t="s">
        <v>1206</v>
      </c>
      <c r="AQ294" s="27" t="s">
        <v>1210</v>
      </c>
      <c r="AS294" s="34">
        <f>AM294+AN294</f>
        <v>0</v>
      </c>
      <c r="AT294" s="34">
        <f>G294/(100-AU294)*100</f>
        <v>0</v>
      </c>
      <c r="AU294" s="34">
        <v>0</v>
      </c>
      <c r="AV294" s="34">
        <f>L294</f>
        <v>0.088</v>
      </c>
    </row>
    <row r="295" spans="4:7" ht="12.75">
      <c r="D295" s="17" t="s">
        <v>737</v>
      </c>
      <c r="G295" s="73"/>
    </row>
    <row r="296" spans="1:48" ht="12.75">
      <c r="A296" s="6" t="s">
        <v>237</v>
      </c>
      <c r="B296" s="6" t="s">
        <v>371</v>
      </c>
      <c r="C296" s="6" t="s">
        <v>606</v>
      </c>
      <c r="D296" s="6" t="s">
        <v>990</v>
      </c>
      <c r="E296" s="6" t="s">
        <v>1134</v>
      </c>
      <c r="F296" s="19">
        <v>16</v>
      </c>
      <c r="G296" s="72">
        <v>0</v>
      </c>
      <c r="H296" s="19">
        <f>F296*AE296</f>
        <v>0</v>
      </c>
      <c r="I296" s="19">
        <f>J296-H296</f>
        <v>0</v>
      </c>
      <c r="J296" s="19">
        <f>F296*G296</f>
        <v>0</v>
      </c>
      <c r="K296" s="19">
        <v>0.001</v>
      </c>
      <c r="L296" s="19">
        <f>F296*K296</f>
        <v>0.016</v>
      </c>
      <c r="M296" s="31" t="s">
        <v>1162</v>
      </c>
      <c r="P296" s="34">
        <f>IF(AG296="5",J296,0)</f>
        <v>0</v>
      </c>
      <c r="R296" s="34">
        <f>IF(AG296="1",H296,0)</f>
        <v>0</v>
      </c>
      <c r="S296" s="34">
        <f>IF(AG296="1",I296,0)</f>
        <v>0</v>
      </c>
      <c r="T296" s="34">
        <f>IF(AG296="7",H296,0)</f>
        <v>0</v>
      </c>
      <c r="U296" s="34">
        <f>IF(AG296="7",I296,0)</f>
        <v>0</v>
      </c>
      <c r="V296" s="34">
        <f>IF(AG296="2",H296,0)</f>
        <v>0</v>
      </c>
      <c r="W296" s="34">
        <f>IF(AG296="2",I296,0)</f>
        <v>0</v>
      </c>
      <c r="X296" s="34">
        <f>IF(AG296="0",J296,0)</f>
        <v>0</v>
      </c>
      <c r="Y296" s="27" t="s">
        <v>371</v>
      </c>
      <c r="Z296" s="19">
        <f>IF(AD296=0,J296,0)</f>
        <v>0</v>
      </c>
      <c r="AA296" s="19">
        <f>IF(AD296=15,J296,0)</f>
        <v>0</v>
      </c>
      <c r="AB296" s="19">
        <f>IF(AD296=21,J296,0)</f>
        <v>0</v>
      </c>
      <c r="AD296" s="34">
        <v>21</v>
      </c>
      <c r="AE296" s="34">
        <f>G296*0.91</f>
        <v>0</v>
      </c>
      <c r="AF296" s="34">
        <f>G296*(1-0.91)</f>
        <v>0</v>
      </c>
      <c r="AG296" s="31" t="s">
        <v>13</v>
      </c>
      <c r="AM296" s="34">
        <f>F296*AE296</f>
        <v>0</v>
      </c>
      <c r="AN296" s="34">
        <f>F296*AF296</f>
        <v>0</v>
      </c>
      <c r="AO296" s="35" t="s">
        <v>1192</v>
      </c>
      <c r="AP296" s="35" t="s">
        <v>1206</v>
      </c>
      <c r="AQ296" s="27" t="s">
        <v>1210</v>
      </c>
      <c r="AS296" s="34">
        <f>AM296+AN296</f>
        <v>0</v>
      </c>
      <c r="AT296" s="34">
        <f>G296/(100-AU296)*100</f>
        <v>0</v>
      </c>
      <c r="AU296" s="34">
        <v>0</v>
      </c>
      <c r="AV296" s="34">
        <f>L296</f>
        <v>0.016</v>
      </c>
    </row>
    <row r="297" spans="4:7" ht="12.75">
      <c r="D297" s="17" t="s">
        <v>737</v>
      </c>
      <c r="G297" s="73"/>
    </row>
    <row r="298" spans="1:48" ht="12.75">
      <c r="A298" s="6" t="s">
        <v>238</v>
      </c>
      <c r="B298" s="6" t="s">
        <v>371</v>
      </c>
      <c r="C298" s="6" t="s">
        <v>607</v>
      </c>
      <c r="D298" s="6" t="s">
        <v>991</v>
      </c>
      <c r="E298" s="6" t="s">
        <v>1134</v>
      </c>
      <c r="F298" s="19">
        <v>18</v>
      </c>
      <c r="G298" s="72">
        <v>0</v>
      </c>
      <c r="H298" s="19">
        <f>F298*AE298</f>
        <v>0</v>
      </c>
      <c r="I298" s="19">
        <f>J298-H298</f>
        <v>0</v>
      </c>
      <c r="J298" s="19">
        <f>F298*G298</f>
        <v>0</v>
      </c>
      <c r="K298" s="19">
        <v>0.001</v>
      </c>
      <c r="L298" s="19">
        <f>F298*K298</f>
        <v>0.018000000000000002</v>
      </c>
      <c r="M298" s="31" t="s">
        <v>1162</v>
      </c>
      <c r="P298" s="34">
        <f>IF(AG298="5",J298,0)</f>
        <v>0</v>
      </c>
      <c r="R298" s="34">
        <f>IF(AG298="1",H298,0)</f>
        <v>0</v>
      </c>
      <c r="S298" s="34">
        <f>IF(AG298="1",I298,0)</f>
        <v>0</v>
      </c>
      <c r="T298" s="34">
        <f>IF(AG298="7",H298,0)</f>
        <v>0</v>
      </c>
      <c r="U298" s="34">
        <f>IF(AG298="7",I298,0)</f>
        <v>0</v>
      </c>
      <c r="V298" s="34">
        <f>IF(AG298="2",H298,0)</f>
        <v>0</v>
      </c>
      <c r="W298" s="34">
        <f>IF(AG298="2",I298,0)</f>
        <v>0</v>
      </c>
      <c r="X298" s="34">
        <f>IF(AG298="0",J298,0)</f>
        <v>0</v>
      </c>
      <c r="Y298" s="27" t="s">
        <v>371</v>
      </c>
      <c r="Z298" s="19">
        <f>IF(AD298=0,J298,0)</f>
        <v>0</v>
      </c>
      <c r="AA298" s="19">
        <f>IF(AD298=15,J298,0)</f>
        <v>0</v>
      </c>
      <c r="AB298" s="19">
        <f>IF(AD298=21,J298,0)</f>
        <v>0</v>
      </c>
      <c r="AD298" s="34">
        <v>21</v>
      </c>
      <c r="AE298" s="34">
        <f>G298*0.91</f>
        <v>0</v>
      </c>
      <c r="AF298" s="34">
        <f>G298*(1-0.91)</f>
        <v>0</v>
      </c>
      <c r="AG298" s="31" t="s">
        <v>13</v>
      </c>
      <c r="AM298" s="34">
        <f>F298*AE298</f>
        <v>0</v>
      </c>
      <c r="AN298" s="34">
        <f>F298*AF298</f>
        <v>0</v>
      </c>
      <c r="AO298" s="35" t="s">
        <v>1192</v>
      </c>
      <c r="AP298" s="35" t="s">
        <v>1206</v>
      </c>
      <c r="AQ298" s="27" t="s">
        <v>1210</v>
      </c>
      <c r="AS298" s="34">
        <f>AM298+AN298</f>
        <v>0</v>
      </c>
      <c r="AT298" s="34">
        <f>G298/(100-AU298)*100</f>
        <v>0</v>
      </c>
      <c r="AU298" s="34">
        <v>0</v>
      </c>
      <c r="AV298" s="34">
        <f>L298</f>
        <v>0.018000000000000002</v>
      </c>
    </row>
    <row r="299" spans="4:7" ht="12.75">
      <c r="D299" s="17" t="s">
        <v>737</v>
      </c>
      <c r="G299" s="73"/>
    </row>
    <row r="300" spans="1:48" ht="12.75">
      <c r="A300" s="6" t="s">
        <v>239</v>
      </c>
      <c r="B300" s="6" t="s">
        <v>371</v>
      </c>
      <c r="C300" s="6" t="s">
        <v>608</v>
      </c>
      <c r="D300" s="6" t="s">
        <v>992</v>
      </c>
      <c r="E300" s="6" t="s">
        <v>1134</v>
      </c>
      <c r="F300" s="19">
        <v>6</v>
      </c>
      <c r="G300" s="72">
        <v>0</v>
      </c>
      <c r="H300" s="19">
        <f>F300*AE300</f>
        <v>0</v>
      </c>
      <c r="I300" s="19">
        <f>J300-H300</f>
        <v>0</v>
      </c>
      <c r="J300" s="19">
        <f>F300*G300</f>
        <v>0</v>
      </c>
      <c r="K300" s="19">
        <v>0.001</v>
      </c>
      <c r="L300" s="19">
        <f>F300*K300</f>
        <v>0.006</v>
      </c>
      <c r="M300" s="31" t="s">
        <v>1162</v>
      </c>
      <c r="P300" s="34">
        <f>IF(AG300="5",J300,0)</f>
        <v>0</v>
      </c>
      <c r="R300" s="34">
        <f>IF(AG300="1",H300,0)</f>
        <v>0</v>
      </c>
      <c r="S300" s="34">
        <f>IF(AG300="1",I300,0)</f>
        <v>0</v>
      </c>
      <c r="T300" s="34">
        <f>IF(AG300="7",H300,0)</f>
        <v>0</v>
      </c>
      <c r="U300" s="34">
        <f>IF(AG300="7",I300,0)</f>
        <v>0</v>
      </c>
      <c r="V300" s="34">
        <f>IF(AG300="2",H300,0)</f>
        <v>0</v>
      </c>
      <c r="W300" s="34">
        <f>IF(AG300="2",I300,0)</f>
        <v>0</v>
      </c>
      <c r="X300" s="34">
        <f>IF(AG300="0",J300,0)</f>
        <v>0</v>
      </c>
      <c r="Y300" s="27" t="s">
        <v>371</v>
      </c>
      <c r="Z300" s="19">
        <f>IF(AD300=0,J300,0)</f>
        <v>0</v>
      </c>
      <c r="AA300" s="19">
        <f>IF(AD300=15,J300,0)</f>
        <v>0</v>
      </c>
      <c r="AB300" s="19">
        <f>IF(AD300=21,J300,0)</f>
        <v>0</v>
      </c>
      <c r="AD300" s="34">
        <v>21</v>
      </c>
      <c r="AE300" s="34">
        <f>G300*0.91</f>
        <v>0</v>
      </c>
      <c r="AF300" s="34">
        <f>G300*(1-0.91)</f>
        <v>0</v>
      </c>
      <c r="AG300" s="31" t="s">
        <v>13</v>
      </c>
      <c r="AM300" s="34">
        <f>F300*AE300</f>
        <v>0</v>
      </c>
      <c r="AN300" s="34">
        <f>F300*AF300</f>
        <v>0</v>
      </c>
      <c r="AO300" s="35" t="s">
        <v>1192</v>
      </c>
      <c r="AP300" s="35" t="s">
        <v>1206</v>
      </c>
      <c r="AQ300" s="27" t="s">
        <v>1210</v>
      </c>
      <c r="AS300" s="34">
        <f>AM300+AN300</f>
        <v>0</v>
      </c>
      <c r="AT300" s="34">
        <f>G300/(100-AU300)*100</f>
        <v>0</v>
      </c>
      <c r="AU300" s="34">
        <v>0</v>
      </c>
      <c r="AV300" s="34">
        <f>L300</f>
        <v>0.006</v>
      </c>
    </row>
    <row r="301" spans="4:7" ht="12.75">
      <c r="D301" s="17" t="s">
        <v>737</v>
      </c>
      <c r="G301" s="73"/>
    </row>
    <row r="302" spans="1:48" ht="12.75">
      <c r="A302" s="6" t="s">
        <v>240</v>
      </c>
      <c r="B302" s="6" t="s">
        <v>371</v>
      </c>
      <c r="C302" s="6" t="s">
        <v>609</v>
      </c>
      <c r="D302" s="6" t="s">
        <v>993</v>
      </c>
      <c r="E302" s="6" t="s">
        <v>1134</v>
      </c>
      <c r="F302" s="19">
        <v>6</v>
      </c>
      <c r="G302" s="72">
        <v>0</v>
      </c>
      <c r="H302" s="19">
        <f>F302*AE302</f>
        <v>0</v>
      </c>
      <c r="I302" s="19">
        <f>J302-H302</f>
        <v>0</v>
      </c>
      <c r="J302" s="19">
        <f>F302*G302</f>
        <v>0</v>
      </c>
      <c r="K302" s="19">
        <v>0.001</v>
      </c>
      <c r="L302" s="19">
        <f>F302*K302</f>
        <v>0.006</v>
      </c>
      <c r="M302" s="31" t="s">
        <v>1162</v>
      </c>
      <c r="P302" s="34">
        <f>IF(AG302="5",J302,0)</f>
        <v>0</v>
      </c>
      <c r="R302" s="34">
        <f>IF(AG302="1",H302,0)</f>
        <v>0</v>
      </c>
      <c r="S302" s="34">
        <f>IF(AG302="1",I302,0)</f>
        <v>0</v>
      </c>
      <c r="T302" s="34">
        <f>IF(AG302="7",H302,0)</f>
        <v>0</v>
      </c>
      <c r="U302" s="34">
        <f>IF(AG302="7",I302,0)</f>
        <v>0</v>
      </c>
      <c r="V302" s="34">
        <f>IF(AG302="2",H302,0)</f>
        <v>0</v>
      </c>
      <c r="W302" s="34">
        <f>IF(AG302="2",I302,0)</f>
        <v>0</v>
      </c>
      <c r="X302" s="34">
        <f>IF(AG302="0",J302,0)</f>
        <v>0</v>
      </c>
      <c r="Y302" s="27" t="s">
        <v>371</v>
      </c>
      <c r="Z302" s="19">
        <f>IF(AD302=0,J302,0)</f>
        <v>0</v>
      </c>
      <c r="AA302" s="19">
        <f>IF(AD302=15,J302,0)</f>
        <v>0</v>
      </c>
      <c r="AB302" s="19">
        <f>IF(AD302=21,J302,0)</f>
        <v>0</v>
      </c>
      <c r="AD302" s="34">
        <v>21</v>
      </c>
      <c r="AE302" s="34">
        <f>G302*0.91</f>
        <v>0</v>
      </c>
      <c r="AF302" s="34">
        <f>G302*(1-0.91)</f>
        <v>0</v>
      </c>
      <c r="AG302" s="31" t="s">
        <v>13</v>
      </c>
      <c r="AM302" s="34">
        <f>F302*AE302</f>
        <v>0</v>
      </c>
      <c r="AN302" s="34">
        <f>F302*AF302</f>
        <v>0</v>
      </c>
      <c r="AO302" s="35" t="s">
        <v>1192</v>
      </c>
      <c r="AP302" s="35" t="s">
        <v>1206</v>
      </c>
      <c r="AQ302" s="27" t="s">
        <v>1210</v>
      </c>
      <c r="AS302" s="34">
        <f>AM302+AN302</f>
        <v>0</v>
      </c>
      <c r="AT302" s="34">
        <f>G302/(100-AU302)*100</f>
        <v>0</v>
      </c>
      <c r="AU302" s="34">
        <v>0</v>
      </c>
      <c r="AV302" s="34">
        <f>L302</f>
        <v>0.006</v>
      </c>
    </row>
    <row r="303" spans="4:7" ht="12.75">
      <c r="D303" s="17" t="s">
        <v>737</v>
      </c>
      <c r="G303" s="73"/>
    </row>
    <row r="304" spans="1:48" ht="12.75">
      <c r="A304" s="6" t="s">
        <v>241</v>
      </c>
      <c r="B304" s="6" t="s">
        <v>371</v>
      </c>
      <c r="C304" s="6" t="s">
        <v>610</v>
      </c>
      <c r="D304" s="6" t="s">
        <v>994</v>
      </c>
      <c r="E304" s="6" t="s">
        <v>1134</v>
      </c>
      <c r="F304" s="19">
        <v>2</v>
      </c>
      <c r="G304" s="72">
        <v>0</v>
      </c>
      <c r="H304" s="19">
        <f>F304*AE304</f>
        <v>0</v>
      </c>
      <c r="I304" s="19">
        <f>J304-H304</f>
        <v>0</v>
      </c>
      <c r="J304" s="19">
        <f>F304*G304</f>
        <v>0</v>
      </c>
      <c r="K304" s="19">
        <v>0.001</v>
      </c>
      <c r="L304" s="19">
        <f>F304*K304</f>
        <v>0.002</v>
      </c>
      <c r="M304" s="31" t="s">
        <v>1162</v>
      </c>
      <c r="P304" s="34">
        <f>IF(AG304="5",J304,0)</f>
        <v>0</v>
      </c>
      <c r="R304" s="34">
        <f>IF(AG304="1",H304,0)</f>
        <v>0</v>
      </c>
      <c r="S304" s="34">
        <f>IF(AG304="1",I304,0)</f>
        <v>0</v>
      </c>
      <c r="T304" s="34">
        <f>IF(AG304="7",H304,0)</f>
        <v>0</v>
      </c>
      <c r="U304" s="34">
        <f>IF(AG304="7",I304,0)</f>
        <v>0</v>
      </c>
      <c r="V304" s="34">
        <f>IF(AG304="2",H304,0)</f>
        <v>0</v>
      </c>
      <c r="W304" s="34">
        <f>IF(AG304="2",I304,0)</f>
        <v>0</v>
      </c>
      <c r="X304" s="34">
        <f>IF(AG304="0",J304,0)</f>
        <v>0</v>
      </c>
      <c r="Y304" s="27" t="s">
        <v>371</v>
      </c>
      <c r="Z304" s="19">
        <f>IF(AD304=0,J304,0)</f>
        <v>0</v>
      </c>
      <c r="AA304" s="19">
        <f>IF(AD304=15,J304,0)</f>
        <v>0</v>
      </c>
      <c r="AB304" s="19">
        <f>IF(AD304=21,J304,0)</f>
        <v>0</v>
      </c>
      <c r="AD304" s="34">
        <v>21</v>
      </c>
      <c r="AE304" s="34">
        <f>G304*0.91</f>
        <v>0</v>
      </c>
      <c r="AF304" s="34">
        <f>G304*(1-0.91)</f>
        <v>0</v>
      </c>
      <c r="AG304" s="31" t="s">
        <v>13</v>
      </c>
      <c r="AM304" s="34">
        <f>F304*AE304</f>
        <v>0</v>
      </c>
      <c r="AN304" s="34">
        <f>F304*AF304</f>
        <v>0</v>
      </c>
      <c r="AO304" s="35" t="s">
        <v>1192</v>
      </c>
      <c r="AP304" s="35" t="s">
        <v>1206</v>
      </c>
      <c r="AQ304" s="27" t="s">
        <v>1210</v>
      </c>
      <c r="AS304" s="34">
        <f>AM304+AN304</f>
        <v>0</v>
      </c>
      <c r="AT304" s="34">
        <f>G304/(100-AU304)*100</f>
        <v>0</v>
      </c>
      <c r="AU304" s="34">
        <v>0</v>
      </c>
      <c r="AV304" s="34">
        <f>L304</f>
        <v>0.002</v>
      </c>
    </row>
    <row r="305" spans="4:7" ht="12.75">
      <c r="D305" s="17" t="s">
        <v>737</v>
      </c>
      <c r="G305" s="73"/>
    </row>
    <row r="306" spans="1:48" ht="12.75">
      <c r="A306" s="6" t="s">
        <v>242</v>
      </c>
      <c r="B306" s="6" t="s">
        <v>371</v>
      </c>
      <c r="C306" s="6" t="s">
        <v>611</v>
      </c>
      <c r="D306" s="6" t="s">
        <v>995</v>
      </c>
      <c r="E306" s="6" t="s">
        <v>1134</v>
      </c>
      <c r="F306" s="19">
        <v>14</v>
      </c>
      <c r="G306" s="72">
        <v>0</v>
      </c>
      <c r="H306" s="19">
        <f>F306*AE306</f>
        <v>0</v>
      </c>
      <c r="I306" s="19">
        <f>J306-H306</f>
        <v>0</v>
      </c>
      <c r="J306" s="19">
        <f>F306*G306</f>
        <v>0</v>
      </c>
      <c r="K306" s="19">
        <v>0.001</v>
      </c>
      <c r="L306" s="19">
        <f>F306*K306</f>
        <v>0.014</v>
      </c>
      <c r="M306" s="31" t="s">
        <v>1162</v>
      </c>
      <c r="P306" s="34">
        <f>IF(AG306="5",J306,0)</f>
        <v>0</v>
      </c>
      <c r="R306" s="34">
        <f>IF(AG306="1",H306,0)</f>
        <v>0</v>
      </c>
      <c r="S306" s="34">
        <f>IF(AG306="1",I306,0)</f>
        <v>0</v>
      </c>
      <c r="T306" s="34">
        <f>IF(AG306="7",H306,0)</f>
        <v>0</v>
      </c>
      <c r="U306" s="34">
        <f>IF(AG306="7",I306,0)</f>
        <v>0</v>
      </c>
      <c r="V306" s="34">
        <f>IF(AG306="2",H306,0)</f>
        <v>0</v>
      </c>
      <c r="W306" s="34">
        <f>IF(AG306="2",I306,0)</f>
        <v>0</v>
      </c>
      <c r="X306" s="34">
        <f>IF(AG306="0",J306,0)</f>
        <v>0</v>
      </c>
      <c r="Y306" s="27" t="s">
        <v>371</v>
      </c>
      <c r="Z306" s="19">
        <f>IF(AD306=0,J306,0)</f>
        <v>0</v>
      </c>
      <c r="AA306" s="19">
        <f>IF(AD306=15,J306,0)</f>
        <v>0</v>
      </c>
      <c r="AB306" s="19">
        <f>IF(AD306=21,J306,0)</f>
        <v>0</v>
      </c>
      <c r="AD306" s="34">
        <v>21</v>
      </c>
      <c r="AE306" s="34">
        <f>G306*0.0786</f>
        <v>0</v>
      </c>
      <c r="AF306" s="34">
        <f>G306*(1-0.0786)</f>
        <v>0</v>
      </c>
      <c r="AG306" s="31" t="s">
        <v>13</v>
      </c>
      <c r="AM306" s="34">
        <f>F306*AE306</f>
        <v>0</v>
      </c>
      <c r="AN306" s="34">
        <f>F306*AF306</f>
        <v>0</v>
      </c>
      <c r="AO306" s="35" t="s">
        <v>1192</v>
      </c>
      <c r="AP306" s="35" t="s">
        <v>1206</v>
      </c>
      <c r="AQ306" s="27" t="s">
        <v>1210</v>
      </c>
      <c r="AS306" s="34">
        <f>AM306+AN306</f>
        <v>0</v>
      </c>
      <c r="AT306" s="34">
        <f>G306/(100-AU306)*100</f>
        <v>0</v>
      </c>
      <c r="AU306" s="34">
        <v>0</v>
      </c>
      <c r="AV306" s="34">
        <f>L306</f>
        <v>0.014</v>
      </c>
    </row>
    <row r="307" spans="4:7" ht="12.75">
      <c r="D307" s="17" t="s">
        <v>737</v>
      </c>
      <c r="G307" s="73"/>
    </row>
    <row r="308" spans="1:48" ht="12.75">
      <c r="A308" s="6" t="s">
        <v>243</v>
      </c>
      <c r="B308" s="6" t="s">
        <v>371</v>
      </c>
      <c r="C308" s="6" t="s">
        <v>612</v>
      </c>
      <c r="D308" s="6" t="s">
        <v>996</v>
      </c>
      <c r="E308" s="6" t="s">
        <v>1134</v>
      </c>
      <c r="F308" s="19">
        <v>4</v>
      </c>
      <c r="G308" s="72">
        <v>0</v>
      </c>
      <c r="H308" s="19">
        <f>F308*AE308</f>
        <v>0</v>
      </c>
      <c r="I308" s="19">
        <f>J308-H308</f>
        <v>0</v>
      </c>
      <c r="J308" s="19">
        <f>F308*G308</f>
        <v>0</v>
      </c>
      <c r="K308" s="19">
        <v>0.015</v>
      </c>
      <c r="L308" s="19">
        <f>F308*K308</f>
        <v>0.06</v>
      </c>
      <c r="M308" s="31" t="s">
        <v>1162</v>
      </c>
      <c r="P308" s="34">
        <f>IF(AG308="5",J308,0)</f>
        <v>0</v>
      </c>
      <c r="R308" s="34">
        <f>IF(AG308="1",H308,0)</f>
        <v>0</v>
      </c>
      <c r="S308" s="34">
        <f>IF(AG308="1",I308,0)</f>
        <v>0</v>
      </c>
      <c r="T308" s="34">
        <f>IF(AG308="7",H308,0)</f>
        <v>0</v>
      </c>
      <c r="U308" s="34">
        <f>IF(AG308="7",I308,0)</f>
        <v>0</v>
      </c>
      <c r="V308" s="34">
        <f>IF(AG308="2",H308,0)</f>
        <v>0</v>
      </c>
      <c r="W308" s="34">
        <f>IF(AG308="2",I308,0)</f>
        <v>0</v>
      </c>
      <c r="X308" s="34">
        <f>IF(AG308="0",J308,0)</f>
        <v>0</v>
      </c>
      <c r="Y308" s="27" t="s">
        <v>371</v>
      </c>
      <c r="Z308" s="19">
        <f>IF(AD308=0,J308,0)</f>
        <v>0</v>
      </c>
      <c r="AA308" s="19">
        <f>IF(AD308=15,J308,0)</f>
        <v>0</v>
      </c>
      <c r="AB308" s="19">
        <f>IF(AD308=21,J308,0)</f>
        <v>0</v>
      </c>
      <c r="AD308" s="34">
        <v>21</v>
      </c>
      <c r="AE308" s="34">
        <f>G308*0.89</f>
        <v>0</v>
      </c>
      <c r="AF308" s="34">
        <f>G308*(1-0.89)</f>
        <v>0</v>
      </c>
      <c r="AG308" s="31" t="s">
        <v>13</v>
      </c>
      <c r="AM308" s="34">
        <f>F308*AE308</f>
        <v>0</v>
      </c>
      <c r="AN308" s="34">
        <f>F308*AF308</f>
        <v>0</v>
      </c>
      <c r="AO308" s="35" t="s">
        <v>1192</v>
      </c>
      <c r="AP308" s="35" t="s">
        <v>1206</v>
      </c>
      <c r="AQ308" s="27" t="s">
        <v>1210</v>
      </c>
      <c r="AS308" s="34">
        <f>AM308+AN308</f>
        <v>0</v>
      </c>
      <c r="AT308" s="34">
        <f>G308/(100-AU308)*100</f>
        <v>0</v>
      </c>
      <c r="AU308" s="34">
        <v>0</v>
      </c>
      <c r="AV308" s="34">
        <f>L308</f>
        <v>0.06</v>
      </c>
    </row>
    <row r="309" spans="4:7" ht="12.75">
      <c r="D309" s="17" t="s">
        <v>737</v>
      </c>
      <c r="G309" s="73"/>
    </row>
    <row r="310" spans="1:48" ht="12.75">
      <c r="A310" s="6" t="s">
        <v>244</v>
      </c>
      <c r="B310" s="6" t="s">
        <v>371</v>
      </c>
      <c r="C310" s="6" t="s">
        <v>612</v>
      </c>
      <c r="D310" s="6" t="s">
        <v>997</v>
      </c>
      <c r="E310" s="6" t="s">
        <v>1134</v>
      </c>
      <c r="F310" s="19">
        <v>4</v>
      </c>
      <c r="G310" s="72">
        <v>0</v>
      </c>
      <c r="H310" s="19">
        <f>F310*AE310</f>
        <v>0</v>
      </c>
      <c r="I310" s="19">
        <f>J310-H310</f>
        <v>0</v>
      </c>
      <c r="J310" s="19">
        <f>F310*G310</f>
        <v>0</v>
      </c>
      <c r="K310" s="19">
        <v>0.015</v>
      </c>
      <c r="L310" s="19">
        <f>F310*K310</f>
        <v>0.06</v>
      </c>
      <c r="M310" s="31" t="s">
        <v>1162</v>
      </c>
      <c r="P310" s="34">
        <f>IF(AG310="5",J310,0)</f>
        <v>0</v>
      </c>
      <c r="R310" s="34">
        <f>IF(AG310="1",H310,0)</f>
        <v>0</v>
      </c>
      <c r="S310" s="34">
        <f>IF(AG310="1",I310,0)</f>
        <v>0</v>
      </c>
      <c r="T310" s="34">
        <f>IF(AG310="7",H310,0)</f>
        <v>0</v>
      </c>
      <c r="U310" s="34">
        <f>IF(AG310="7",I310,0)</f>
        <v>0</v>
      </c>
      <c r="V310" s="34">
        <f>IF(AG310="2",H310,0)</f>
        <v>0</v>
      </c>
      <c r="W310" s="34">
        <f>IF(AG310="2",I310,0)</f>
        <v>0</v>
      </c>
      <c r="X310" s="34">
        <f>IF(AG310="0",J310,0)</f>
        <v>0</v>
      </c>
      <c r="Y310" s="27" t="s">
        <v>371</v>
      </c>
      <c r="Z310" s="19">
        <f>IF(AD310=0,J310,0)</f>
        <v>0</v>
      </c>
      <c r="AA310" s="19">
        <f>IF(AD310=15,J310,0)</f>
        <v>0</v>
      </c>
      <c r="AB310" s="19">
        <f>IF(AD310=21,J310,0)</f>
        <v>0</v>
      </c>
      <c r="AD310" s="34">
        <v>21</v>
      </c>
      <c r="AE310" s="34">
        <f>G310*0.89</f>
        <v>0</v>
      </c>
      <c r="AF310" s="34">
        <f>G310*(1-0.89)</f>
        <v>0</v>
      </c>
      <c r="AG310" s="31" t="s">
        <v>13</v>
      </c>
      <c r="AM310" s="34">
        <f>F310*AE310</f>
        <v>0</v>
      </c>
      <c r="AN310" s="34">
        <f>F310*AF310</f>
        <v>0</v>
      </c>
      <c r="AO310" s="35" t="s">
        <v>1192</v>
      </c>
      <c r="AP310" s="35" t="s">
        <v>1206</v>
      </c>
      <c r="AQ310" s="27" t="s">
        <v>1210</v>
      </c>
      <c r="AS310" s="34">
        <f>AM310+AN310</f>
        <v>0</v>
      </c>
      <c r="AT310" s="34">
        <f>G310/(100-AU310)*100</f>
        <v>0</v>
      </c>
      <c r="AU310" s="34">
        <v>0</v>
      </c>
      <c r="AV310" s="34">
        <f>L310</f>
        <v>0.06</v>
      </c>
    </row>
    <row r="311" spans="4:7" ht="12.75">
      <c r="D311" s="17" t="s">
        <v>737</v>
      </c>
      <c r="G311" s="73"/>
    </row>
    <row r="312" spans="1:48" ht="12.75">
      <c r="A312" s="6" t="s">
        <v>245</v>
      </c>
      <c r="B312" s="6" t="s">
        <v>371</v>
      </c>
      <c r="C312" s="6" t="s">
        <v>613</v>
      </c>
      <c r="D312" s="6" t="s">
        <v>998</v>
      </c>
      <c r="E312" s="6" t="s">
        <v>1137</v>
      </c>
      <c r="F312" s="19">
        <v>0.27</v>
      </c>
      <c r="G312" s="72">
        <v>0</v>
      </c>
      <c r="H312" s="19">
        <f>F312*AE312</f>
        <v>0</v>
      </c>
      <c r="I312" s="19">
        <f>J312-H312</f>
        <v>0</v>
      </c>
      <c r="J312" s="19">
        <f>F312*G312</f>
        <v>0</v>
      </c>
      <c r="K312" s="19">
        <v>0</v>
      </c>
      <c r="L312" s="19">
        <f>F312*K312</f>
        <v>0</v>
      </c>
      <c r="M312" s="31" t="s">
        <v>1162</v>
      </c>
      <c r="P312" s="34">
        <f>IF(AG312="5",J312,0)</f>
        <v>0</v>
      </c>
      <c r="R312" s="34">
        <f>IF(AG312="1",H312,0)</f>
        <v>0</v>
      </c>
      <c r="S312" s="34">
        <f>IF(AG312="1",I312,0)</f>
        <v>0</v>
      </c>
      <c r="T312" s="34">
        <f>IF(AG312="7",H312,0)</f>
        <v>0</v>
      </c>
      <c r="U312" s="34">
        <f>IF(AG312="7",I312,0)</f>
        <v>0</v>
      </c>
      <c r="V312" s="34">
        <f>IF(AG312="2",H312,0)</f>
        <v>0</v>
      </c>
      <c r="W312" s="34">
        <f>IF(AG312="2",I312,0)</f>
        <v>0</v>
      </c>
      <c r="X312" s="34">
        <f>IF(AG312="0",J312,0)</f>
        <v>0</v>
      </c>
      <c r="Y312" s="27" t="s">
        <v>371</v>
      </c>
      <c r="Z312" s="19">
        <f>IF(AD312=0,J312,0)</f>
        <v>0</v>
      </c>
      <c r="AA312" s="19">
        <f>IF(AD312=15,J312,0)</f>
        <v>0</v>
      </c>
      <c r="AB312" s="19">
        <f>IF(AD312=21,J312,0)</f>
        <v>0</v>
      </c>
      <c r="AD312" s="34">
        <v>21</v>
      </c>
      <c r="AE312" s="34">
        <f>G312*0</f>
        <v>0</v>
      </c>
      <c r="AF312" s="34">
        <f>G312*(1-0)</f>
        <v>0</v>
      </c>
      <c r="AG312" s="31" t="s">
        <v>11</v>
      </c>
      <c r="AM312" s="34">
        <f>F312*AE312</f>
        <v>0</v>
      </c>
      <c r="AN312" s="34">
        <f>F312*AF312</f>
        <v>0</v>
      </c>
      <c r="AO312" s="35" t="s">
        <v>1192</v>
      </c>
      <c r="AP312" s="35" t="s">
        <v>1206</v>
      </c>
      <c r="AQ312" s="27" t="s">
        <v>1210</v>
      </c>
      <c r="AS312" s="34">
        <f>AM312+AN312</f>
        <v>0</v>
      </c>
      <c r="AT312" s="34">
        <f>G312/(100-AU312)*100</f>
        <v>0</v>
      </c>
      <c r="AU312" s="34">
        <v>0</v>
      </c>
      <c r="AV312" s="34">
        <f>L312</f>
        <v>0</v>
      </c>
    </row>
    <row r="313" spans="1:37" ht="12.75">
      <c r="A313" s="5"/>
      <c r="B313" s="14" t="s">
        <v>371</v>
      </c>
      <c r="C313" s="14" t="s">
        <v>350</v>
      </c>
      <c r="D313" s="14" t="s">
        <v>999</v>
      </c>
      <c r="E313" s="5" t="s">
        <v>6</v>
      </c>
      <c r="F313" s="5" t="s">
        <v>6</v>
      </c>
      <c r="G313" s="5" t="s">
        <v>6</v>
      </c>
      <c r="H313" s="37">
        <f>SUM(H314:H322)</f>
        <v>0</v>
      </c>
      <c r="I313" s="37">
        <f>SUM(I314:I322)</f>
        <v>0</v>
      </c>
      <c r="J313" s="37">
        <f>H313+I313</f>
        <v>0</v>
      </c>
      <c r="K313" s="27"/>
      <c r="L313" s="37">
        <f>SUM(L314:L322)</f>
        <v>2.7897422</v>
      </c>
      <c r="M313" s="27"/>
      <c r="Y313" s="27" t="s">
        <v>371</v>
      </c>
      <c r="AI313" s="37">
        <f>SUM(Z314:Z322)</f>
        <v>0</v>
      </c>
      <c r="AJ313" s="37">
        <f>SUM(AA314:AA322)</f>
        <v>0</v>
      </c>
      <c r="AK313" s="37">
        <f>SUM(AB314:AB322)</f>
        <v>0</v>
      </c>
    </row>
    <row r="314" spans="1:48" ht="12.75">
      <c r="A314" s="6" t="s">
        <v>246</v>
      </c>
      <c r="B314" s="6" t="s">
        <v>371</v>
      </c>
      <c r="C314" s="6" t="s">
        <v>614</v>
      </c>
      <c r="D314" s="6" t="s">
        <v>1000</v>
      </c>
      <c r="E314" s="6" t="s">
        <v>1135</v>
      </c>
      <c r="F314" s="19">
        <v>105.46</v>
      </c>
      <c r="G314" s="72">
        <v>0</v>
      </c>
      <c r="H314" s="19">
        <f aca="true" t="shared" si="132" ref="H314:H322">F314*AE314</f>
        <v>0</v>
      </c>
      <c r="I314" s="19">
        <f aca="true" t="shared" si="133" ref="I314:I322">J314-H314</f>
        <v>0</v>
      </c>
      <c r="J314" s="19">
        <f aca="true" t="shared" si="134" ref="J314:J322">F314*G314</f>
        <v>0</v>
      </c>
      <c r="K314" s="19">
        <v>0</v>
      </c>
      <c r="L314" s="19">
        <f aca="true" t="shared" si="135" ref="L314:L322">F314*K314</f>
        <v>0</v>
      </c>
      <c r="M314" s="31" t="s">
        <v>1162</v>
      </c>
      <c r="P314" s="34">
        <f aca="true" t="shared" si="136" ref="P314:P322">IF(AG314="5",J314,0)</f>
        <v>0</v>
      </c>
      <c r="R314" s="34">
        <f aca="true" t="shared" si="137" ref="R314:R322">IF(AG314="1",H314,0)</f>
        <v>0</v>
      </c>
      <c r="S314" s="34">
        <f aca="true" t="shared" si="138" ref="S314:S322">IF(AG314="1",I314,0)</f>
        <v>0</v>
      </c>
      <c r="T314" s="34">
        <f aca="true" t="shared" si="139" ref="T314:T322">IF(AG314="7",H314,0)</f>
        <v>0</v>
      </c>
      <c r="U314" s="34">
        <f aca="true" t="shared" si="140" ref="U314:U322">IF(AG314="7",I314,0)</f>
        <v>0</v>
      </c>
      <c r="V314" s="34">
        <f aca="true" t="shared" si="141" ref="V314:V322">IF(AG314="2",H314,0)</f>
        <v>0</v>
      </c>
      <c r="W314" s="34">
        <f aca="true" t="shared" si="142" ref="W314:W322">IF(AG314="2",I314,0)</f>
        <v>0</v>
      </c>
      <c r="X314" s="34">
        <f aca="true" t="shared" si="143" ref="X314:X322">IF(AG314="0",J314,0)</f>
        <v>0</v>
      </c>
      <c r="Y314" s="27" t="s">
        <v>371</v>
      </c>
      <c r="Z314" s="19">
        <f aca="true" t="shared" si="144" ref="Z314:Z322">IF(AD314=0,J314,0)</f>
        <v>0</v>
      </c>
      <c r="AA314" s="19">
        <f aca="true" t="shared" si="145" ref="AA314:AA322">IF(AD314=15,J314,0)</f>
        <v>0</v>
      </c>
      <c r="AB314" s="19">
        <f aca="true" t="shared" si="146" ref="AB314:AB322">IF(AD314=21,J314,0)</f>
        <v>0</v>
      </c>
      <c r="AD314" s="34">
        <v>21</v>
      </c>
      <c r="AE314" s="34">
        <f>G314*0</f>
        <v>0</v>
      </c>
      <c r="AF314" s="34">
        <f>G314*(1-0)</f>
        <v>0</v>
      </c>
      <c r="AG314" s="31" t="s">
        <v>13</v>
      </c>
      <c r="AM314" s="34">
        <f aca="true" t="shared" si="147" ref="AM314:AM322">F314*AE314</f>
        <v>0</v>
      </c>
      <c r="AN314" s="34">
        <f aca="true" t="shared" si="148" ref="AN314:AN322">F314*AF314</f>
        <v>0</v>
      </c>
      <c r="AO314" s="35" t="s">
        <v>1193</v>
      </c>
      <c r="AP314" s="35" t="s">
        <v>1207</v>
      </c>
      <c r="AQ314" s="27" t="s">
        <v>1210</v>
      </c>
      <c r="AS314" s="34">
        <f aca="true" t="shared" si="149" ref="AS314:AS322">AM314+AN314</f>
        <v>0</v>
      </c>
      <c r="AT314" s="34">
        <f aca="true" t="shared" si="150" ref="AT314:AT322">G314/(100-AU314)*100</f>
        <v>0</v>
      </c>
      <c r="AU314" s="34">
        <v>0</v>
      </c>
      <c r="AV314" s="34">
        <f aca="true" t="shared" si="151" ref="AV314:AV322">L314</f>
        <v>0</v>
      </c>
    </row>
    <row r="315" spans="1:48" ht="12.75">
      <c r="A315" s="6" t="s">
        <v>247</v>
      </c>
      <c r="B315" s="6" t="s">
        <v>371</v>
      </c>
      <c r="C315" s="6" t="s">
        <v>615</v>
      </c>
      <c r="D315" s="6" t="s">
        <v>1001</v>
      </c>
      <c r="E315" s="6" t="s">
        <v>1136</v>
      </c>
      <c r="F315" s="19">
        <v>142.42</v>
      </c>
      <c r="G315" s="72">
        <v>0</v>
      </c>
      <c r="H315" s="19">
        <f t="shared" si="132"/>
        <v>0</v>
      </c>
      <c r="I315" s="19">
        <f t="shared" si="133"/>
        <v>0</v>
      </c>
      <c r="J315" s="19">
        <f t="shared" si="134"/>
        <v>0</v>
      </c>
      <c r="K315" s="19">
        <v>0</v>
      </c>
      <c r="L315" s="19">
        <f t="shared" si="135"/>
        <v>0</v>
      </c>
      <c r="M315" s="31" t="s">
        <v>1162</v>
      </c>
      <c r="P315" s="34">
        <f t="shared" si="136"/>
        <v>0</v>
      </c>
      <c r="R315" s="34">
        <f t="shared" si="137"/>
        <v>0</v>
      </c>
      <c r="S315" s="34">
        <f t="shared" si="138"/>
        <v>0</v>
      </c>
      <c r="T315" s="34">
        <f t="shared" si="139"/>
        <v>0</v>
      </c>
      <c r="U315" s="34">
        <f t="shared" si="140"/>
        <v>0</v>
      </c>
      <c r="V315" s="34">
        <f t="shared" si="141"/>
        <v>0</v>
      </c>
      <c r="W315" s="34">
        <f t="shared" si="142"/>
        <v>0</v>
      </c>
      <c r="X315" s="34">
        <f t="shared" si="143"/>
        <v>0</v>
      </c>
      <c r="Y315" s="27" t="s">
        <v>371</v>
      </c>
      <c r="Z315" s="19">
        <f t="shared" si="144"/>
        <v>0</v>
      </c>
      <c r="AA315" s="19">
        <f t="shared" si="145"/>
        <v>0</v>
      </c>
      <c r="AB315" s="19">
        <f t="shared" si="146"/>
        <v>0</v>
      </c>
      <c r="AD315" s="34">
        <v>21</v>
      </c>
      <c r="AE315" s="34">
        <f>G315*0</f>
        <v>0</v>
      </c>
      <c r="AF315" s="34">
        <f>G315*(1-0)</f>
        <v>0</v>
      </c>
      <c r="AG315" s="31" t="s">
        <v>13</v>
      </c>
      <c r="AM315" s="34">
        <f t="shared" si="147"/>
        <v>0</v>
      </c>
      <c r="AN315" s="34">
        <f t="shared" si="148"/>
        <v>0</v>
      </c>
      <c r="AO315" s="35" t="s">
        <v>1193</v>
      </c>
      <c r="AP315" s="35" t="s">
        <v>1207</v>
      </c>
      <c r="AQ315" s="27" t="s">
        <v>1210</v>
      </c>
      <c r="AS315" s="34">
        <f t="shared" si="149"/>
        <v>0</v>
      </c>
      <c r="AT315" s="34">
        <f t="shared" si="150"/>
        <v>0</v>
      </c>
      <c r="AU315" s="34">
        <v>0</v>
      </c>
      <c r="AV315" s="34">
        <f t="shared" si="151"/>
        <v>0</v>
      </c>
    </row>
    <row r="316" spans="1:48" ht="12.75">
      <c r="A316" s="6" t="s">
        <v>248</v>
      </c>
      <c r="B316" s="6" t="s">
        <v>371</v>
      </c>
      <c r="C316" s="6" t="s">
        <v>616</v>
      </c>
      <c r="D316" s="6" t="s">
        <v>1002</v>
      </c>
      <c r="E316" s="6" t="s">
        <v>1135</v>
      </c>
      <c r="F316" s="19">
        <v>105.46</v>
      </c>
      <c r="G316" s="72">
        <v>0</v>
      </c>
      <c r="H316" s="19">
        <f t="shared" si="132"/>
        <v>0</v>
      </c>
      <c r="I316" s="19">
        <f t="shared" si="133"/>
        <v>0</v>
      </c>
      <c r="J316" s="19">
        <f t="shared" si="134"/>
        <v>0</v>
      </c>
      <c r="K316" s="19">
        <v>0.00021</v>
      </c>
      <c r="L316" s="19">
        <f t="shared" si="135"/>
        <v>0.0221466</v>
      </c>
      <c r="M316" s="31" t="s">
        <v>1162</v>
      </c>
      <c r="P316" s="34">
        <f t="shared" si="136"/>
        <v>0</v>
      </c>
      <c r="R316" s="34">
        <f t="shared" si="137"/>
        <v>0</v>
      </c>
      <c r="S316" s="34">
        <f t="shared" si="138"/>
        <v>0</v>
      </c>
      <c r="T316" s="34">
        <f t="shared" si="139"/>
        <v>0</v>
      </c>
      <c r="U316" s="34">
        <f t="shared" si="140"/>
        <v>0</v>
      </c>
      <c r="V316" s="34">
        <f t="shared" si="141"/>
        <v>0</v>
      </c>
      <c r="W316" s="34">
        <f t="shared" si="142"/>
        <v>0</v>
      </c>
      <c r="X316" s="34">
        <f t="shared" si="143"/>
        <v>0</v>
      </c>
      <c r="Y316" s="27" t="s">
        <v>371</v>
      </c>
      <c r="Z316" s="19">
        <f t="shared" si="144"/>
        <v>0</v>
      </c>
      <c r="AA316" s="19">
        <f t="shared" si="145"/>
        <v>0</v>
      </c>
      <c r="AB316" s="19">
        <f t="shared" si="146"/>
        <v>0</v>
      </c>
      <c r="AD316" s="34">
        <v>21</v>
      </c>
      <c r="AE316" s="34">
        <f>G316*0.503921334396214</f>
        <v>0</v>
      </c>
      <c r="AF316" s="34">
        <f>G316*(1-0.503921334396214)</f>
        <v>0</v>
      </c>
      <c r="AG316" s="31" t="s">
        <v>13</v>
      </c>
      <c r="AM316" s="34">
        <f t="shared" si="147"/>
        <v>0</v>
      </c>
      <c r="AN316" s="34">
        <f t="shared" si="148"/>
        <v>0</v>
      </c>
      <c r="AO316" s="35" t="s">
        <v>1193</v>
      </c>
      <c r="AP316" s="35" t="s">
        <v>1207</v>
      </c>
      <c r="AQ316" s="27" t="s">
        <v>1210</v>
      </c>
      <c r="AS316" s="34">
        <f t="shared" si="149"/>
        <v>0</v>
      </c>
      <c r="AT316" s="34">
        <f t="shared" si="150"/>
        <v>0</v>
      </c>
      <c r="AU316" s="34">
        <v>0</v>
      </c>
      <c r="AV316" s="34">
        <f t="shared" si="151"/>
        <v>0.0221466</v>
      </c>
    </row>
    <row r="317" spans="1:48" ht="12.75">
      <c r="A317" s="6" t="s">
        <v>249</v>
      </c>
      <c r="B317" s="6" t="s">
        <v>371</v>
      </c>
      <c r="C317" s="6" t="s">
        <v>617</v>
      </c>
      <c r="D317" s="6" t="s">
        <v>1003</v>
      </c>
      <c r="E317" s="6" t="s">
        <v>1135</v>
      </c>
      <c r="F317" s="19">
        <v>105.46</v>
      </c>
      <c r="G317" s="72">
        <v>0</v>
      </c>
      <c r="H317" s="19">
        <f t="shared" si="132"/>
        <v>0</v>
      </c>
      <c r="I317" s="19">
        <f t="shared" si="133"/>
        <v>0</v>
      </c>
      <c r="J317" s="19">
        <f t="shared" si="134"/>
        <v>0</v>
      </c>
      <c r="K317" s="19">
        <v>0.00504</v>
      </c>
      <c r="L317" s="19">
        <f t="shared" si="135"/>
        <v>0.5315184</v>
      </c>
      <c r="M317" s="31" t="s">
        <v>1162</v>
      </c>
      <c r="P317" s="34">
        <f t="shared" si="136"/>
        <v>0</v>
      </c>
      <c r="R317" s="34">
        <f t="shared" si="137"/>
        <v>0</v>
      </c>
      <c r="S317" s="34">
        <f t="shared" si="138"/>
        <v>0</v>
      </c>
      <c r="T317" s="34">
        <f t="shared" si="139"/>
        <v>0</v>
      </c>
      <c r="U317" s="34">
        <f t="shared" si="140"/>
        <v>0</v>
      </c>
      <c r="V317" s="34">
        <f t="shared" si="141"/>
        <v>0</v>
      </c>
      <c r="W317" s="34">
        <f t="shared" si="142"/>
        <v>0</v>
      </c>
      <c r="X317" s="34">
        <f t="shared" si="143"/>
        <v>0</v>
      </c>
      <c r="Y317" s="27" t="s">
        <v>371</v>
      </c>
      <c r="Z317" s="19">
        <f t="shared" si="144"/>
        <v>0</v>
      </c>
      <c r="AA317" s="19">
        <f t="shared" si="145"/>
        <v>0</v>
      </c>
      <c r="AB317" s="19">
        <f t="shared" si="146"/>
        <v>0</v>
      </c>
      <c r="AD317" s="34">
        <v>21</v>
      </c>
      <c r="AE317" s="34">
        <f>G317*0.18512724937764</f>
        <v>0</v>
      </c>
      <c r="AF317" s="34">
        <f>G317*(1-0.18512724937764)</f>
        <v>0</v>
      </c>
      <c r="AG317" s="31" t="s">
        <v>13</v>
      </c>
      <c r="AM317" s="34">
        <f t="shared" si="147"/>
        <v>0</v>
      </c>
      <c r="AN317" s="34">
        <f t="shared" si="148"/>
        <v>0</v>
      </c>
      <c r="AO317" s="35" t="s">
        <v>1193</v>
      </c>
      <c r="AP317" s="35" t="s">
        <v>1207</v>
      </c>
      <c r="AQ317" s="27" t="s">
        <v>1210</v>
      </c>
      <c r="AS317" s="34">
        <f t="shared" si="149"/>
        <v>0</v>
      </c>
      <c r="AT317" s="34">
        <f t="shared" si="150"/>
        <v>0</v>
      </c>
      <c r="AU317" s="34">
        <v>0</v>
      </c>
      <c r="AV317" s="34">
        <f t="shared" si="151"/>
        <v>0.5315184</v>
      </c>
    </row>
    <row r="318" spans="1:48" ht="12.75">
      <c r="A318" s="7" t="s">
        <v>250</v>
      </c>
      <c r="B318" s="7" t="s">
        <v>371</v>
      </c>
      <c r="C318" s="7" t="s">
        <v>618</v>
      </c>
      <c r="D318" s="7" t="s">
        <v>1004</v>
      </c>
      <c r="E318" s="7" t="s">
        <v>1135</v>
      </c>
      <c r="F318" s="20">
        <v>110.733</v>
      </c>
      <c r="G318" s="74">
        <v>0</v>
      </c>
      <c r="H318" s="20">
        <f t="shared" si="132"/>
        <v>0</v>
      </c>
      <c r="I318" s="20">
        <f t="shared" si="133"/>
        <v>0</v>
      </c>
      <c r="J318" s="20">
        <f t="shared" si="134"/>
        <v>0</v>
      </c>
      <c r="K318" s="20">
        <v>0.0192</v>
      </c>
      <c r="L318" s="20">
        <f t="shared" si="135"/>
        <v>2.1260736</v>
      </c>
      <c r="M318" s="32" t="s">
        <v>1162</v>
      </c>
      <c r="P318" s="34">
        <f t="shared" si="136"/>
        <v>0</v>
      </c>
      <c r="R318" s="34">
        <f t="shared" si="137"/>
        <v>0</v>
      </c>
      <c r="S318" s="34">
        <f t="shared" si="138"/>
        <v>0</v>
      </c>
      <c r="T318" s="34">
        <f t="shared" si="139"/>
        <v>0</v>
      </c>
      <c r="U318" s="34">
        <f t="shared" si="140"/>
        <v>0</v>
      </c>
      <c r="V318" s="34">
        <f t="shared" si="141"/>
        <v>0</v>
      </c>
      <c r="W318" s="34">
        <f t="shared" si="142"/>
        <v>0</v>
      </c>
      <c r="X318" s="34">
        <f t="shared" si="143"/>
        <v>0</v>
      </c>
      <c r="Y318" s="27" t="s">
        <v>371</v>
      </c>
      <c r="Z318" s="20">
        <f t="shared" si="144"/>
        <v>0</v>
      </c>
      <c r="AA318" s="20">
        <f t="shared" si="145"/>
        <v>0</v>
      </c>
      <c r="AB318" s="20">
        <f t="shared" si="146"/>
        <v>0</v>
      </c>
      <c r="AD318" s="34">
        <v>21</v>
      </c>
      <c r="AE318" s="34">
        <f>G318*1</f>
        <v>0</v>
      </c>
      <c r="AF318" s="34">
        <f>G318*(1-1)</f>
        <v>0</v>
      </c>
      <c r="AG318" s="32" t="s">
        <v>13</v>
      </c>
      <c r="AM318" s="34">
        <f t="shared" si="147"/>
        <v>0</v>
      </c>
      <c r="AN318" s="34">
        <f t="shared" si="148"/>
        <v>0</v>
      </c>
      <c r="AO318" s="35" t="s">
        <v>1193</v>
      </c>
      <c r="AP318" s="35" t="s">
        <v>1207</v>
      </c>
      <c r="AQ318" s="27" t="s">
        <v>1210</v>
      </c>
      <c r="AS318" s="34">
        <f t="shared" si="149"/>
        <v>0</v>
      </c>
      <c r="AT318" s="34">
        <f t="shared" si="150"/>
        <v>0</v>
      </c>
      <c r="AU318" s="34">
        <v>0</v>
      </c>
      <c r="AV318" s="34">
        <f t="shared" si="151"/>
        <v>2.1260736</v>
      </c>
    </row>
    <row r="319" spans="1:48" ht="12.75">
      <c r="A319" s="6" t="s">
        <v>251</v>
      </c>
      <c r="B319" s="6" t="s">
        <v>371</v>
      </c>
      <c r="C319" s="6" t="s">
        <v>619</v>
      </c>
      <c r="D319" s="6" t="s">
        <v>1005</v>
      </c>
      <c r="E319" s="6" t="s">
        <v>1136</v>
      </c>
      <c r="F319" s="19">
        <v>142.42</v>
      </c>
      <c r="G319" s="72">
        <v>0</v>
      </c>
      <c r="H319" s="19">
        <f t="shared" si="132"/>
        <v>0</v>
      </c>
      <c r="I319" s="19">
        <f t="shared" si="133"/>
        <v>0</v>
      </c>
      <c r="J319" s="19">
        <f t="shared" si="134"/>
        <v>0</v>
      </c>
      <c r="K319" s="19">
        <v>0.00018</v>
      </c>
      <c r="L319" s="19">
        <f t="shared" si="135"/>
        <v>0.025635599999999998</v>
      </c>
      <c r="M319" s="31" t="s">
        <v>1162</v>
      </c>
      <c r="P319" s="34">
        <f t="shared" si="136"/>
        <v>0</v>
      </c>
      <c r="R319" s="34">
        <f t="shared" si="137"/>
        <v>0</v>
      </c>
      <c r="S319" s="34">
        <f t="shared" si="138"/>
        <v>0</v>
      </c>
      <c r="T319" s="34">
        <f t="shared" si="139"/>
        <v>0</v>
      </c>
      <c r="U319" s="34">
        <f t="shared" si="140"/>
        <v>0</v>
      </c>
      <c r="V319" s="34">
        <f t="shared" si="141"/>
        <v>0</v>
      </c>
      <c r="W319" s="34">
        <f t="shared" si="142"/>
        <v>0</v>
      </c>
      <c r="X319" s="34">
        <f t="shared" si="143"/>
        <v>0</v>
      </c>
      <c r="Y319" s="27" t="s">
        <v>371</v>
      </c>
      <c r="Z319" s="19">
        <f t="shared" si="144"/>
        <v>0</v>
      </c>
      <c r="AA319" s="19">
        <f t="shared" si="145"/>
        <v>0</v>
      </c>
      <c r="AB319" s="19">
        <f t="shared" si="146"/>
        <v>0</v>
      </c>
      <c r="AD319" s="34">
        <v>21</v>
      </c>
      <c r="AE319" s="34">
        <f>G319*0.666597222222222</f>
        <v>0</v>
      </c>
      <c r="AF319" s="34">
        <f>G319*(1-0.666597222222222)</f>
        <v>0</v>
      </c>
      <c r="AG319" s="31" t="s">
        <v>13</v>
      </c>
      <c r="AM319" s="34">
        <f t="shared" si="147"/>
        <v>0</v>
      </c>
      <c r="AN319" s="34">
        <f t="shared" si="148"/>
        <v>0</v>
      </c>
      <c r="AO319" s="35" t="s">
        <v>1193</v>
      </c>
      <c r="AP319" s="35" t="s">
        <v>1207</v>
      </c>
      <c r="AQ319" s="27" t="s">
        <v>1210</v>
      </c>
      <c r="AS319" s="34">
        <f t="shared" si="149"/>
        <v>0</v>
      </c>
      <c r="AT319" s="34">
        <f t="shared" si="150"/>
        <v>0</v>
      </c>
      <c r="AU319" s="34">
        <v>0</v>
      </c>
      <c r="AV319" s="34">
        <f t="shared" si="151"/>
        <v>0.025635599999999998</v>
      </c>
    </row>
    <row r="320" spans="1:48" ht="12.75">
      <c r="A320" s="6" t="s">
        <v>252</v>
      </c>
      <c r="B320" s="6" t="s">
        <v>371</v>
      </c>
      <c r="C320" s="6" t="s">
        <v>620</v>
      </c>
      <c r="D320" s="6" t="s">
        <v>1006</v>
      </c>
      <c r="E320" s="6" t="s">
        <v>1135</v>
      </c>
      <c r="F320" s="19">
        <v>17.04</v>
      </c>
      <c r="G320" s="72">
        <v>0</v>
      </c>
      <c r="H320" s="19">
        <f t="shared" si="132"/>
        <v>0</v>
      </c>
      <c r="I320" s="19">
        <f t="shared" si="133"/>
        <v>0</v>
      </c>
      <c r="J320" s="19">
        <f t="shared" si="134"/>
        <v>0</v>
      </c>
      <c r="K320" s="19">
        <v>0</v>
      </c>
      <c r="L320" s="19">
        <f t="shared" si="135"/>
        <v>0</v>
      </c>
      <c r="M320" s="31" t="s">
        <v>1162</v>
      </c>
      <c r="P320" s="34">
        <f t="shared" si="136"/>
        <v>0</v>
      </c>
      <c r="R320" s="34">
        <f t="shared" si="137"/>
        <v>0</v>
      </c>
      <c r="S320" s="34">
        <f t="shared" si="138"/>
        <v>0</v>
      </c>
      <c r="T320" s="34">
        <f t="shared" si="139"/>
        <v>0</v>
      </c>
      <c r="U320" s="34">
        <f t="shared" si="140"/>
        <v>0</v>
      </c>
      <c r="V320" s="34">
        <f t="shared" si="141"/>
        <v>0</v>
      </c>
      <c r="W320" s="34">
        <f t="shared" si="142"/>
        <v>0</v>
      </c>
      <c r="X320" s="34">
        <f t="shared" si="143"/>
        <v>0</v>
      </c>
      <c r="Y320" s="27" t="s">
        <v>371</v>
      </c>
      <c r="Z320" s="19">
        <f t="shared" si="144"/>
        <v>0</v>
      </c>
      <c r="AA320" s="19">
        <f t="shared" si="145"/>
        <v>0</v>
      </c>
      <c r="AB320" s="19">
        <f t="shared" si="146"/>
        <v>0</v>
      </c>
      <c r="AD320" s="34">
        <v>21</v>
      </c>
      <c r="AE320" s="34">
        <f>G320*0</f>
        <v>0</v>
      </c>
      <c r="AF320" s="34">
        <f>G320*(1-0)</f>
        <v>0</v>
      </c>
      <c r="AG320" s="31" t="s">
        <v>13</v>
      </c>
      <c r="AM320" s="34">
        <f t="shared" si="147"/>
        <v>0</v>
      </c>
      <c r="AN320" s="34">
        <f t="shared" si="148"/>
        <v>0</v>
      </c>
      <c r="AO320" s="35" t="s">
        <v>1193</v>
      </c>
      <c r="AP320" s="35" t="s">
        <v>1207</v>
      </c>
      <c r="AQ320" s="27" t="s">
        <v>1210</v>
      </c>
      <c r="AS320" s="34">
        <f t="shared" si="149"/>
        <v>0</v>
      </c>
      <c r="AT320" s="34">
        <f t="shared" si="150"/>
        <v>0</v>
      </c>
      <c r="AU320" s="34">
        <v>0</v>
      </c>
      <c r="AV320" s="34">
        <f t="shared" si="151"/>
        <v>0</v>
      </c>
    </row>
    <row r="321" spans="1:48" ht="12.75">
      <c r="A321" s="6" t="s">
        <v>253</v>
      </c>
      <c r="B321" s="6" t="s">
        <v>371</v>
      </c>
      <c r="C321" s="6" t="s">
        <v>621</v>
      </c>
      <c r="D321" s="6" t="s">
        <v>1007</v>
      </c>
      <c r="E321" s="6" t="s">
        <v>1135</v>
      </c>
      <c r="F321" s="19">
        <v>105.46</v>
      </c>
      <c r="G321" s="72">
        <v>0</v>
      </c>
      <c r="H321" s="19">
        <f t="shared" si="132"/>
        <v>0</v>
      </c>
      <c r="I321" s="19">
        <f t="shared" si="133"/>
        <v>0</v>
      </c>
      <c r="J321" s="19">
        <f t="shared" si="134"/>
        <v>0</v>
      </c>
      <c r="K321" s="19">
        <v>0.0008</v>
      </c>
      <c r="L321" s="19">
        <f t="shared" si="135"/>
        <v>0.084368</v>
      </c>
      <c r="M321" s="31" t="s">
        <v>1162</v>
      </c>
      <c r="P321" s="34">
        <f t="shared" si="136"/>
        <v>0</v>
      </c>
      <c r="R321" s="34">
        <f t="shared" si="137"/>
        <v>0</v>
      </c>
      <c r="S321" s="34">
        <f t="shared" si="138"/>
        <v>0</v>
      </c>
      <c r="T321" s="34">
        <f t="shared" si="139"/>
        <v>0</v>
      </c>
      <c r="U321" s="34">
        <f t="shared" si="140"/>
        <v>0</v>
      </c>
      <c r="V321" s="34">
        <f t="shared" si="141"/>
        <v>0</v>
      </c>
      <c r="W321" s="34">
        <f t="shared" si="142"/>
        <v>0</v>
      </c>
      <c r="X321" s="34">
        <f t="shared" si="143"/>
        <v>0</v>
      </c>
      <c r="Y321" s="27" t="s">
        <v>371</v>
      </c>
      <c r="Z321" s="19">
        <f t="shared" si="144"/>
        <v>0</v>
      </c>
      <c r="AA321" s="19">
        <f t="shared" si="145"/>
        <v>0</v>
      </c>
      <c r="AB321" s="19">
        <f t="shared" si="146"/>
        <v>0</v>
      </c>
      <c r="AD321" s="34">
        <v>21</v>
      </c>
      <c r="AE321" s="34">
        <f>G321*0.999999042196053</f>
        <v>0</v>
      </c>
      <c r="AF321" s="34">
        <f>G321*(1-0.999999042196053)</f>
        <v>0</v>
      </c>
      <c r="AG321" s="31" t="s">
        <v>13</v>
      </c>
      <c r="AM321" s="34">
        <f t="shared" si="147"/>
        <v>0</v>
      </c>
      <c r="AN321" s="34">
        <f t="shared" si="148"/>
        <v>0</v>
      </c>
      <c r="AO321" s="35" t="s">
        <v>1193</v>
      </c>
      <c r="AP321" s="35" t="s">
        <v>1207</v>
      </c>
      <c r="AQ321" s="27" t="s">
        <v>1210</v>
      </c>
      <c r="AS321" s="34">
        <f t="shared" si="149"/>
        <v>0</v>
      </c>
      <c r="AT321" s="34">
        <f t="shared" si="150"/>
        <v>0</v>
      </c>
      <c r="AU321" s="34">
        <v>0</v>
      </c>
      <c r="AV321" s="34">
        <f t="shared" si="151"/>
        <v>0.084368</v>
      </c>
    </row>
    <row r="322" spans="1:48" ht="12.75">
      <c r="A322" s="6" t="s">
        <v>254</v>
      </c>
      <c r="B322" s="6" t="s">
        <v>371</v>
      </c>
      <c r="C322" s="6" t="s">
        <v>622</v>
      </c>
      <c r="D322" s="6" t="s">
        <v>1008</v>
      </c>
      <c r="E322" s="6" t="s">
        <v>1137</v>
      </c>
      <c r="F322" s="19">
        <v>2.7898</v>
      </c>
      <c r="G322" s="72">
        <v>0</v>
      </c>
      <c r="H322" s="19">
        <f t="shared" si="132"/>
        <v>0</v>
      </c>
      <c r="I322" s="19">
        <f t="shared" si="133"/>
        <v>0</v>
      </c>
      <c r="J322" s="19">
        <f t="shared" si="134"/>
        <v>0</v>
      </c>
      <c r="K322" s="19">
        <v>0</v>
      </c>
      <c r="L322" s="19">
        <f t="shared" si="135"/>
        <v>0</v>
      </c>
      <c r="M322" s="31" t="s">
        <v>1162</v>
      </c>
      <c r="P322" s="34">
        <f t="shared" si="136"/>
        <v>0</v>
      </c>
      <c r="R322" s="34">
        <f t="shared" si="137"/>
        <v>0</v>
      </c>
      <c r="S322" s="34">
        <f t="shared" si="138"/>
        <v>0</v>
      </c>
      <c r="T322" s="34">
        <f t="shared" si="139"/>
        <v>0</v>
      </c>
      <c r="U322" s="34">
        <f t="shared" si="140"/>
        <v>0</v>
      </c>
      <c r="V322" s="34">
        <f t="shared" si="141"/>
        <v>0</v>
      </c>
      <c r="W322" s="34">
        <f t="shared" si="142"/>
        <v>0</v>
      </c>
      <c r="X322" s="34">
        <f t="shared" si="143"/>
        <v>0</v>
      </c>
      <c r="Y322" s="27" t="s">
        <v>371</v>
      </c>
      <c r="Z322" s="19">
        <f t="shared" si="144"/>
        <v>0</v>
      </c>
      <c r="AA322" s="19">
        <f t="shared" si="145"/>
        <v>0</v>
      </c>
      <c r="AB322" s="19">
        <f t="shared" si="146"/>
        <v>0</v>
      </c>
      <c r="AD322" s="34">
        <v>21</v>
      </c>
      <c r="AE322" s="34">
        <f>G322*0</f>
        <v>0</v>
      </c>
      <c r="AF322" s="34">
        <f>G322*(1-0)</f>
        <v>0</v>
      </c>
      <c r="AG322" s="31" t="s">
        <v>11</v>
      </c>
      <c r="AM322" s="34">
        <f t="shared" si="147"/>
        <v>0</v>
      </c>
      <c r="AN322" s="34">
        <f t="shared" si="148"/>
        <v>0</v>
      </c>
      <c r="AO322" s="35" t="s">
        <v>1193</v>
      </c>
      <c r="AP322" s="35" t="s">
        <v>1207</v>
      </c>
      <c r="AQ322" s="27" t="s">
        <v>1210</v>
      </c>
      <c r="AS322" s="34">
        <f t="shared" si="149"/>
        <v>0</v>
      </c>
      <c r="AT322" s="34">
        <f t="shared" si="150"/>
        <v>0</v>
      </c>
      <c r="AU322" s="34">
        <v>0</v>
      </c>
      <c r="AV322" s="34">
        <f t="shared" si="151"/>
        <v>0</v>
      </c>
    </row>
    <row r="323" spans="1:37" ht="12.75">
      <c r="A323" s="5"/>
      <c r="B323" s="14" t="s">
        <v>371</v>
      </c>
      <c r="C323" s="14" t="s">
        <v>351</v>
      </c>
      <c r="D323" s="14" t="s">
        <v>1009</v>
      </c>
      <c r="E323" s="5" t="s">
        <v>6</v>
      </c>
      <c r="F323" s="5" t="s">
        <v>6</v>
      </c>
      <c r="G323" s="5" t="s">
        <v>6</v>
      </c>
      <c r="H323" s="37">
        <f>SUM(H324:H341)</f>
        <v>0</v>
      </c>
      <c r="I323" s="37">
        <f>SUM(I324:I341)</f>
        <v>0</v>
      </c>
      <c r="J323" s="37">
        <f>H323+I323</f>
        <v>0</v>
      </c>
      <c r="K323" s="27"/>
      <c r="L323" s="37">
        <f>SUM(L324:L341)</f>
        <v>8.298421635</v>
      </c>
      <c r="M323" s="27"/>
      <c r="Y323" s="27" t="s">
        <v>371</v>
      </c>
      <c r="AI323" s="37">
        <f>SUM(Z324:Z341)</f>
        <v>0</v>
      </c>
      <c r="AJ323" s="37">
        <f>SUM(AA324:AA341)</f>
        <v>0</v>
      </c>
      <c r="AK323" s="37">
        <f>SUM(AB324:AB341)</f>
        <v>0</v>
      </c>
    </row>
    <row r="324" spans="1:48" ht="12.75">
      <c r="A324" s="6" t="s">
        <v>255</v>
      </c>
      <c r="B324" s="6" t="s">
        <v>371</v>
      </c>
      <c r="C324" s="6" t="s">
        <v>623</v>
      </c>
      <c r="D324" s="6" t="s">
        <v>1010</v>
      </c>
      <c r="E324" s="6" t="s">
        <v>1135</v>
      </c>
      <c r="F324" s="19">
        <v>42.726</v>
      </c>
      <c r="G324" s="72">
        <v>0</v>
      </c>
      <c r="H324" s="19">
        <f aca="true" t="shared" si="152" ref="H324:H336">F324*AE324</f>
        <v>0</v>
      </c>
      <c r="I324" s="19">
        <f aca="true" t="shared" si="153" ref="I324:I336">J324-H324</f>
        <v>0</v>
      </c>
      <c r="J324" s="19">
        <f aca="true" t="shared" si="154" ref="J324:J336">F324*G324</f>
        <v>0</v>
      </c>
      <c r="K324" s="19">
        <v>0</v>
      </c>
      <c r="L324" s="19">
        <f aca="true" t="shared" si="155" ref="L324:L336">F324*K324</f>
        <v>0</v>
      </c>
      <c r="M324" s="31" t="s">
        <v>1162</v>
      </c>
      <c r="P324" s="34">
        <f aca="true" t="shared" si="156" ref="P324:P336">IF(AG324="5",J324,0)</f>
        <v>0</v>
      </c>
      <c r="R324" s="34">
        <f aca="true" t="shared" si="157" ref="R324:R336">IF(AG324="1",H324,0)</f>
        <v>0</v>
      </c>
      <c r="S324" s="34">
        <f aca="true" t="shared" si="158" ref="S324:S336">IF(AG324="1",I324,0)</f>
        <v>0</v>
      </c>
      <c r="T324" s="34">
        <f aca="true" t="shared" si="159" ref="T324:T336">IF(AG324="7",H324,0)</f>
        <v>0</v>
      </c>
      <c r="U324" s="34">
        <f aca="true" t="shared" si="160" ref="U324:U336">IF(AG324="7",I324,0)</f>
        <v>0</v>
      </c>
      <c r="V324" s="34">
        <f aca="true" t="shared" si="161" ref="V324:V336">IF(AG324="2",H324,0)</f>
        <v>0</v>
      </c>
      <c r="W324" s="34">
        <f aca="true" t="shared" si="162" ref="W324:W336">IF(AG324="2",I324,0)</f>
        <v>0</v>
      </c>
      <c r="X324" s="34">
        <f aca="true" t="shared" si="163" ref="X324:X336">IF(AG324="0",J324,0)</f>
        <v>0</v>
      </c>
      <c r="Y324" s="27" t="s">
        <v>371</v>
      </c>
      <c r="Z324" s="19">
        <f aca="true" t="shared" si="164" ref="Z324:Z336">IF(AD324=0,J324,0)</f>
        <v>0</v>
      </c>
      <c r="AA324" s="19">
        <f aca="true" t="shared" si="165" ref="AA324:AA336">IF(AD324=15,J324,0)</f>
        <v>0</v>
      </c>
      <c r="AB324" s="19">
        <f aca="true" t="shared" si="166" ref="AB324:AB336">IF(AD324=21,J324,0)</f>
        <v>0</v>
      </c>
      <c r="AD324" s="34">
        <v>21</v>
      </c>
      <c r="AE324" s="34">
        <f>G324*0</f>
        <v>0</v>
      </c>
      <c r="AF324" s="34">
        <f>G324*(1-0)</f>
        <v>0</v>
      </c>
      <c r="AG324" s="31" t="s">
        <v>13</v>
      </c>
      <c r="AM324" s="34">
        <f aca="true" t="shared" si="167" ref="AM324:AM336">F324*AE324</f>
        <v>0</v>
      </c>
      <c r="AN324" s="34">
        <f aca="true" t="shared" si="168" ref="AN324:AN336">F324*AF324</f>
        <v>0</v>
      </c>
      <c r="AO324" s="35" t="s">
        <v>1194</v>
      </c>
      <c r="AP324" s="35" t="s">
        <v>1208</v>
      </c>
      <c r="AQ324" s="27" t="s">
        <v>1210</v>
      </c>
      <c r="AS324" s="34">
        <f aca="true" t="shared" si="169" ref="AS324:AS336">AM324+AN324</f>
        <v>0</v>
      </c>
      <c r="AT324" s="34">
        <f aca="true" t="shared" si="170" ref="AT324:AT336">G324/(100-AU324)*100</f>
        <v>0</v>
      </c>
      <c r="AU324" s="34">
        <v>0</v>
      </c>
      <c r="AV324" s="34">
        <f aca="true" t="shared" si="171" ref="AV324:AV336">L324</f>
        <v>0</v>
      </c>
    </row>
    <row r="325" spans="1:48" ht="12.75">
      <c r="A325" s="6" t="s">
        <v>256</v>
      </c>
      <c r="B325" s="6" t="s">
        <v>371</v>
      </c>
      <c r="C325" s="6" t="s">
        <v>624</v>
      </c>
      <c r="D325" s="6" t="s">
        <v>1011</v>
      </c>
      <c r="E325" s="6" t="s">
        <v>1135</v>
      </c>
      <c r="F325" s="19">
        <v>305.9</v>
      </c>
      <c r="G325" s="72">
        <v>0</v>
      </c>
      <c r="H325" s="19">
        <f t="shared" si="152"/>
        <v>0</v>
      </c>
      <c r="I325" s="19">
        <f t="shared" si="153"/>
        <v>0</v>
      </c>
      <c r="J325" s="19">
        <f t="shared" si="154"/>
        <v>0</v>
      </c>
      <c r="K325" s="19">
        <v>0.00021</v>
      </c>
      <c r="L325" s="19">
        <f t="shared" si="155"/>
        <v>0.064239</v>
      </c>
      <c r="M325" s="31" t="s">
        <v>1162</v>
      </c>
      <c r="P325" s="34">
        <f t="shared" si="156"/>
        <v>0</v>
      </c>
      <c r="R325" s="34">
        <f t="shared" si="157"/>
        <v>0</v>
      </c>
      <c r="S325" s="34">
        <f t="shared" si="158"/>
        <v>0</v>
      </c>
      <c r="T325" s="34">
        <f t="shared" si="159"/>
        <v>0</v>
      </c>
      <c r="U325" s="34">
        <f t="shared" si="160"/>
        <v>0</v>
      </c>
      <c r="V325" s="34">
        <f t="shared" si="161"/>
        <v>0</v>
      </c>
      <c r="W325" s="34">
        <f t="shared" si="162"/>
        <v>0</v>
      </c>
      <c r="X325" s="34">
        <f t="shared" si="163"/>
        <v>0</v>
      </c>
      <c r="Y325" s="27" t="s">
        <v>371</v>
      </c>
      <c r="Z325" s="19">
        <f t="shared" si="164"/>
        <v>0</v>
      </c>
      <c r="AA325" s="19">
        <f t="shared" si="165"/>
        <v>0</v>
      </c>
      <c r="AB325" s="19">
        <f t="shared" si="166"/>
        <v>0</v>
      </c>
      <c r="AD325" s="34">
        <v>21</v>
      </c>
      <c r="AE325" s="34">
        <f>G325*0.503921416176106</f>
        <v>0</v>
      </c>
      <c r="AF325" s="34">
        <f>G325*(1-0.503921416176106)</f>
        <v>0</v>
      </c>
      <c r="AG325" s="31" t="s">
        <v>13</v>
      </c>
      <c r="AM325" s="34">
        <f t="shared" si="167"/>
        <v>0</v>
      </c>
      <c r="AN325" s="34">
        <f t="shared" si="168"/>
        <v>0</v>
      </c>
      <c r="AO325" s="35" t="s">
        <v>1194</v>
      </c>
      <c r="AP325" s="35" t="s">
        <v>1208</v>
      </c>
      <c r="AQ325" s="27" t="s">
        <v>1210</v>
      </c>
      <c r="AS325" s="34">
        <f t="shared" si="169"/>
        <v>0</v>
      </c>
      <c r="AT325" s="34">
        <f t="shared" si="170"/>
        <v>0</v>
      </c>
      <c r="AU325" s="34">
        <v>0</v>
      </c>
      <c r="AV325" s="34">
        <f t="shared" si="171"/>
        <v>0.064239</v>
      </c>
    </row>
    <row r="326" spans="1:48" ht="12.75">
      <c r="A326" s="6" t="s">
        <v>257</v>
      </c>
      <c r="B326" s="6" t="s">
        <v>371</v>
      </c>
      <c r="C326" s="6" t="s">
        <v>625</v>
      </c>
      <c r="D326" s="6" t="s">
        <v>1012</v>
      </c>
      <c r="E326" s="6" t="s">
        <v>1136</v>
      </c>
      <c r="F326" s="19">
        <v>38.84</v>
      </c>
      <c r="G326" s="72">
        <v>0</v>
      </c>
      <c r="H326" s="19">
        <f t="shared" si="152"/>
        <v>0</v>
      </c>
      <c r="I326" s="19">
        <f t="shared" si="153"/>
        <v>0</v>
      </c>
      <c r="J326" s="19">
        <f t="shared" si="154"/>
        <v>0</v>
      </c>
      <c r="K326" s="19">
        <v>0</v>
      </c>
      <c r="L326" s="19">
        <f t="shared" si="155"/>
        <v>0</v>
      </c>
      <c r="M326" s="31" t="s">
        <v>1162</v>
      </c>
      <c r="P326" s="34">
        <f t="shared" si="156"/>
        <v>0</v>
      </c>
      <c r="R326" s="34">
        <f t="shared" si="157"/>
        <v>0</v>
      </c>
      <c r="S326" s="34">
        <f t="shared" si="158"/>
        <v>0</v>
      </c>
      <c r="T326" s="34">
        <f t="shared" si="159"/>
        <v>0</v>
      </c>
      <c r="U326" s="34">
        <f t="shared" si="160"/>
        <v>0</v>
      </c>
      <c r="V326" s="34">
        <f t="shared" si="161"/>
        <v>0</v>
      </c>
      <c r="W326" s="34">
        <f t="shared" si="162"/>
        <v>0</v>
      </c>
      <c r="X326" s="34">
        <f t="shared" si="163"/>
        <v>0</v>
      </c>
      <c r="Y326" s="27" t="s">
        <v>371</v>
      </c>
      <c r="Z326" s="19">
        <f t="shared" si="164"/>
        <v>0</v>
      </c>
      <c r="AA326" s="19">
        <f t="shared" si="165"/>
        <v>0</v>
      </c>
      <c r="AB326" s="19">
        <f t="shared" si="166"/>
        <v>0</v>
      </c>
      <c r="AD326" s="34">
        <v>21</v>
      </c>
      <c r="AE326" s="34">
        <f>G326*0.0680905403569604</f>
        <v>0</v>
      </c>
      <c r="AF326" s="34">
        <f>G326*(1-0.0680905403569604)</f>
        <v>0</v>
      </c>
      <c r="AG326" s="31" t="s">
        <v>13</v>
      </c>
      <c r="AM326" s="34">
        <f t="shared" si="167"/>
        <v>0</v>
      </c>
      <c r="AN326" s="34">
        <f t="shared" si="168"/>
        <v>0</v>
      </c>
      <c r="AO326" s="35" t="s">
        <v>1194</v>
      </c>
      <c r="AP326" s="35" t="s">
        <v>1208</v>
      </c>
      <c r="AQ326" s="27" t="s">
        <v>1210</v>
      </c>
      <c r="AS326" s="34">
        <f t="shared" si="169"/>
        <v>0</v>
      </c>
      <c r="AT326" s="34">
        <f t="shared" si="170"/>
        <v>0</v>
      </c>
      <c r="AU326" s="34">
        <v>0</v>
      </c>
      <c r="AV326" s="34">
        <f t="shared" si="171"/>
        <v>0</v>
      </c>
    </row>
    <row r="327" spans="1:48" ht="12.75">
      <c r="A327" s="6" t="s">
        <v>258</v>
      </c>
      <c r="B327" s="6" t="s">
        <v>371</v>
      </c>
      <c r="C327" s="6" t="s">
        <v>626</v>
      </c>
      <c r="D327" s="6" t="s">
        <v>1013</v>
      </c>
      <c r="E327" s="6" t="s">
        <v>1134</v>
      </c>
      <c r="F327" s="19">
        <v>58</v>
      </c>
      <c r="G327" s="72">
        <v>0</v>
      </c>
      <c r="H327" s="19">
        <f t="shared" si="152"/>
        <v>0</v>
      </c>
      <c r="I327" s="19">
        <f t="shared" si="153"/>
        <v>0</v>
      </c>
      <c r="J327" s="19">
        <f t="shared" si="154"/>
        <v>0</v>
      </c>
      <c r="K327" s="19">
        <v>0</v>
      </c>
      <c r="L327" s="19">
        <f t="shared" si="155"/>
        <v>0</v>
      </c>
      <c r="M327" s="31" t="s">
        <v>1162</v>
      </c>
      <c r="P327" s="34">
        <f t="shared" si="156"/>
        <v>0</v>
      </c>
      <c r="R327" s="34">
        <f t="shared" si="157"/>
        <v>0</v>
      </c>
      <c r="S327" s="34">
        <f t="shared" si="158"/>
        <v>0</v>
      </c>
      <c r="T327" s="34">
        <f t="shared" si="159"/>
        <v>0</v>
      </c>
      <c r="U327" s="34">
        <f t="shared" si="160"/>
        <v>0</v>
      </c>
      <c r="V327" s="34">
        <f t="shared" si="161"/>
        <v>0</v>
      </c>
      <c r="W327" s="34">
        <f t="shared" si="162"/>
        <v>0</v>
      </c>
      <c r="X327" s="34">
        <f t="shared" si="163"/>
        <v>0</v>
      </c>
      <c r="Y327" s="27" t="s">
        <v>371</v>
      </c>
      <c r="Z327" s="19">
        <f t="shared" si="164"/>
        <v>0</v>
      </c>
      <c r="AA327" s="19">
        <f t="shared" si="165"/>
        <v>0</v>
      </c>
      <c r="AB327" s="19">
        <f t="shared" si="166"/>
        <v>0</v>
      </c>
      <c r="AD327" s="34">
        <v>21</v>
      </c>
      <c r="AE327" s="34">
        <f>G327*0.0243373493975904</f>
        <v>0</v>
      </c>
      <c r="AF327" s="34">
        <f>G327*(1-0.0243373493975904)</f>
        <v>0</v>
      </c>
      <c r="AG327" s="31" t="s">
        <v>13</v>
      </c>
      <c r="AM327" s="34">
        <f t="shared" si="167"/>
        <v>0</v>
      </c>
      <c r="AN327" s="34">
        <f t="shared" si="168"/>
        <v>0</v>
      </c>
      <c r="AO327" s="35" t="s">
        <v>1194</v>
      </c>
      <c r="AP327" s="35" t="s">
        <v>1208</v>
      </c>
      <c r="AQ327" s="27" t="s">
        <v>1210</v>
      </c>
      <c r="AS327" s="34">
        <f t="shared" si="169"/>
        <v>0</v>
      </c>
      <c r="AT327" s="34">
        <f t="shared" si="170"/>
        <v>0</v>
      </c>
      <c r="AU327" s="34">
        <v>0</v>
      </c>
      <c r="AV327" s="34">
        <f t="shared" si="171"/>
        <v>0</v>
      </c>
    </row>
    <row r="328" spans="1:48" ht="12.75">
      <c r="A328" s="6" t="s">
        <v>259</v>
      </c>
      <c r="B328" s="6" t="s">
        <v>371</v>
      </c>
      <c r="C328" s="6" t="s">
        <v>627</v>
      </c>
      <c r="D328" s="6" t="s">
        <v>1014</v>
      </c>
      <c r="E328" s="6" t="s">
        <v>1134</v>
      </c>
      <c r="F328" s="19">
        <v>38</v>
      </c>
      <c r="G328" s="72">
        <v>0</v>
      </c>
      <c r="H328" s="19">
        <f t="shared" si="152"/>
        <v>0</v>
      </c>
      <c r="I328" s="19">
        <f t="shared" si="153"/>
        <v>0</v>
      </c>
      <c r="J328" s="19">
        <f t="shared" si="154"/>
        <v>0</v>
      </c>
      <c r="K328" s="19">
        <v>0</v>
      </c>
      <c r="L328" s="19">
        <f t="shared" si="155"/>
        <v>0</v>
      </c>
      <c r="M328" s="31" t="s">
        <v>1162</v>
      </c>
      <c r="P328" s="34">
        <f t="shared" si="156"/>
        <v>0</v>
      </c>
      <c r="R328" s="34">
        <f t="shared" si="157"/>
        <v>0</v>
      </c>
      <c r="S328" s="34">
        <f t="shared" si="158"/>
        <v>0</v>
      </c>
      <c r="T328" s="34">
        <f t="shared" si="159"/>
        <v>0</v>
      </c>
      <c r="U328" s="34">
        <f t="shared" si="160"/>
        <v>0</v>
      </c>
      <c r="V328" s="34">
        <f t="shared" si="161"/>
        <v>0</v>
      </c>
      <c r="W328" s="34">
        <f t="shared" si="162"/>
        <v>0</v>
      </c>
      <c r="X328" s="34">
        <f t="shared" si="163"/>
        <v>0</v>
      </c>
      <c r="Y328" s="27" t="s">
        <v>371</v>
      </c>
      <c r="Z328" s="19">
        <f t="shared" si="164"/>
        <v>0</v>
      </c>
      <c r="AA328" s="19">
        <f t="shared" si="165"/>
        <v>0</v>
      </c>
      <c r="AB328" s="19">
        <f t="shared" si="166"/>
        <v>0</v>
      </c>
      <c r="AD328" s="34">
        <v>21</v>
      </c>
      <c r="AE328" s="34">
        <f>G328*0.0790890269151139</f>
        <v>0</v>
      </c>
      <c r="AF328" s="34">
        <f>G328*(1-0.0790890269151139)</f>
        <v>0</v>
      </c>
      <c r="AG328" s="31" t="s">
        <v>13</v>
      </c>
      <c r="AM328" s="34">
        <f t="shared" si="167"/>
        <v>0</v>
      </c>
      <c r="AN328" s="34">
        <f t="shared" si="168"/>
        <v>0</v>
      </c>
      <c r="AO328" s="35" t="s">
        <v>1194</v>
      </c>
      <c r="AP328" s="35" t="s">
        <v>1208</v>
      </c>
      <c r="AQ328" s="27" t="s">
        <v>1210</v>
      </c>
      <c r="AS328" s="34">
        <f t="shared" si="169"/>
        <v>0</v>
      </c>
      <c r="AT328" s="34">
        <f t="shared" si="170"/>
        <v>0</v>
      </c>
      <c r="AU328" s="34">
        <v>0</v>
      </c>
      <c r="AV328" s="34">
        <f t="shared" si="171"/>
        <v>0</v>
      </c>
    </row>
    <row r="329" spans="1:48" ht="12.75">
      <c r="A329" s="6" t="s">
        <v>260</v>
      </c>
      <c r="B329" s="6" t="s">
        <v>371</v>
      </c>
      <c r="C329" s="6" t="s">
        <v>628</v>
      </c>
      <c r="D329" s="6" t="s">
        <v>1015</v>
      </c>
      <c r="E329" s="6" t="s">
        <v>1136</v>
      </c>
      <c r="F329" s="19">
        <v>28.8</v>
      </c>
      <c r="G329" s="72">
        <v>0</v>
      </c>
      <c r="H329" s="19">
        <f t="shared" si="152"/>
        <v>0</v>
      </c>
      <c r="I329" s="19">
        <f t="shared" si="153"/>
        <v>0</v>
      </c>
      <c r="J329" s="19">
        <f t="shared" si="154"/>
        <v>0</v>
      </c>
      <c r="K329" s="19">
        <v>0</v>
      </c>
      <c r="L329" s="19">
        <f t="shared" si="155"/>
        <v>0</v>
      </c>
      <c r="M329" s="31" t="s">
        <v>1162</v>
      </c>
      <c r="P329" s="34">
        <f t="shared" si="156"/>
        <v>0</v>
      </c>
      <c r="R329" s="34">
        <f t="shared" si="157"/>
        <v>0</v>
      </c>
      <c r="S329" s="34">
        <f t="shared" si="158"/>
        <v>0</v>
      </c>
      <c r="T329" s="34">
        <f t="shared" si="159"/>
        <v>0</v>
      </c>
      <c r="U329" s="34">
        <f t="shared" si="160"/>
        <v>0</v>
      </c>
      <c r="V329" s="34">
        <f t="shared" si="161"/>
        <v>0</v>
      </c>
      <c r="W329" s="34">
        <f t="shared" si="162"/>
        <v>0</v>
      </c>
      <c r="X329" s="34">
        <f t="shared" si="163"/>
        <v>0</v>
      </c>
      <c r="Y329" s="27" t="s">
        <v>371</v>
      </c>
      <c r="Z329" s="19">
        <f t="shared" si="164"/>
        <v>0</v>
      </c>
      <c r="AA329" s="19">
        <f t="shared" si="165"/>
        <v>0</v>
      </c>
      <c r="AB329" s="19">
        <f t="shared" si="166"/>
        <v>0</v>
      </c>
      <c r="AD329" s="34">
        <v>21</v>
      </c>
      <c r="AE329" s="34">
        <f>G329*0</f>
        <v>0</v>
      </c>
      <c r="AF329" s="34">
        <f>G329*(1-0)</f>
        <v>0</v>
      </c>
      <c r="AG329" s="31" t="s">
        <v>13</v>
      </c>
      <c r="AM329" s="34">
        <f t="shared" si="167"/>
        <v>0</v>
      </c>
      <c r="AN329" s="34">
        <f t="shared" si="168"/>
        <v>0</v>
      </c>
      <c r="AO329" s="35" t="s">
        <v>1194</v>
      </c>
      <c r="AP329" s="35" t="s">
        <v>1208</v>
      </c>
      <c r="AQ329" s="27" t="s">
        <v>1210</v>
      </c>
      <c r="AS329" s="34">
        <f t="shared" si="169"/>
        <v>0</v>
      </c>
      <c r="AT329" s="34">
        <f t="shared" si="170"/>
        <v>0</v>
      </c>
      <c r="AU329" s="34">
        <v>0</v>
      </c>
      <c r="AV329" s="34">
        <f t="shared" si="171"/>
        <v>0</v>
      </c>
    </row>
    <row r="330" spans="1:48" ht="12.75">
      <c r="A330" s="7" t="s">
        <v>261</v>
      </c>
      <c r="B330" s="7" t="s">
        <v>371</v>
      </c>
      <c r="C330" s="7" t="s">
        <v>629</v>
      </c>
      <c r="D330" s="7" t="s">
        <v>1016</v>
      </c>
      <c r="E330" s="7" t="s">
        <v>1135</v>
      </c>
      <c r="F330" s="20">
        <v>7.2</v>
      </c>
      <c r="G330" s="74">
        <v>0</v>
      </c>
      <c r="H330" s="20">
        <f t="shared" si="152"/>
        <v>0</v>
      </c>
      <c r="I330" s="20">
        <f t="shared" si="153"/>
        <v>0</v>
      </c>
      <c r="J330" s="20">
        <f t="shared" si="154"/>
        <v>0</v>
      </c>
      <c r="K330" s="20">
        <v>0.01943</v>
      </c>
      <c r="L330" s="20">
        <f t="shared" si="155"/>
        <v>0.139896</v>
      </c>
      <c r="M330" s="32" t="s">
        <v>1162</v>
      </c>
      <c r="P330" s="34">
        <f t="shared" si="156"/>
        <v>0</v>
      </c>
      <c r="R330" s="34">
        <f t="shared" si="157"/>
        <v>0</v>
      </c>
      <c r="S330" s="34">
        <f t="shared" si="158"/>
        <v>0</v>
      </c>
      <c r="T330" s="34">
        <f t="shared" si="159"/>
        <v>0</v>
      </c>
      <c r="U330" s="34">
        <f t="shared" si="160"/>
        <v>0</v>
      </c>
      <c r="V330" s="34">
        <f t="shared" si="161"/>
        <v>0</v>
      </c>
      <c r="W330" s="34">
        <f t="shared" si="162"/>
        <v>0</v>
      </c>
      <c r="X330" s="34">
        <f t="shared" si="163"/>
        <v>0</v>
      </c>
      <c r="Y330" s="27" t="s">
        <v>371</v>
      </c>
      <c r="Z330" s="20">
        <f t="shared" si="164"/>
        <v>0</v>
      </c>
      <c r="AA330" s="20">
        <f t="shared" si="165"/>
        <v>0</v>
      </c>
      <c r="AB330" s="20">
        <f t="shared" si="166"/>
        <v>0</v>
      </c>
      <c r="AD330" s="34">
        <v>21</v>
      </c>
      <c r="AE330" s="34">
        <f>G330*1</f>
        <v>0</v>
      </c>
      <c r="AF330" s="34">
        <f>G330*(1-1)</f>
        <v>0</v>
      </c>
      <c r="AG330" s="32" t="s">
        <v>13</v>
      </c>
      <c r="AM330" s="34">
        <f t="shared" si="167"/>
        <v>0</v>
      </c>
      <c r="AN330" s="34">
        <f t="shared" si="168"/>
        <v>0</v>
      </c>
      <c r="AO330" s="35" t="s">
        <v>1194</v>
      </c>
      <c r="AP330" s="35" t="s">
        <v>1208</v>
      </c>
      <c r="AQ330" s="27" t="s">
        <v>1210</v>
      </c>
      <c r="AS330" s="34">
        <f t="shared" si="169"/>
        <v>0</v>
      </c>
      <c r="AT330" s="34">
        <f t="shared" si="170"/>
        <v>0</v>
      </c>
      <c r="AU330" s="34">
        <v>0</v>
      </c>
      <c r="AV330" s="34">
        <f t="shared" si="171"/>
        <v>0.139896</v>
      </c>
    </row>
    <row r="331" spans="1:48" ht="12.75">
      <c r="A331" s="6" t="s">
        <v>262</v>
      </c>
      <c r="B331" s="6" t="s">
        <v>371</v>
      </c>
      <c r="C331" s="6" t="s">
        <v>630</v>
      </c>
      <c r="D331" s="6" t="s">
        <v>1017</v>
      </c>
      <c r="E331" s="6" t="s">
        <v>1136</v>
      </c>
      <c r="F331" s="19">
        <v>10.04</v>
      </c>
      <c r="G331" s="72">
        <v>0</v>
      </c>
      <c r="H331" s="19">
        <f t="shared" si="152"/>
        <v>0</v>
      </c>
      <c r="I331" s="19">
        <f t="shared" si="153"/>
        <v>0</v>
      </c>
      <c r="J331" s="19">
        <f t="shared" si="154"/>
        <v>0</v>
      </c>
      <c r="K331" s="19">
        <v>0</v>
      </c>
      <c r="L331" s="19">
        <f t="shared" si="155"/>
        <v>0</v>
      </c>
      <c r="M331" s="31" t="s">
        <v>1162</v>
      </c>
      <c r="P331" s="34">
        <f t="shared" si="156"/>
        <v>0</v>
      </c>
      <c r="R331" s="34">
        <f t="shared" si="157"/>
        <v>0</v>
      </c>
      <c r="S331" s="34">
        <f t="shared" si="158"/>
        <v>0</v>
      </c>
      <c r="T331" s="34">
        <f t="shared" si="159"/>
        <v>0</v>
      </c>
      <c r="U331" s="34">
        <f t="shared" si="160"/>
        <v>0</v>
      </c>
      <c r="V331" s="34">
        <f t="shared" si="161"/>
        <v>0</v>
      </c>
      <c r="W331" s="34">
        <f t="shared" si="162"/>
        <v>0</v>
      </c>
      <c r="X331" s="34">
        <f t="shared" si="163"/>
        <v>0</v>
      </c>
      <c r="Y331" s="27" t="s">
        <v>371</v>
      </c>
      <c r="Z331" s="19">
        <f t="shared" si="164"/>
        <v>0</v>
      </c>
      <c r="AA331" s="19">
        <f t="shared" si="165"/>
        <v>0</v>
      </c>
      <c r="AB331" s="19">
        <f t="shared" si="166"/>
        <v>0</v>
      </c>
      <c r="AD331" s="34">
        <v>21</v>
      </c>
      <c r="AE331" s="34">
        <f>G331*0</f>
        <v>0</v>
      </c>
      <c r="AF331" s="34">
        <f>G331*(1-0)</f>
        <v>0</v>
      </c>
      <c r="AG331" s="31" t="s">
        <v>13</v>
      </c>
      <c r="AM331" s="34">
        <f t="shared" si="167"/>
        <v>0</v>
      </c>
      <c r="AN331" s="34">
        <f t="shared" si="168"/>
        <v>0</v>
      </c>
      <c r="AO331" s="35" t="s">
        <v>1194</v>
      </c>
      <c r="AP331" s="35" t="s">
        <v>1208</v>
      </c>
      <c r="AQ331" s="27" t="s">
        <v>1210</v>
      </c>
      <c r="AS331" s="34">
        <f t="shared" si="169"/>
        <v>0</v>
      </c>
      <c r="AT331" s="34">
        <f t="shared" si="170"/>
        <v>0</v>
      </c>
      <c r="AU331" s="34">
        <v>0</v>
      </c>
      <c r="AV331" s="34">
        <f t="shared" si="171"/>
        <v>0</v>
      </c>
    </row>
    <row r="332" spans="1:48" ht="12.75">
      <c r="A332" s="7" t="s">
        <v>263</v>
      </c>
      <c r="B332" s="7" t="s">
        <v>371</v>
      </c>
      <c r="C332" s="7" t="s">
        <v>629</v>
      </c>
      <c r="D332" s="7" t="s">
        <v>1016</v>
      </c>
      <c r="E332" s="7" t="s">
        <v>1135</v>
      </c>
      <c r="F332" s="20">
        <v>2.3325</v>
      </c>
      <c r="G332" s="74">
        <v>0</v>
      </c>
      <c r="H332" s="20">
        <f t="shared" si="152"/>
        <v>0</v>
      </c>
      <c r="I332" s="20">
        <f t="shared" si="153"/>
        <v>0</v>
      </c>
      <c r="J332" s="20">
        <f t="shared" si="154"/>
        <v>0</v>
      </c>
      <c r="K332" s="20">
        <v>0.01943</v>
      </c>
      <c r="L332" s="20">
        <f t="shared" si="155"/>
        <v>0.045320475</v>
      </c>
      <c r="M332" s="32" t="s">
        <v>1162</v>
      </c>
      <c r="P332" s="34">
        <f t="shared" si="156"/>
        <v>0</v>
      </c>
      <c r="R332" s="34">
        <f t="shared" si="157"/>
        <v>0</v>
      </c>
      <c r="S332" s="34">
        <f t="shared" si="158"/>
        <v>0</v>
      </c>
      <c r="T332" s="34">
        <f t="shared" si="159"/>
        <v>0</v>
      </c>
      <c r="U332" s="34">
        <f t="shared" si="160"/>
        <v>0</v>
      </c>
      <c r="V332" s="34">
        <f t="shared" si="161"/>
        <v>0</v>
      </c>
      <c r="W332" s="34">
        <f t="shared" si="162"/>
        <v>0</v>
      </c>
      <c r="X332" s="34">
        <f t="shared" si="163"/>
        <v>0</v>
      </c>
      <c r="Y332" s="27" t="s">
        <v>371</v>
      </c>
      <c r="Z332" s="20">
        <f t="shared" si="164"/>
        <v>0</v>
      </c>
      <c r="AA332" s="20">
        <f t="shared" si="165"/>
        <v>0</v>
      </c>
      <c r="AB332" s="20">
        <f t="shared" si="166"/>
        <v>0</v>
      </c>
      <c r="AD332" s="34">
        <v>21</v>
      </c>
      <c r="AE332" s="34">
        <f>G332*1</f>
        <v>0</v>
      </c>
      <c r="AF332" s="34">
        <f>G332*(1-1)</f>
        <v>0</v>
      </c>
      <c r="AG332" s="32" t="s">
        <v>13</v>
      </c>
      <c r="AM332" s="34">
        <f t="shared" si="167"/>
        <v>0</v>
      </c>
      <c r="AN332" s="34">
        <f t="shared" si="168"/>
        <v>0</v>
      </c>
      <c r="AO332" s="35" t="s">
        <v>1194</v>
      </c>
      <c r="AP332" s="35" t="s">
        <v>1208</v>
      </c>
      <c r="AQ332" s="27" t="s">
        <v>1210</v>
      </c>
      <c r="AS332" s="34">
        <f t="shared" si="169"/>
        <v>0</v>
      </c>
      <c r="AT332" s="34">
        <f t="shared" si="170"/>
        <v>0</v>
      </c>
      <c r="AU332" s="34">
        <v>0</v>
      </c>
      <c r="AV332" s="34">
        <f t="shared" si="171"/>
        <v>0.045320475</v>
      </c>
    </row>
    <row r="333" spans="1:48" ht="12.75">
      <c r="A333" s="6" t="s">
        <v>264</v>
      </c>
      <c r="B333" s="6" t="s">
        <v>371</v>
      </c>
      <c r="C333" s="6" t="s">
        <v>631</v>
      </c>
      <c r="D333" s="6" t="s">
        <v>1018</v>
      </c>
      <c r="E333" s="6" t="s">
        <v>1135</v>
      </c>
      <c r="F333" s="19">
        <v>305.9</v>
      </c>
      <c r="G333" s="72">
        <v>0</v>
      </c>
      <c r="H333" s="19">
        <f t="shared" si="152"/>
        <v>0</v>
      </c>
      <c r="I333" s="19">
        <f t="shared" si="153"/>
        <v>0</v>
      </c>
      <c r="J333" s="19">
        <f t="shared" si="154"/>
        <v>0</v>
      </c>
      <c r="K333" s="19">
        <v>0.00011</v>
      </c>
      <c r="L333" s="19">
        <f t="shared" si="155"/>
        <v>0.033649</v>
      </c>
      <c r="M333" s="31" t="s">
        <v>1162</v>
      </c>
      <c r="P333" s="34">
        <f t="shared" si="156"/>
        <v>0</v>
      </c>
      <c r="R333" s="34">
        <f t="shared" si="157"/>
        <v>0</v>
      </c>
      <c r="S333" s="34">
        <f t="shared" si="158"/>
        <v>0</v>
      </c>
      <c r="T333" s="34">
        <f t="shared" si="159"/>
        <v>0</v>
      </c>
      <c r="U333" s="34">
        <f t="shared" si="160"/>
        <v>0</v>
      </c>
      <c r="V333" s="34">
        <f t="shared" si="161"/>
        <v>0</v>
      </c>
      <c r="W333" s="34">
        <f t="shared" si="162"/>
        <v>0</v>
      </c>
      <c r="X333" s="34">
        <f t="shared" si="163"/>
        <v>0</v>
      </c>
      <c r="Y333" s="27" t="s">
        <v>371</v>
      </c>
      <c r="Z333" s="19">
        <f t="shared" si="164"/>
        <v>0</v>
      </c>
      <c r="AA333" s="19">
        <f t="shared" si="165"/>
        <v>0</v>
      </c>
      <c r="AB333" s="19">
        <f t="shared" si="166"/>
        <v>0</v>
      </c>
      <c r="AD333" s="34">
        <v>21</v>
      </c>
      <c r="AE333" s="34">
        <f>G333*0.999999856139602</f>
        <v>0</v>
      </c>
      <c r="AF333" s="34">
        <f>G333*(1-0.999999856139602)</f>
        <v>0</v>
      </c>
      <c r="AG333" s="31" t="s">
        <v>13</v>
      </c>
      <c r="AM333" s="34">
        <f t="shared" si="167"/>
        <v>0</v>
      </c>
      <c r="AN333" s="34">
        <f t="shared" si="168"/>
        <v>0</v>
      </c>
      <c r="AO333" s="35" t="s">
        <v>1194</v>
      </c>
      <c r="AP333" s="35" t="s">
        <v>1208</v>
      </c>
      <c r="AQ333" s="27" t="s">
        <v>1210</v>
      </c>
      <c r="AS333" s="34">
        <f t="shared" si="169"/>
        <v>0</v>
      </c>
      <c r="AT333" s="34">
        <f t="shared" si="170"/>
        <v>0</v>
      </c>
      <c r="AU333" s="34">
        <v>0</v>
      </c>
      <c r="AV333" s="34">
        <f t="shared" si="171"/>
        <v>0.033649</v>
      </c>
    </row>
    <row r="334" spans="1:48" ht="12.75">
      <c r="A334" s="6" t="s">
        <v>265</v>
      </c>
      <c r="B334" s="6" t="s">
        <v>371</v>
      </c>
      <c r="C334" s="6" t="s">
        <v>632</v>
      </c>
      <c r="D334" s="6" t="s">
        <v>1019</v>
      </c>
      <c r="E334" s="6" t="s">
        <v>1135</v>
      </c>
      <c r="F334" s="19">
        <v>305.9</v>
      </c>
      <c r="G334" s="72">
        <v>0</v>
      </c>
      <c r="H334" s="19">
        <f t="shared" si="152"/>
        <v>0</v>
      </c>
      <c r="I334" s="19">
        <f t="shared" si="153"/>
        <v>0</v>
      </c>
      <c r="J334" s="19">
        <f t="shared" si="154"/>
        <v>0</v>
      </c>
      <c r="K334" s="19">
        <v>0.00535</v>
      </c>
      <c r="L334" s="19">
        <f t="shared" si="155"/>
        <v>1.6365649999999998</v>
      </c>
      <c r="M334" s="31" t="s">
        <v>1162</v>
      </c>
      <c r="P334" s="34">
        <f t="shared" si="156"/>
        <v>0</v>
      </c>
      <c r="R334" s="34">
        <f t="shared" si="157"/>
        <v>0</v>
      </c>
      <c r="S334" s="34">
        <f t="shared" si="158"/>
        <v>0</v>
      </c>
      <c r="T334" s="34">
        <f t="shared" si="159"/>
        <v>0</v>
      </c>
      <c r="U334" s="34">
        <f t="shared" si="160"/>
        <v>0</v>
      </c>
      <c r="V334" s="34">
        <f t="shared" si="161"/>
        <v>0</v>
      </c>
      <c r="W334" s="34">
        <f t="shared" si="162"/>
        <v>0</v>
      </c>
      <c r="X334" s="34">
        <f t="shared" si="163"/>
        <v>0</v>
      </c>
      <c r="Y334" s="27" t="s">
        <v>371</v>
      </c>
      <c r="Z334" s="19">
        <f t="shared" si="164"/>
        <v>0</v>
      </c>
      <c r="AA334" s="19">
        <f t="shared" si="165"/>
        <v>0</v>
      </c>
      <c r="AB334" s="19">
        <f t="shared" si="166"/>
        <v>0</v>
      </c>
      <c r="AD334" s="34">
        <v>21</v>
      </c>
      <c r="AE334" s="34">
        <f>G334*0.158717950462154</f>
        <v>0</v>
      </c>
      <c r="AF334" s="34">
        <f>G334*(1-0.158717950462154)</f>
        <v>0</v>
      </c>
      <c r="AG334" s="31" t="s">
        <v>13</v>
      </c>
      <c r="AM334" s="34">
        <f t="shared" si="167"/>
        <v>0</v>
      </c>
      <c r="AN334" s="34">
        <f t="shared" si="168"/>
        <v>0</v>
      </c>
      <c r="AO334" s="35" t="s">
        <v>1194</v>
      </c>
      <c r="AP334" s="35" t="s">
        <v>1208</v>
      </c>
      <c r="AQ334" s="27" t="s">
        <v>1210</v>
      </c>
      <c r="AS334" s="34">
        <f t="shared" si="169"/>
        <v>0</v>
      </c>
      <c r="AT334" s="34">
        <f t="shared" si="170"/>
        <v>0</v>
      </c>
      <c r="AU334" s="34">
        <v>0</v>
      </c>
      <c r="AV334" s="34">
        <f t="shared" si="171"/>
        <v>1.6365649999999998</v>
      </c>
    </row>
    <row r="335" spans="1:48" ht="12.75">
      <c r="A335" s="7" t="s">
        <v>266</v>
      </c>
      <c r="B335" s="7" t="s">
        <v>371</v>
      </c>
      <c r="C335" s="7" t="s">
        <v>629</v>
      </c>
      <c r="D335" s="7" t="s">
        <v>1016</v>
      </c>
      <c r="E335" s="7" t="s">
        <v>1135</v>
      </c>
      <c r="F335" s="20">
        <v>321.2</v>
      </c>
      <c r="G335" s="74">
        <v>0</v>
      </c>
      <c r="H335" s="20">
        <f t="shared" si="152"/>
        <v>0</v>
      </c>
      <c r="I335" s="20">
        <f t="shared" si="153"/>
        <v>0</v>
      </c>
      <c r="J335" s="20">
        <f t="shared" si="154"/>
        <v>0</v>
      </c>
      <c r="K335" s="20">
        <v>0.01943</v>
      </c>
      <c r="L335" s="20">
        <f t="shared" si="155"/>
        <v>6.2409159999999995</v>
      </c>
      <c r="M335" s="32" t="s">
        <v>1162</v>
      </c>
      <c r="P335" s="34">
        <f t="shared" si="156"/>
        <v>0</v>
      </c>
      <c r="R335" s="34">
        <f t="shared" si="157"/>
        <v>0</v>
      </c>
      <c r="S335" s="34">
        <f t="shared" si="158"/>
        <v>0</v>
      </c>
      <c r="T335" s="34">
        <f t="shared" si="159"/>
        <v>0</v>
      </c>
      <c r="U335" s="34">
        <f t="shared" si="160"/>
        <v>0</v>
      </c>
      <c r="V335" s="34">
        <f t="shared" si="161"/>
        <v>0</v>
      </c>
      <c r="W335" s="34">
        <f t="shared" si="162"/>
        <v>0</v>
      </c>
      <c r="X335" s="34">
        <f t="shared" si="163"/>
        <v>0</v>
      </c>
      <c r="Y335" s="27" t="s">
        <v>371</v>
      </c>
      <c r="Z335" s="20">
        <f t="shared" si="164"/>
        <v>0</v>
      </c>
      <c r="AA335" s="20">
        <f t="shared" si="165"/>
        <v>0</v>
      </c>
      <c r="AB335" s="20">
        <f t="shared" si="166"/>
        <v>0</v>
      </c>
      <c r="AD335" s="34">
        <v>21</v>
      </c>
      <c r="AE335" s="34">
        <f>G335*1</f>
        <v>0</v>
      </c>
      <c r="AF335" s="34">
        <f>G335*(1-1)</f>
        <v>0</v>
      </c>
      <c r="AG335" s="32" t="s">
        <v>13</v>
      </c>
      <c r="AM335" s="34">
        <f t="shared" si="167"/>
        <v>0</v>
      </c>
      <c r="AN335" s="34">
        <f t="shared" si="168"/>
        <v>0</v>
      </c>
      <c r="AO335" s="35" t="s">
        <v>1194</v>
      </c>
      <c r="AP335" s="35" t="s">
        <v>1208</v>
      </c>
      <c r="AQ335" s="27" t="s">
        <v>1210</v>
      </c>
      <c r="AS335" s="34">
        <f t="shared" si="169"/>
        <v>0</v>
      </c>
      <c r="AT335" s="34">
        <f t="shared" si="170"/>
        <v>0</v>
      </c>
      <c r="AU335" s="34">
        <v>0</v>
      </c>
      <c r="AV335" s="34">
        <f t="shared" si="171"/>
        <v>6.2409159999999995</v>
      </c>
    </row>
    <row r="336" spans="1:48" ht="12.75">
      <c r="A336" s="6" t="s">
        <v>267</v>
      </c>
      <c r="B336" s="6" t="s">
        <v>371</v>
      </c>
      <c r="C336" s="6" t="s">
        <v>633</v>
      </c>
      <c r="D336" s="6" t="s">
        <v>1020</v>
      </c>
      <c r="E336" s="6" t="s">
        <v>1136</v>
      </c>
      <c r="F336" s="19">
        <v>391.58</v>
      </c>
      <c r="G336" s="72">
        <v>0</v>
      </c>
      <c r="H336" s="19">
        <f t="shared" si="152"/>
        <v>0</v>
      </c>
      <c r="I336" s="19">
        <f t="shared" si="153"/>
        <v>0</v>
      </c>
      <c r="J336" s="19">
        <f t="shared" si="154"/>
        <v>0</v>
      </c>
      <c r="K336" s="19">
        <v>0</v>
      </c>
      <c r="L336" s="19">
        <f t="shared" si="155"/>
        <v>0</v>
      </c>
      <c r="M336" s="31" t="s">
        <v>1162</v>
      </c>
      <c r="P336" s="34">
        <f t="shared" si="156"/>
        <v>0</v>
      </c>
      <c r="R336" s="34">
        <f t="shared" si="157"/>
        <v>0</v>
      </c>
      <c r="S336" s="34">
        <f t="shared" si="158"/>
        <v>0</v>
      </c>
      <c r="T336" s="34">
        <f t="shared" si="159"/>
        <v>0</v>
      </c>
      <c r="U336" s="34">
        <f t="shared" si="160"/>
        <v>0</v>
      </c>
      <c r="V336" s="34">
        <f t="shared" si="161"/>
        <v>0</v>
      </c>
      <c r="W336" s="34">
        <f t="shared" si="162"/>
        <v>0</v>
      </c>
      <c r="X336" s="34">
        <f t="shared" si="163"/>
        <v>0</v>
      </c>
      <c r="Y336" s="27" t="s">
        <v>371</v>
      </c>
      <c r="Z336" s="19">
        <f t="shared" si="164"/>
        <v>0</v>
      </c>
      <c r="AA336" s="19">
        <f t="shared" si="165"/>
        <v>0</v>
      </c>
      <c r="AB336" s="19">
        <f t="shared" si="166"/>
        <v>0</v>
      </c>
      <c r="AD336" s="34">
        <v>21</v>
      </c>
      <c r="AE336" s="34">
        <f>G336*0</f>
        <v>0</v>
      </c>
      <c r="AF336" s="34">
        <f>G336*(1-0)</f>
        <v>0</v>
      </c>
      <c r="AG336" s="31" t="s">
        <v>13</v>
      </c>
      <c r="AM336" s="34">
        <f t="shared" si="167"/>
        <v>0</v>
      </c>
      <c r="AN336" s="34">
        <f t="shared" si="168"/>
        <v>0</v>
      </c>
      <c r="AO336" s="35" t="s">
        <v>1194</v>
      </c>
      <c r="AP336" s="35" t="s">
        <v>1208</v>
      </c>
      <c r="AQ336" s="27" t="s">
        <v>1210</v>
      </c>
      <c r="AS336" s="34">
        <f t="shared" si="169"/>
        <v>0</v>
      </c>
      <c r="AT336" s="34">
        <f t="shared" si="170"/>
        <v>0</v>
      </c>
      <c r="AU336" s="34">
        <v>0</v>
      </c>
      <c r="AV336" s="34">
        <f t="shared" si="171"/>
        <v>0</v>
      </c>
    </row>
    <row r="337" spans="4:7" ht="12.75">
      <c r="D337" s="17" t="s">
        <v>1021</v>
      </c>
      <c r="G337" s="73"/>
    </row>
    <row r="338" spans="1:48" ht="12.75">
      <c r="A338" s="7" t="s">
        <v>268</v>
      </c>
      <c r="B338" s="7" t="s">
        <v>371</v>
      </c>
      <c r="C338" s="7" t="s">
        <v>634</v>
      </c>
      <c r="D338" s="7" t="s">
        <v>1022</v>
      </c>
      <c r="E338" s="7" t="s">
        <v>1136</v>
      </c>
      <c r="F338" s="20">
        <v>156.662</v>
      </c>
      <c r="G338" s="74">
        <v>0</v>
      </c>
      <c r="H338" s="20">
        <f>F338*AE338</f>
        <v>0</v>
      </c>
      <c r="I338" s="20">
        <f>J338-H338</f>
        <v>0</v>
      </c>
      <c r="J338" s="20">
        <f>F338*G338</f>
        <v>0</v>
      </c>
      <c r="K338" s="20">
        <v>0.00032</v>
      </c>
      <c r="L338" s="20">
        <f>F338*K338</f>
        <v>0.050131840000000004</v>
      </c>
      <c r="M338" s="32" t="s">
        <v>1162</v>
      </c>
      <c r="P338" s="34">
        <f>IF(AG338="5",J338,0)</f>
        <v>0</v>
      </c>
      <c r="R338" s="34">
        <f>IF(AG338="1",H338,0)</f>
        <v>0</v>
      </c>
      <c r="S338" s="34">
        <f>IF(AG338="1",I338,0)</f>
        <v>0</v>
      </c>
      <c r="T338" s="34">
        <f>IF(AG338="7",H338,0)</f>
        <v>0</v>
      </c>
      <c r="U338" s="34">
        <f>IF(AG338="7",I338,0)</f>
        <v>0</v>
      </c>
      <c r="V338" s="34">
        <f>IF(AG338="2",H338,0)</f>
        <v>0</v>
      </c>
      <c r="W338" s="34">
        <f>IF(AG338="2",I338,0)</f>
        <v>0</v>
      </c>
      <c r="X338" s="34">
        <f>IF(AG338="0",J338,0)</f>
        <v>0</v>
      </c>
      <c r="Y338" s="27" t="s">
        <v>371</v>
      </c>
      <c r="Z338" s="20">
        <f>IF(AD338=0,J338,0)</f>
        <v>0</v>
      </c>
      <c r="AA338" s="20">
        <f>IF(AD338=15,J338,0)</f>
        <v>0</v>
      </c>
      <c r="AB338" s="20">
        <f>IF(AD338=21,J338,0)</f>
        <v>0</v>
      </c>
      <c r="AD338" s="34">
        <v>21</v>
      </c>
      <c r="AE338" s="34">
        <f>G338*1</f>
        <v>0</v>
      </c>
      <c r="AF338" s="34">
        <f>G338*(1-1)</f>
        <v>0</v>
      </c>
      <c r="AG338" s="32" t="s">
        <v>13</v>
      </c>
      <c r="AM338" s="34">
        <f>F338*AE338</f>
        <v>0</v>
      </c>
      <c r="AN338" s="34">
        <f>F338*AF338</f>
        <v>0</v>
      </c>
      <c r="AO338" s="35" t="s">
        <v>1194</v>
      </c>
      <c r="AP338" s="35" t="s">
        <v>1208</v>
      </c>
      <c r="AQ338" s="27" t="s">
        <v>1210</v>
      </c>
      <c r="AS338" s="34">
        <f>AM338+AN338</f>
        <v>0</v>
      </c>
      <c r="AT338" s="34">
        <f>G338/(100-AU338)*100</f>
        <v>0</v>
      </c>
      <c r="AU338" s="34">
        <v>0</v>
      </c>
      <c r="AV338" s="34">
        <f>L338</f>
        <v>0.050131840000000004</v>
      </c>
    </row>
    <row r="339" spans="1:48" ht="12.75">
      <c r="A339" s="7" t="s">
        <v>269</v>
      </c>
      <c r="B339" s="7" t="s">
        <v>371</v>
      </c>
      <c r="C339" s="7" t="s">
        <v>635</v>
      </c>
      <c r="D339" s="7" t="s">
        <v>1023</v>
      </c>
      <c r="E339" s="7" t="s">
        <v>1136</v>
      </c>
      <c r="F339" s="20">
        <v>143.22</v>
      </c>
      <c r="G339" s="74">
        <v>0</v>
      </c>
      <c r="H339" s="20">
        <f>F339*AE339</f>
        <v>0</v>
      </c>
      <c r="I339" s="20">
        <f>J339-H339</f>
        <v>0</v>
      </c>
      <c r="J339" s="20">
        <f>F339*G339</f>
        <v>0</v>
      </c>
      <c r="K339" s="20">
        <v>0.00032</v>
      </c>
      <c r="L339" s="20">
        <f>F339*K339</f>
        <v>0.0458304</v>
      </c>
      <c r="M339" s="32" t="s">
        <v>1162</v>
      </c>
      <c r="P339" s="34">
        <f>IF(AG339="5",J339,0)</f>
        <v>0</v>
      </c>
      <c r="R339" s="34">
        <f>IF(AG339="1",H339,0)</f>
        <v>0</v>
      </c>
      <c r="S339" s="34">
        <f>IF(AG339="1",I339,0)</f>
        <v>0</v>
      </c>
      <c r="T339" s="34">
        <f>IF(AG339="7",H339,0)</f>
        <v>0</v>
      </c>
      <c r="U339" s="34">
        <f>IF(AG339="7",I339,0)</f>
        <v>0</v>
      </c>
      <c r="V339" s="34">
        <f>IF(AG339="2",H339,0)</f>
        <v>0</v>
      </c>
      <c r="W339" s="34">
        <f>IF(AG339="2",I339,0)</f>
        <v>0</v>
      </c>
      <c r="X339" s="34">
        <f>IF(AG339="0",J339,0)</f>
        <v>0</v>
      </c>
      <c r="Y339" s="27" t="s">
        <v>371</v>
      </c>
      <c r="Z339" s="20">
        <f>IF(AD339=0,J339,0)</f>
        <v>0</v>
      </c>
      <c r="AA339" s="20">
        <f>IF(AD339=15,J339,0)</f>
        <v>0</v>
      </c>
      <c r="AB339" s="20">
        <f>IF(AD339=21,J339,0)</f>
        <v>0</v>
      </c>
      <c r="AD339" s="34">
        <v>21</v>
      </c>
      <c r="AE339" s="34">
        <f>G339*1</f>
        <v>0</v>
      </c>
      <c r="AF339" s="34">
        <f>G339*(1-1)</f>
        <v>0</v>
      </c>
      <c r="AG339" s="32" t="s">
        <v>13</v>
      </c>
      <c r="AM339" s="34">
        <f>F339*AE339</f>
        <v>0</v>
      </c>
      <c r="AN339" s="34">
        <f>F339*AF339</f>
        <v>0</v>
      </c>
      <c r="AO339" s="35" t="s">
        <v>1194</v>
      </c>
      <c r="AP339" s="35" t="s">
        <v>1208</v>
      </c>
      <c r="AQ339" s="27" t="s">
        <v>1210</v>
      </c>
      <c r="AS339" s="34">
        <f>AM339+AN339</f>
        <v>0</v>
      </c>
      <c r="AT339" s="34">
        <f>G339/(100-AU339)*100</f>
        <v>0</v>
      </c>
      <c r="AU339" s="34">
        <v>0</v>
      </c>
      <c r="AV339" s="34">
        <f>L339</f>
        <v>0.0458304</v>
      </c>
    </row>
    <row r="340" spans="1:48" ht="12.75">
      <c r="A340" s="7" t="s">
        <v>270</v>
      </c>
      <c r="B340" s="7" t="s">
        <v>371</v>
      </c>
      <c r="C340" s="7" t="s">
        <v>636</v>
      </c>
      <c r="D340" s="7" t="s">
        <v>1024</v>
      </c>
      <c r="E340" s="7" t="s">
        <v>1136</v>
      </c>
      <c r="F340" s="20">
        <v>130.856</v>
      </c>
      <c r="G340" s="74">
        <v>0</v>
      </c>
      <c r="H340" s="20">
        <f>F340*AE340</f>
        <v>0</v>
      </c>
      <c r="I340" s="20">
        <f>J340-H340</f>
        <v>0</v>
      </c>
      <c r="J340" s="20">
        <f>F340*G340</f>
        <v>0</v>
      </c>
      <c r="K340" s="20">
        <v>0.00032</v>
      </c>
      <c r="L340" s="20">
        <f>F340*K340</f>
        <v>0.04187392</v>
      </c>
      <c r="M340" s="32" t="s">
        <v>1162</v>
      </c>
      <c r="P340" s="34">
        <f>IF(AG340="5",J340,0)</f>
        <v>0</v>
      </c>
      <c r="R340" s="34">
        <f>IF(AG340="1",H340,0)</f>
        <v>0</v>
      </c>
      <c r="S340" s="34">
        <f>IF(AG340="1",I340,0)</f>
        <v>0</v>
      </c>
      <c r="T340" s="34">
        <f>IF(AG340="7",H340,0)</f>
        <v>0</v>
      </c>
      <c r="U340" s="34">
        <f>IF(AG340="7",I340,0)</f>
        <v>0</v>
      </c>
      <c r="V340" s="34">
        <f>IF(AG340="2",H340,0)</f>
        <v>0</v>
      </c>
      <c r="W340" s="34">
        <f>IF(AG340="2",I340,0)</f>
        <v>0</v>
      </c>
      <c r="X340" s="34">
        <f>IF(AG340="0",J340,0)</f>
        <v>0</v>
      </c>
      <c r="Y340" s="27" t="s">
        <v>371</v>
      </c>
      <c r="Z340" s="20">
        <f>IF(AD340=0,J340,0)</f>
        <v>0</v>
      </c>
      <c r="AA340" s="20">
        <f>IF(AD340=15,J340,0)</f>
        <v>0</v>
      </c>
      <c r="AB340" s="20">
        <f>IF(AD340=21,J340,0)</f>
        <v>0</v>
      </c>
      <c r="AD340" s="34">
        <v>21</v>
      </c>
      <c r="AE340" s="34">
        <f>G340*1</f>
        <v>0</v>
      </c>
      <c r="AF340" s="34">
        <f>G340*(1-1)</f>
        <v>0</v>
      </c>
      <c r="AG340" s="32" t="s">
        <v>13</v>
      </c>
      <c r="AM340" s="34">
        <f>F340*AE340</f>
        <v>0</v>
      </c>
      <c r="AN340" s="34">
        <f>F340*AF340</f>
        <v>0</v>
      </c>
      <c r="AO340" s="35" t="s">
        <v>1194</v>
      </c>
      <c r="AP340" s="35" t="s">
        <v>1208</v>
      </c>
      <c r="AQ340" s="27" t="s">
        <v>1210</v>
      </c>
      <c r="AS340" s="34">
        <f>AM340+AN340</f>
        <v>0</v>
      </c>
      <c r="AT340" s="34">
        <f>G340/(100-AU340)*100</f>
        <v>0</v>
      </c>
      <c r="AU340" s="34">
        <v>0</v>
      </c>
      <c r="AV340" s="34">
        <f>L340</f>
        <v>0.04187392</v>
      </c>
    </row>
    <row r="341" spans="1:48" ht="12.75">
      <c r="A341" s="6" t="s">
        <v>271</v>
      </c>
      <c r="B341" s="6" t="s">
        <v>371</v>
      </c>
      <c r="C341" s="6" t="s">
        <v>637</v>
      </c>
      <c r="D341" s="6" t="s">
        <v>1025</v>
      </c>
      <c r="E341" s="6" t="s">
        <v>1137</v>
      </c>
      <c r="F341" s="19">
        <v>7.927</v>
      </c>
      <c r="G341" s="72">
        <v>0</v>
      </c>
      <c r="H341" s="19">
        <f>F341*AE341</f>
        <v>0</v>
      </c>
      <c r="I341" s="19">
        <f>J341-H341</f>
        <v>0</v>
      </c>
      <c r="J341" s="19">
        <f>F341*G341</f>
        <v>0</v>
      </c>
      <c r="K341" s="19">
        <v>0</v>
      </c>
      <c r="L341" s="19">
        <f>F341*K341</f>
        <v>0</v>
      </c>
      <c r="M341" s="31" t="s">
        <v>1162</v>
      </c>
      <c r="P341" s="34">
        <f>IF(AG341="5",J341,0)</f>
        <v>0</v>
      </c>
      <c r="R341" s="34">
        <f>IF(AG341="1",H341,0)</f>
        <v>0</v>
      </c>
      <c r="S341" s="34">
        <f>IF(AG341="1",I341,0)</f>
        <v>0</v>
      </c>
      <c r="T341" s="34">
        <f>IF(AG341="7",H341,0)</f>
        <v>0</v>
      </c>
      <c r="U341" s="34">
        <f>IF(AG341="7",I341,0)</f>
        <v>0</v>
      </c>
      <c r="V341" s="34">
        <f>IF(AG341="2",H341,0)</f>
        <v>0</v>
      </c>
      <c r="W341" s="34">
        <f>IF(AG341="2",I341,0)</f>
        <v>0</v>
      </c>
      <c r="X341" s="34">
        <f>IF(AG341="0",J341,0)</f>
        <v>0</v>
      </c>
      <c r="Y341" s="27" t="s">
        <v>371</v>
      </c>
      <c r="Z341" s="19">
        <f>IF(AD341=0,J341,0)</f>
        <v>0</v>
      </c>
      <c r="AA341" s="19">
        <f>IF(AD341=15,J341,0)</f>
        <v>0</v>
      </c>
      <c r="AB341" s="19">
        <f>IF(AD341=21,J341,0)</f>
        <v>0</v>
      </c>
      <c r="AD341" s="34">
        <v>21</v>
      </c>
      <c r="AE341" s="34">
        <f>G341*0</f>
        <v>0</v>
      </c>
      <c r="AF341" s="34">
        <f>G341*(1-0)</f>
        <v>0</v>
      </c>
      <c r="AG341" s="31" t="s">
        <v>11</v>
      </c>
      <c r="AM341" s="34">
        <f>F341*AE341</f>
        <v>0</v>
      </c>
      <c r="AN341" s="34">
        <f>F341*AF341</f>
        <v>0</v>
      </c>
      <c r="AO341" s="35" t="s">
        <v>1194</v>
      </c>
      <c r="AP341" s="35" t="s">
        <v>1208</v>
      </c>
      <c r="AQ341" s="27" t="s">
        <v>1210</v>
      </c>
      <c r="AS341" s="34">
        <f>AM341+AN341</f>
        <v>0</v>
      </c>
      <c r="AT341" s="34">
        <f>G341/(100-AU341)*100</f>
        <v>0</v>
      </c>
      <c r="AU341" s="34">
        <v>0</v>
      </c>
      <c r="AV341" s="34">
        <f>L341</f>
        <v>0</v>
      </c>
    </row>
    <row r="342" spans="1:37" ht="12.75">
      <c r="A342" s="5"/>
      <c r="B342" s="14" t="s">
        <v>371</v>
      </c>
      <c r="C342" s="14" t="s">
        <v>352</v>
      </c>
      <c r="D342" s="14" t="s">
        <v>1026</v>
      </c>
      <c r="E342" s="5" t="s">
        <v>6</v>
      </c>
      <c r="F342" s="5" t="s">
        <v>6</v>
      </c>
      <c r="G342" s="5" t="s">
        <v>6</v>
      </c>
      <c r="H342" s="37">
        <f>SUM(H343:H346)</f>
        <v>0</v>
      </c>
      <c r="I342" s="37">
        <f>SUM(I343:I346)</f>
        <v>0</v>
      </c>
      <c r="J342" s="37">
        <f>H342+I342</f>
        <v>0</v>
      </c>
      <c r="K342" s="27"/>
      <c r="L342" s="37">
        <f>SUM(L343:L346)</f>
        <v>0.07981936</v>
      </c>
      <c r="M342" s="27"/>
      <c r="Y342" s="27" t="s">
        <v>371</v>
      </c>
      <c r="AI342" s="37">
        <f>SUM(Z343:Z346)</f>
        <v>0</v>
      </c>
      <c r="AJ342" s="37">
        <f>SUM(AA343:AA346)</f>
        <v>0</v>
      </c>
      <c r="AK342" s="37">
        <f>SUM(AB343:AB346)</f>
        <v>0</v>
      </c>
    </row>
    <row r="343" spans="1:48" ht="12.75">
      <c r="A343" s="6" t="s">
        <v>272</v>
      </c>
      <c r="B343" s="6" t="s">
        <v>371</v>
      </c>
      <c r="C343" s="6" t="s">
        <v>638</v>
      </c>
      <c r="D343" s="6" t="s">
        <v>1027</v>
      </c>
      <c r="E343" s="6" t="s">
        <v>1135</v>
      </c>
      <c r="F343" s="19">
        <v>90.108</v>
      </c>
      <c r="G343" s="72">
        <v>0</v>
      </c>
      <c r="H343" s="19">
        <f>F343*AE343</f>
        <v>0</v>
      </c>
      <c r="I343" s="19">
        <f>J343-H343</f>
        <v>0</v>
      </c>
      <c r="J343" s="19">
        <f>F343*G343</f>
        <v>0</v>
      </c>
      <c r="K343" s="19">
        <v>0.0002</v>
      </c>
      <c r="L343" s="19">
        <f>F343*K343</f>
        <v>0.018021600000000002</v>
      </c>
      <c r="M343" s="31" t="s">
        <v>1162</v>
      </c>
      <c r="P343" s="34">
        <f>IF(AG343="5",J343,0)</f>
        <v>0</v>
      </c>
      <c r="R343" s="34">
        <f>IF(AG343="1",H343,0)</f>
        <v>0</v>
      </c>
      <c r="S343" s="34">
        <f>IF(AG343="1",I343,0)</f>
        <v>0</v>
      </c>
      <c r="T343" s="34">
        <f>IF(AG343="7",H343,0)</f>
        <v>0</v>
      </c>
      <c r="U343" s="34">
        <f>IF(AG343="7",I343,0)</f>
        <v>0</v>
      </c>
      <c r="V343" s="34">
        <f>IF(AG343="2",H343,0)</f>
        <v>0</v>
      </c>
      <c r="W343" s="34">
        <f>IF(AG343="2",I343,0)</f>
        <v>0</v>
      </c>
      <c r="X343" s="34">
        <f>IF(AG343="0",J343,0)</f>
        <v>0</v>
      </c>
      <c r="Y343" s="27" t="s">
        <v>371</v>
      </c>
      <c r="Z343" s="19">
        <f>IF(AD343=0,J343,0)</f>
        <v>0</v>
      </c>
      <c r="AA343" s="19">
        <f>IF(AD343=15,J343,0)</f>
        <v>0</v>
      </c>
      <c r="AB343" s="19">
        <f>IF(AD343=21,J343,0)</f>
        <v>0</v>
      </c>
      <c r="AD343" s="34">
        <v>21</v>
      </c>
      <c r="AE343" s="34">
        <f>G343*0.429729214157169</f>
        <v>0</v>
      </c>
      <c r="AF343" s="34">
        <f>G343*(1-0.429729214157169)</f>
        <v>0</v>
      </c>
      <c r="AG343" s="31" t="s">
        <v>13</v>
      </c>
      <c r="AM343" s="34">
        <f>F343*AE343</f>
        <v>0</v>
      </c>
      <c r="AN343" s="34">
        <f>F343*AF343</f>
        <v>0</v>
      </c>
      <c r="AO343" s="35" t="s">
        <v>1195</v>
      </c>
      <c r="AP343" s="35" t="s">
        <v>1208</v>
      </c>
      <c r="AQ343" s="27" t="s">
        <v>1210</v>
      </c>
      <c r="AS343" s="34">
        <f>AM343+AN343</f>
        <v>0</v>
      </c>
      <c r="AT343" s="34">
        <f>G343/(100-AU343)*100</f>
        <v>0</v>
      </c>
      <c r="AU343" s="34">
        <v>0</v>
      </c>
      <c r="AV343" s="34">
        <f>L343</f>
        <v>0.018021600000000002</v>
      </c>
    </row>
    <row r="344" spans="4:7" ht="12.75">
      <c r="D344" s="17" t="s">
        <v>1028</v>
      </c>
      <c r="G344" s="73"/>
    </row>
    <row r="345" spans="1:48" ht="12.75">
      <c r="A345" s="6" t="s">
        <v>273</v>
      </c>
      <c r="B345" s="6" t="s">
        <v>371</v>
      </c>
      <c r="C345" s="6" t="s">
        <v>639</v>
      </c>
      <c r="D345" s="6" t="s">
        <v>1029</v>
      </c>
      <c r="E345" s="6" t="s">
        <v>1135</v>
      </c>
      <c r="F345" s="19">
        <v>17.04</v>
      </c>
      <c r="G345" s="72">
        <v>0</v>
      </c>
      <c r="H345" s="19">
        <f>F345*AE345</f>
        <v>0</v>
      </c>
      <c r="I345" s="19">
        <f>J345-H345</f>
        <v>0</v>
      </c>
      <c r="J345" s="19">
        <f>F345*G345</f>
        <v>0</v>
      </c>
      <c r="K345" s="19">
        <v>0.0002</v>
      </c>
      <c r="L345" s="19">
        <f>F345*K345</f>
        <v>0.003408</v>
      </c>
      <c r="M345" s="31" t="s">
        <v>1162</v>
      </c>
      <c r="P345" s="34">
        <f>IF(AG345="5",J345,0)</f>
        <v>0</v>
      </c>
      <c r="R345" s="34">
        <f>IF(AG345="1",H345,0)</f>
        <v>0</v>
      </c>
      <c r="S345" s="34">
        <f>IF(AG345="1",I345,0)</f>
        <v>0</v>
      </c>
      <c r="T345" s="34">
        <f>IF(AG345="7",H345,0)</f>
        <v>0</v>
      </c>
      <c r="U345" s="34">
        <f>IF(AG345="7",I345,0)</f>
        <v>0</v>
      </c>
      <c r="V345" s="34">
        <f>IF(AG345="2",H345,0)</f>
        <v>0</v>
      </c>
      <c r="W345" s="34">
        <f>IF(AG345="2",I345,0)</f>
        <v>0</v>
      </c>
      <c r="X345" s="34">
        <f>IF(AG345="0",J345,0)</f>
        <v>0</v>
      </c>
      <c r="Y345" s="27" t="s">
        <v>371</v>
      </c>
      <c r="Z345" s="19">
        <f>IF(AD345=0,J345,0)</f>
        <v>0</v>
      </c>
      <c r="AA345" s="19">
        <f>IF(AD345=15,J345,0)</f>
        <v>0</v>
      </c>
      <c r="AB345" s="19">
        <f>IF(AD345=21,J345,0)</f>
        <v>0</v>
      </c>
      <c r="AD345" s="34">
        <v>21</v>
      </c>
      <c r="AE345" s="34">
        <f>G345*0.620953719647187</f>
        <v>0</v>
      </c>
      <c r="AF345" s="34">
        <f>G345*(1-0.620953719647187)</f>
        <v>0</v>
      </c>
      <c r="AG345" s="31" t="s">
        <v>13</v>
      </c>
      <c r="AM345" s="34">
        <f>F345*AE345</f>
        <v>0</v>
      </c>
      <c r="AN345" s="34">
        <f>F345*AF345</f>
        <v>0</v>
      </c>
      <c r="AO345" s="35" t="s">
        <v>1195</v>
      </c>
      <c r="AP345" s="35" t="s">
        <v>1208</v>
      </c>
      <c r="AQ345" s="27" t="s">
        <v>1210</v>
      </c>
      <c r="AS345" s="34">
        <f>AM345+AN345</f>
        <v>0</v>
      </c>
      <c r="AT345" s="34">
        <f>G345/(100-AU345)*100</f>
        <v>0</v>
      </c>
      <c r="AU345" s="34">
        <v>0</v>
      </c>
      <c r="AV345" s="34">
        <f>L345</f>
        <v>0.003408</v>
      </c>
    </row>
    <row r="346" spans="1:48" ht="12.75">
      <c r="A346" s="6" t="s">
        <v>274</v>
      </c>
      <c r="B346" s="6" t="s">
        <v>371</v>
      </c>
      <c r="C346" s="6" t="s">
        <v>640</v>
      </c>
      <c r="D346" s="6" t="s">
        <v>1030</v>
      </c>
      <c r="E346" s="6" t="s">
        <v>1135</v>
      </c>
      <c r="F346" s="19">
        <v>265.408</v>
      </c>
      <c r="G346" s="72">
        <v>0</v>
      </c>
      <c r="H346" s="19">
        <f>F346*AE346</f>
        <v>0</v>
      </c>
      <c r="I346" s="19">
        <f>J346-H346</f>
        <v>0</v>
      </c>
      <c r="J346" s="19">
        <f>F346*G346</f>
        <v>0</v>
      </c>
      <c r="K346" s="19">
        <v>0.00022</v>
      </c>
      <c r="L346" s="19">
        <f>F346*K346</f>
        <v>0.058389760000000006</v>
      </c>
      <c r="M346" s="31" t="s">
        <v>1162</v>
      </c>
      <c r="P346" s="34">
        <f>IF(AG346="5",J346,0)</f>
        <v>0</v>
      </c>
      <c r="R346" s="34">
        <f>IF(AG346="1",H346,0)</f>
        <v>0</v>
      </c>
      <c r="S346" s="34">
        <f>IF(AG346="1",I346,0)</f>
        <v>0</v>
      </c>
      <c r="T346" s="34">
        <f>IF(AG346="7",H346,0)</f>
        <v>0</v>
      </c>
      <c r="U346" s="34">
        <f>IF(AG346="7",I346,0)</f>
        <v>0</v>
      </c>
      <c r="V346" s="34">
        <f>IF(AG346="2",H346,0)</f>
        <v>0</v>
      </c>
      <c r="W346" s="34">
        <f>IF(AG346="2",I346,0)</f>
        <v>0</v>
      </c>
      <c r="X346" s="34">
        <f>IF(AG346="0",J346,0)</f>
        <v>0</v>
      </c>
      <c r="Y346" s="27" t="s">
        <v>371</v>
      </c>
      <c r="Z346" s="19">
        <f>IF(AD346=0,J346,0)</f>
        <v>0</v>
      </c>
      <c r="AA346" s="19">
        <f>IF(AD346=15,J346,0)</f>
        <v>0</v>
      </c>
      <c r="AB346" s="19">
        <f>IF(AD346=21,J346,0)</f>
        <v>0</v>
      </c>
      <c r="AD346" s="34">
        <v>21</v>
      </c>
      <c r="AE346" s="34">
        <f>G346*0.158474545910279</f>
        <v>0</v>
      </c>
      <c r="AF346" s="34">
        <f>G346*(1-0.158474545910279)</f>
        <v>0</v>
      </c>
      <c r="AG346" s="31" t="s">
        <v>13</v>
      </c>
      <c r="AM346" s="34">
        <f>F346*AE346</f>
        <v>0</v>
      </c>
      <c r="AN346" s="34">
        <f>F346*AF346</f>
        <v>0</v>
      </c>
      <c r="AO346" s="35" t="s">
        <v>1195</v>
      </c>
      <c r="AP346" s="35" t="s">
        <v>1208</v>
      </c>
      <c r="AQ346" s="27" t="s">
        <v>1210</v>
      </c>
      <c r="AS346" s="34">
        <f>AM346+AN346</f>
        <v>0</v>
      </c>
      <c r="AT346" s="34">
        <f>G346/(100-AU346)*100</f>
        <v>0</v>
      </c>
      <c r="AU346" s="34">
        <v>0</v>
      </c>
      <c r="AV346" s="34">
        <f>L346</f>
        <v>0.058389760000000006</v>
      </c>
    </row>
    <row r="347" spans="4:7" ht="12.75">
      <c r="D347" s="17" t="s">
        <v>1031</v>
      </c>
      <c r="G347" s="73"/>
    </row>
    <row r="348" spans="1:37" ht="12.75">
      <c r="A348" s="5"/>
      <c r="B348" s="14" t="s">
        <v>371</v>
      </c>
      <c r="C348" s="14" t="s">
        <v>641</v>
      </c>
      <c r="D348" s="14" t="s">
        <v>1032</v>
      </c>
      <c r="E348" s="5" t="s">
        <v>6</v>
      </c>
      <c r="F348" s="5" t="s">
        <v>6</v>
      </c>
      <c r="G348" s="5" t="s">
        <v>6</v>
      </c>
      <c r="H348" s="37">
        <f>SUM(H349:H421)</f>
        <v>0</v>
      </c>
      <c r="I348" s="37">
        <f>SUM(I349:I421)</f>
        <v>0</v>
      </c>
      <c r="J348" s="37">
        <f>H348+I348</f>
        <v>0</v>
      </c>
      <c r="K348" s="27"/>
      <c r="L348" s="37">
        <f>SUM(L349:L421)</f>
        <v>0</v>
      </c>
      <c r="M348" s="27"/>
      <c r="Y348" s="27" t="s">
        <v>371</v>
      </c>
      <c r="AI348" s="37">
        <f>SUM(Z349:Z421)</f>
        <v>0</v>
      </c>
      <c r="AJ348" s="37">
        <f>SUM(AA349:AA421)</f>
        <v>0</v>
      </c>
      <c r="AK348" s="37">
        <f>SUM(AB349:AB421)</f>
        <v>0</v>
      </c>
    </row>
    <row r="349" spans="1:48" ht="12.75">
      <c r="A349" s="6" t="s">
        <v>275</v>
      </c>
      <c r="B349" s="6" t="s">
        <v>371</v>
      </c>
      <c r="C349" s="6" t="s">
        <v>642</v>
      </c>
      <c r="D349" s="6" t="s">
        <v>1033</v>
      </c>
      <c r="E349" s="6" t="s">
        <v>1134</v>
      </c>
      <c r="F349" s="19">
        <v>16</v>
      </c>
      <c r="G349" s="72">
        <v>0</v>
      </c>
      <c r="H349" s="19">
        <f aca="true" t="shared" si="172" ref="H349:H380">F349*AE349</f>
        <v>0</v>
      </c>
      <c r="I349" s="19">
        <f aca="true" t="shared" si="173" ref="I349:I380">J349-H349</f>
        <v>0</v>
      </c>
      <c r="J349" s="19">
        <f aca="true" t="shared" si="174" ref="J349:J380">F349*G349</f>
        <v>0</v>
      </c>
      <c r="K349" s="19">
        <v>0</v>
      </c>
      <c r="L349" s="19">
        <f aca="true" t="shared" si="175" ref="L349:L380">F349*K349</f>
        <v>0</v>
      </c>
      <c r="M349" s="31" t="s">
        <v>1162</v>
      </c>
      <c r="P349" s="34">
        <f aca="true" t="shared" si="176" ref="P349:P380">IF(AG349="5",J349,0)</f>
        <v>0</v>
      </c>
      <c r="R349" s="34">
        <f aca="true" t="shared" si="177" ref="R349:R380">IF(AG349="1",H349,0)</f>
        <v>0</v>
      </c>
      <c r="S349" s="34">
        <f aca="true" t="shared" si="178" ref="S349:S380">IF(AG349="1",I349,0)</f>
        <v>0</v>
      </c>
      <c r="T349" s="34">
        <f aca="true" t="shared" si="179" ref="T349:T380">IF(AG349="7",H349,0)</f>
        <v>0</v>
      </c>
      <c r="U349" s="34">
        <f aca="true" t="shared" si="180" ref="U349:U380">IF(AG349="7",I349,0)</f>
        <v>0</v>
      </c>
      <c r="V349" s="34">
        <f aca="true" t="shared" si="181" ref="V349:V380">IF(AG349="2",H349,0)</f>
        <v>0</v>
      </c>
      <c r="W349" s="34">
        <f aca="true" t="shared" si="182" ref="W349:W380">IF(AG349="2",I349,0)</f>
        <v>0</v>
      </c>
      <c r="X349" s="34">
        <f aca="true" t="shared" si="183" ref="X349:X380">IF(AG349="0",J349,0)</f>
        <v>0</v>
      </c>
      <c r="Y349" s="27" t="s">
        <v>371</v>
      </c>
      <c r="Z349" s="19">
        <f aca="true" t="shared" si="184" ref="Z349:Z380">IF(AD349=0,J349,0)</f>
        <v>0</v>
      </c>
      <c r="AA349" s="19">
        <f aca="true" t="shared" si="185" ref="AA349:AA380">IF(AD349=15,J349,0)</f>
        <v>0</v>
      </c>
      <c r="AB349" s="19">
        <f aca="true" t="shared" si="186" ref="AB349:AB380">IF(AD349=21,J349,0)</f>
        <v>0</v>
      </c>
      <c r="AD349" s="34">
        <v>21</v>
      </c>
      <c r="AE349" s="34">
        <f aca="true" t="shared" si="187" ref="AE349:AE364">G349*0</f>
        <v>0</v>
      </c>
      <c r="AF349" s="34">
        <f aca="true" t="shared" si="188" ref="AF349:AF364">G349*(1-0)</f>
        <v>0</v>
      </c>
      <c r="AG349" s="31" t="s">
        <v>7</v>
      </c>
      <c r="AM349" s="34">
        <f aca="true" t="shared" si="189" ref="AM349:AM380">F349*AE349</f>
        <v>0</v>
      </c>
      <c r="AN349" s="34">
        <f aca="true" t="shared" si="190" ref="AN349:AN380">F349*AF349</f>
        <v>0</v>
      </c>
      <c r="AO349" s="35" t="s">
        <v>1196</v>
      </c>
      <c r="AP349" s="35" t="s">
        <v>1203</v>
      </c>
      <c r="AQ349" s="27" t="s">
        <v>1210</v>
      </c>
      <c r="AS349" s="34">
        <f aca="true" t="shared" si="191" ref="AS349:AS380">AM349+AN349</f>
        <v>0</v>
      </c>
      <c r="AT349" s="34">
        <f aca="true" t="shared" si="192" ref="AT349:AT380">G349/(100-AU349)*100</f>
        <v>0</v>
      </c>
      <c r="AU349" s="34">
        <v>0</v>
      </c>
      <c r="AV349" s="34">
        <f aca="true" t="shared" si="193" ref="AV349:AV380">L349</f>
        <v>0</v>
      </c>
    </row>
    <row r="350" spans="1:48" ht="12.75">
      <c r="A350" s="6" t="s">
        <v>276</v>
      </c>
      <c r="B350" s="6" t="s">
        <v>371</v>
      </c>
      <c r="C350" s="6" t="s">
        <v>643</v>
      </c>
      <c r="D350" s="6" t="s">
        <v>1034</v>
      </c>
      <c r="E350" s="6" t="s">
        <v>1134</v>
      </c>
      <c r="F350" s="19">
        <v>8</v>
      </c>
      <c r="G350" s="72">
        <v>0</v>
      </c>
      <c r="H350" s="19">
        <f t="shared" si="172"/>
        <v>0</v>
      </c>
      <c r="I350" s="19">
        <f t="shared" si="173"/>
        <v>0</v>
      </c>
      <c r="J350" s="19">
        <f t="shared" si="174"/>
        <v>0</v>
      </c>
      <c r="K350" s="19">
        <v>0</v>
      </c>
      <c r="L350" s="19">
        <f t="shared" si="175"/>
        <v>0</v>
      </c>
      <c r="M350" s="31" t="s">
        <v>1162</v>
      </c>
      <c r="P350" s="34">
        <f t="shared" si="176"/>
        <v>0</v>
      </c>
      <c r="R350" s="34">
        <f t="shared" si="177"/>
        <v>0</v>
      </c>
      <c r="S350" s="34">
        <f t="shared" si="178"/>
        <v>0</v>
      </c>
      <c r="T350" s="34">
        <f t="shared" si="179"/>
        <v>0</v>
      </c>
      <c r="U350" s="34">
        <f t="shared" si="180"/>
        <v>0</v>
      </c>
      <c r="V350" s="34">
        <f t="shared" si="181"/>
        <v>0</v>
      </c>
      <c r="W350" s="34">
        <f t="shared" si="182"/>
        <v>0</v>
      </c>
      <c r="X350" s="34">
        <f t="shared" si="183"/>
        <v>0</v>
      </c>
      <c r="Y350" s="27" t="s">
        <v>371</v>
      </c>
      <c r="Z350" s="19">
        <f t="shared" si="184"/>
        <v>0</v>
      </c>
      <c r="AA350" s="19">
        <f t="shared" si="185"/>
        <v>0</v>
      </c>
      <c r="AB350" s="19">
        <f t="shared" si="186"/>
        <v>0</v>
      </c>
      <c r="AD350" s="34">
        <v>21</v>
      </c>
      <c r="AE350" s="34">
        <f t="shared" si="187"/>
        <v>0</v>
      </c>
      <c r="AF350" s="34">
        <f t="shared" si="188"/>
        <v>0</v>
      </c>
      <c r="AG350" s="31" t="s">
        <v>7</v>
      </c>
      <c r="AM350" s="34">
        <f t="shared" si="189"/>
        <v>0</v>
      </c>
      <c r="AN350" s="34">
        <f t="shared" si="190"/>
        <v>0</v>
      </c>
      <c r="AO350" s="35" t="s">
        <v>1196</v>
      </c>
      <c r="AP350" s="35" t="s">
        <v>1203</v>
      </c>
      <c r="AQ350" s="27" t="s">
        <v>1210</v>
      </c>
      <c r="AS350" s="34">
        <f t="shared" si="191"/>
        <v>0</v>
      </c>
      <c r="AT350" s="34">
        <f t="shared" si="192"/>
        <v>0</v>
      </c>
      <c r="AU350" s="34">
        <v>0</v>
      </c>
      <c r="AV350" s="34">
        <f t="shared" si="193"/>
        <v>0</v>
      </c>
    </row>
    <row r="351" spans="1:48" ht="12.75">
      <c r="A351" s="6" t="s">
        <v>277</v>
      </c>
      <c r="B351" s="6" t="s">
        <v>371</v>
      </c>
      <c r="C351" s="6" t="s">
        <v>644</v>
      </c>
      <c r="D351" s="6" t="s">
        <v>1035</v>
      </c>
      <c r="E351" s="6" t="s">
        <v>1134</v>
      </c>
      <c r="F351" s="19">
        <v>50</v>
      </c>
      <c r="G351" s="72">
        <v>0</v>
      </c>
      <c r="H351" s="19">
        <f t="shared" si="172"/>
        <v>0</v>
      </c>
      <c r="I351" s="19">
        <f t="shared" si="173"/>
        <v>0</v>
      </c>
      <c r="J351" s="19">
        <f t="shared" si="174"/>
        <v>0</v>
      </c>
      <c r="K351" s="19">
        <v>0</v>
      </c>
      <c r="L351" s="19">
        <f t="shared" si="175"/>
        <v>0</v>
      </c>
      <c r="M351" s="31" t="s">
        <v>1162</v>
      </c>
      <c r="P351" s="34">
        <f t="shared" si="176"/>
        <v>0</v>
      </c>
      <c r="R351" s="34">
        <f t="shared" si="177"/>
        <v>0</v>
      </c>
      <c r="S351" s="34">
        <f t="shared" si="178"/>
        <v>0</v>
      </c>
      <c r="T351" s="34">
        <f t="shared" si="179"/>
        <v>0</v>
      </c>
      <c r="U351" s="34">
        <f t="shared" si="180"/>
        <v>0</v>
      </c>
      <c r="V351" s="34">
        <f t="shared" si="181"/>
        <v>0</v>
      </c>
      <c r="W351" s="34">
        <f t="shared" si="182"/>
        <v>0</v>
      </c>
      <c r="X351" s="34">
        <f t="shared" si="183"/>
        <v>0</v>
      </c>
      <c r="Y351" s="27" t="s">
        <v>371</v>
      </c>
      <c r="Z351" s="19">
        <f t="shared" si="184"/>
        <v>0</v>
      </c>
      <c r="AA351" s="19">
        <f t="shared" si="185"/>
        <v>0</v>
      </c>
      <c r="AB351" s="19">
        <f t="shared" si="186"/>
        <v>0</v>
      </c>
      <c r="AD351" s="34">
        <v>21</v>
      </c>
      <c r="AE351" s="34">
        <f t="shared" si="187"/>
        <v>0</v>
      </c>
      <c r="AF351" s="34">
        <f t="shared" si="188"/>
        <v>0</v>
      </c>
      <c r="AG351" s="31" t="s">
        <v>7</v>
      </c>
      <c r="AM351" s="34">
        <f t="shared" si="189"/>
        <v>0</v>
      </c>
      <c r="AN351" s="34">
        <f t="shared" si="190"/>
        <v>0</v>
      </c>
      <c r="AO351" s="35" t="s">
        <v>1196</v>
      </c>
      <c r="AP351" s="35" t="s">
        <v>1203</v>
      </c>
      <c r="AQ351" s="27" t="s">
        <v>1210</v>
      </c>
      <c r="AS351" s="34">
        <f t="shared" si="191"/>
        <v>0</v>
      </c>
      <c r="AT351" s="34">
        <f t="shared" si="192"/>
        <v>0</v>
      </c>
      <c r="AU351" s="34">
        <v>0</v>
      </c>
      <c r="AV351" s="34">
        <f t="shared" si="193"/>
        <v>0</v>
      </c>
    </row>
    <row r="352" spans="1:48" ht="12.75">
      <c r="A352" s="6" t="s">
        <v>278</v>
      </c>
      <c r="B352" s="6" t="s">
        <v>371</v>
      </c>
      <c r="C352" s="6" t="s">
        <v>645</v>
      </c>
      <c r="D352" s="6" t="s">
        <v>1036</v>
      </c>
      <c r="E352" s="6" t="s">
        <v>1136</v>
      </c>
      <c r="F352" s="19">
        <v>80</v>
      </c>
      <c r="G352" s="72">
        <v>0</v>
      </c>
      <c r="H352" s="19">
        <f t="shared" si="172"/>
        <v>0</v>
      </c>
      <c r="I352" s="19">
        <f t="shared" si="173"/>
        <v>0</v>
      </c>
      <c r="J352" s="19">
        <f t="shared" si="174"/>
        <v>0</v>
      </c>
      <c r="K352" s="19">
        <v>0</v>
      </c>
      <c r="L352" s="19">
        <f t="shared" si="175"/>
        <v>0</v>
      </c>
      <c r="M352" s="31" t="s">
        <v>1162</v>
      </c>
      <c r="P352" s="34">
        <f t="shared" si="176"/>
        <v>0</v>
      </c>
      <c r="R352" s="34">
        <f t="shared" si="177"/>
        <v>0</v>
      </c>
      <c r="S352" s="34">
        <f t="shared" si="178"/>
        <v>0</v>
      </c>
      <c r="T352" s="34">
        <f t="shared" si="179"/>
        <v>0</v>
      </c>
      <c r="U352" s="34">
        <f t="shared" si="180"/>
        <v>0</v>
      </c>
      <c r="V352" s="34">
        <f t="shared" si="181"/>
        <v>0</v>
      </c>
      <c r="W352" s="34">
        <f t="shared" si="182"/>
        <v>0</v>
      </c>
      <c r="X352" s="34">
        <f t="shared" si="183"/>
        <v>0</v>
      </c>
      <c r="Y352" s="27" t="s">
        <v>371</v>
      </c>
      <c r="Z352" s="19">
        <f t="shared" si="184"/>
        <v>0</v>
      </c>
      <c r="AA352" s="19">
        <f t="shared" si="185"/>
        <v>0</v>
      </c>
      <c r="AB352" s="19">
        <f t="shared" si="186"/>
        <v>0</v>
      </c>
      <c r="AD352" s="34">
        <v>21</v>
      </c>
      <c r="AE352" s="34">
        <f t="shared" si="187"/>
        <v>0</v>
      </c>
      <c r="AF352" s="34">
        <f t="shared" si="188"/>
        <v>0</v>
      </c>
      <c r="AG352" s="31" t="s">
        <v>7</v>
      </c>
      <c r="AM352" s="34">
        <f t="shared" si="189"/>
        <v>0</v>
      </c>
      <c r="AN352" s="34">
        <f t="shared" si="190"/>
        <v>0</v>
      </c>
      <c r="AO352" s="35" t="s">
        <v>1196</v>
      </c>
      <c r="AP352" s="35" t="s">
        <v>1203</v>
      </c>
      <c r="AQ352" s="27" t="s">
        <v>1210</v>
      </c>
      <c r="AS352" s="34">
        <f t="shared" si="191"/>
        <v>0</v>
      </c>
      <c r="AT352" s="34">
        <f t="shared" si="192"/>
        <v>0</v>
      </c>
      <c r="AU352" s="34">
        <v>0</v>
      </c>
      <c r="AV352" s="34">
        <f t="shared" si="193"/>
        <v>0</v>
      </c>
    </row>
    <row r="353" spans="1:48" ht="12.75">
      <c r="A353" s="6" t="s">
        <v>279</v>
      </c>
      <c r="B353" s="6" t="s">
        <v>371</v>
      </c>
      <c r="C353" s="6" t="s">
        <v>646</v>
      </c>
      <c r="D353" s="6" t="s">
        <v>1037</v>
      </c>
      <c r="E353" s="6" t="s">
        <v>1136</v>
      </c>
      <c r="F353" s="19">
        <v>16</v>
      </c>
      <c r="G353" s="72">
        <v>0</v>
      </c>
      <c r="H353" s="19">
        <f t="shared" si="172"/>
        <v>0</v>
      </c>
      <c r="I353" s="19">
        <f t="shared" si="173"/>
        <v>0</v>
      </c>
      <c r="J353" s="19">
        <f t="shared" si="174"/>
        <v>0</v>
      </c>
      <c r="K353" s="19">
        <v>0</v>
      </c>
      <c r="L353" s="19">
        <f t="shared" si="175"/>
        <v>0</v>
      </c>
      <c r="M353" s="31" t="s">
        <v>1162</v>
      </c>
      <c r="P353" s="34">
        <f t="shared" si="176"/>
        <v>0</v>
      </c>
      <c r="R353" s="34">
        <f t="shared" si="177"/>
        <v>0</v>
      </c>
      <c r="S353" s="34">
        <f t="shared" si="178"/>
        <v>0</v>
      </c>
      <c r="T353" s="34">
        <f t="shared" si="179"/>
        <v>0</v>
      </c>
      <c r="U353" s="34">
        <f t="shared" si="180"/>
        <v>0</v>
      </c>
      <c r="V353" s="34">
        <f t="shared" si="181"/>
        <v>0</v>
      </c>
      <c r="W353" s="34">
        <f t="shared" si="182"/>
        <v>0</v>
      </c>
      <c r="X353" s="34">
        <f t="shared" si="183"/>
        <v>0</v>
      </c>
      <c r="Y353" s="27" t="s">
        <v>371</v>
      </c>
      <c r="Z353" s="19">
        <f t="shared" si="184"/>
        <v>0</v>
      </c>
      <c r="AA353" s="19">
        <f t="shared" si="185"/>
        <v>0</v>
      </c>
      <c r="AB353" s="19">
        <f t="shared" si="186"/>
        <v>0</v>
      </c>
      <c r="AD353" s="34">
        <v>21</v>
      </c>
      <c r="AE353" s="34">
        <f t="shared" si="187"/>
        <v>0</v>
      </c>
      <c r="AF353" s="34">
        <f t="shared" si="188"/>
        <v>0</v>
      </c>
      <c r="AG353" s="31" t="s">
        <v>7</v>
      </c>
      <c r="AM353" s="34">
        <f t="shared" si="189"/>
        <v>0</v>
      </c>
      <c r="AN353" s="34">
        <f t="shared" si="190"/>
        <v>0</v>
      </c>
      <c r="AO353" s="35" t="s">
        <v>1196</v>
      </c>
      <c r="AP353" s="35" t="s">
        <v>1203</v>
      </c>
      <c r="AQ353" s="27" t="s">
        <v>1210</v>
      </c>
      <c r="AS353" s="34">
        <f t="shared" si="191"/>
        <v>0</v>
      </c>
      <c r="AT353" s="34">
        <f t="shared" si="192"/>
        <v>0</v>
      </c>
      <c r="AU353" s="34">
        <v>0</v>
      </c>
      <c r="AV353" s="34">
        <f t="shared" si="193"/>
        <v>0</v>
      </c>
    </row>
    <row r="354" spans="1:48" ht="12.75">
      <c r="A354" s="6" t="s">
        <v>280</v>
      </c>
      <c r="B354" s="6" t="s">
        <v>371</v>
      </c>
      <c r="C354" s="6" t="s">
        <v>647</v>
      </c>
      <c r="D354" s="6" t="s">
        <v>1038</v>
      </c>
      <c r="E354" s="6" t="s">
        <v>1134</v>
      </c>
      <c r="F354" s="19">
        <v>1</v>
      </c>
      <c r="G354" s="72">
        <v>0</v>
      </c>
      <c r="H354" s="19">
        <f t="shared" si="172"/>
        <v>0</v>
      </c>
      <c r="I354" s="19">
        <f t="shared" si="173"/>
        <v>0</v>
      </c>
      <c r="J354" s="19">
        <f t="shared" si="174"/>
        <v>0</v>
      </c>
      <c r="K354" s="19">
        <v>0</v>
      </c>
      <c r="L354" s="19">
        <f t="shared" si="175"/>
        <v>0</v>
      </c>
      <c r="M354" s="31" t="s">
        <v>1162</v>
      </c>
      <c r="P354" s="34">
        <f t="shared" si="176"/>
        <v>0</v>
      </c>
      <c r="R354" s="34">
        <f t="shared" si="177"/>
        <v>0</v>
      </c>
      <c r="S354" s="34">
        <f t="shared" si="178"/>
        <v>0</v>
      </c>
      <c r="T354" s="34">
        <f t="shared" si="179"/>
        <v>0</v>
      </c>
      <c r="U354" s="34">
        <f t="shared" si="180"/>
        <v>0</v>
      </c>
      <c r="V354" s="34">
        <f t="shared" si="181"/>
        <v>0</v>
      </c>
      <c r="W354" s="34">
        <f t="shared" si="182"/>
        <v>0</v>
      </c>
      <c r="X354" s="34">
        <f t="shared" si="183"/>
        <v>0</v>
      </c>
      <c r="Y354" s="27" t="s">
        <v>371</v>
      </c>
      <c r="Z354" s="19">
        <f t="shared" si="184"/>
        <v>0</v>
      </c>
      <c r="AA354" s="19">
        <f t="shared" si="185"/>
        <v>0</v>
      </c>
      <c r="AB354" s="19">
        <f t="shared" si="186"/>
        <v>0</v>
      </c>
      <c r="AD354" s="34">
        <v>21</v>
      </c>
      <c r="AE354" s="34">
        <f t="shared" si="187"/>
        <v>0</v>
      </c>
      <c r="AF354" s="34">
        <f t="shared" si="188"/>
        <v>0</v>
      </c>
      <c r="AG354" s="31" t="s">
        <v>7</v>
      </c>
      <c r="AM354" s="34">
        <f t="shared" si="189"/>
        <v>0</v>
      </c>
      <c r="AN354" s="34">
        <f t="shared" si="190"/>
        <v>0</v>
      </c>
      <c r="AO354" s="35" t="s">
        <v>1196</v>
      </c>
      <c r="AP354" s="35" t="s">
        <v>1203</v>
      </c>
      <c r="AQ354" s="27" t="s">
        <v>1210</v>
      </c>
      <c r="AS354" s="34">
        <f t="shared" si="191"/>
        <v>0</v>
      </c>
      <c r="AT354" s="34">
        <f t="shared" si="192"/>
        <v>0</v>
      </c>
      <c r="AU354" s="34">
        <v>0</v>
      </c>
      <c r="AV354" s="34">
        <f t="shared" si="193"/>
        <v>0</v>
      </c>
    </row>
    <row r="355" spans="1:48" ht="12.75">
      <c r="A355" s="6" t="s">
        <v>281</v>
      </c>
      <c r="B355" s="6" t="s">
        <v>371</v>
      </c>
      <c r="C355" s="6" t="s">
        <v>648</v>
      </c>
      <c r="D355" s="6" t="s">
        <v>1039</v>
      </c>
      <c r="E355" s="6" t="s">
        <v>1139</v>
      </c>
      <c r="F355" s="19">
        <v>20</v>
      </c>
      <c r="G355" s="72">
        <v>0</v>
      </c>
      <c r="H355" s="19">
        <f t="shared" si="172"/>
        <v>0</v>
      </c>
      <c r="I355" s="19">
        <f t="shared" si="173"/>
        <v>0</v>
      </c>
      <c r="J355" s="19">
        <f t="shared" si="174"/>
        <v>0</v>
      </c>
      <c r="K355" s="19">
        <v>0</v>
      </c>
      <c r="L355" s="19">
        <f t="shared" si="175"/>
        <v>0</v>
      </c>
      <c r="M355" s="31" t="s">
        <v>1162</v>
      </c>
      <c r="P355" s="34">
        <f t="shared" si="176"/>
        <v>0</v>
      </c>
      <c r="R355" s="34">
        <f t="shared" si="177"/>
        <v>0</v>
      </c>
      <c r="S355" s="34">
        <f t="shared" si="178"/>
        <v>0</v>
      </c>
      <c r="T355" s="34">
        <f t="shared" si="179"/>
        <v>0</v>
      </c>
      <c r="U355" s="34">
        <f t="shared" si="180"/>
        <v>0</v>
      </c>
      <c r="V355" s="34">
        <f t="shared" si="181"/>
        <v>0</v>
      </c>
      <c r="W355" s="34">
        <f t="shared" si="182"/>
        <v>0</v>
      </c>
      <c r="X355" s="34">
        <f t="shared" si="183"/>
        <v>0</v>
      </c>
      <c r="Y355" s="27" t="s">
        <v>371</v>
      </c>
      <c r="Z355" s="19">
        <f t="shared" si="184"/>
        <v>0</v>
      </c>
      <c r="AA355" s="19">
        <f t="shared" si="185"/>
        <v>0</v>
      </c>
      <c r="AB355" s="19">
        <f t="shared" si="186"/>
        <v>0</v>
      </c>
      <c r="AD355" s="34">
        <v>21</v>
      </c>
      <c r="AE355" s="34">
        <f t="shared" si="187"/>
        <v>0</v>
      </c>
      <c r="AF355" s="34">
        <f t="shared" si="188"/>
        <v>0</v>
      </c>
      <c r="AG355" s="31" t="s">
        <v>7</v>
      </c>
      <c r="AM355" s="34">
        <f t="shared" si="189"/>
        <v>0</v>
      </c>
      <c r="AN355" s="34">
        <f t="shared" si="190"/>
        <v>0</v>
      </c>
      <c r="AO355" s="35" t="s">
        <v>1196</v>
      </c>
      <c r="AP355" s="35" t="s">
        <v>1203</v>
      </c>
      <c r="AQ355" s="27" t="s">
        <v>1210</v>
      </c>
      <c r="AS355" s="34">
        <f t="shared" si="191"/>
        <v>0</v>
      </c>
      <c r="AT355" s="34">
        <f t="shared" si="192"/>
        <v>0</v>
      </c>
      <c r="AU355" s="34">
        <v>0</v>
      </c>
      <c r="AV355" s="34">
        <f t="shared" si="193"/>
        <v>0</v>
      </c>
    </row>
    <row r="356" spans="1:48" ht="12.75">
      <c r="A356" s="6" t="s">
        <v>282</v>
      </c>
      <c r="B356" s="6" t="s">
        <v>371</v>
      </c>
      <c r="C356" s="6" t="s">
        <v>649</v>
      </c>
      <c r="D356" s="6" t="s">
        <v>1040</v>
      </c>
      <c r="E356" s="6" t="s">
        <v>1138</v>
      </c>
      <c r="F356" s="19">
        <v>2</v>
      </c>
      <c r="G356" s="72">
        <v>0</v>
      </c>
      <c r="H356" s="19">
        <f t="shared" si="172"/>
        <v>0</v>
      </c>
      <c r="I356" s="19">
        <f t="shared" si="173"/>
        <v>0</v>
      </c>
      <c r="J356" s="19">
        <f t="shared" si="174"/>
        <v>0</v>
      </c>
      <c r="K356" s="19">
        <v>0</v>
      </c>
      <c r="L356" s="19">
        <f t="shared" si="175"/>
        <v>0</v>
      </c>
      <c r="M356" s="31" t="s">
        <v>1162</v>
      </c>
      <c r="P356" s="34">
        <f t="shared" si="176"/>
        <v>0</v>
      </c>
      <c r="R356" s="34">
        <f t="shared" si="177"/>
        <v>0</v>
      </c>
      <c r="S356" s="34">
        <f t="shared" si="178"/>
        <v>0</v>
      </c>
      <c r="T356" s="34">
        <f t="shared" si="179"/>
        <v>0</v>
      </c>
      <c r="U356" s="34">
        <f t="shared" si="180"/>
        <v>0</v>
      </c>
      <c r="V356" s="34">
        <f t="shared" si="181"/>
        <v>0</v>
      </c>
      <c r="W356" s="34">
        <f t="shared" si="182"/>
        <v>0</v>
      </c>
      <c r="X356" s="34">
        <f t="shared" si="183"/>
        <v>0</v>
      </c>
      <c r="Y356" s="27" t="s">
        <v>371</v>
      </c>
      <c r="Z356" s="19">
        <f t="shared" si="184"/>
        <v>0</v>
      </c>
      <c r="AA356" s="19">
        <f t="shared" si="185"/>
        <v>0</v>
      </c>
      <c r="AB356" s="19">
        <f t="shared" si="186"/>
        <v>0</v>
      </c>
      <c r="AD356" s="34">
        <v>21</v>
      </c>
      <c r="AE356" s="34">
        <f t="shared" si="187"/>
        <v>0</v>
      </c>
      <c r="AF356" s="34">
        <f t="shared" si="188"/>
        <v>0</v>
      </c>
      <c r="AG356" s="31" t="s">
        <v>7</v>
      </c>
      <c r="AM356" s="34">
        <f t="shared" si="189"/>
        <v>0</v>
      </c>
      <c r="AN356" s="34">
        <f t="shared" si="190"/>
        <v>0</v>
      </c>
      <c r="AO356" s="35" t="s">
        <v>1196</v>
      </c>
      <c r="AP356" s="35" t="s">
        <v>1203</v>
      </c>
      <c r="AQ356" s="27" t="s">
        <v>1210</v>
      </c>
      <c r="AS356" s="34">
        <f t="shared" si="191"/>
        <v>0</v>
      </c>
      <c r="AT356" s="34">
        <f t="shared" si="192"/>
        <v>0</v>
      </c>
      <c r="AU356" s="34">
        <v>0</v>
      </c>
      <c r="AV356" s="34">
        <f t="shared" si="193"/>
        <v>0</v>
      </c>
    </row>
    <row r="357" spans="1:48" ht="12.75">
      <c r="A357" s="6" t="s">
        <v>283</v>
      </c>
      <c r="B357" s="6" t="s">
        <v>371</v>
      </c>
      <c r="C357" s="6" t="s">
        <v>650</v>
      </c>
      <c r="D357" s="6" t="s">
        <v>1041</v>
      </c>
      <c r="E357" s="6" t="s">
        <v>1143</v>
      </c>
      <c r="F357" s="19">
        <v>2</v>
      </c>
      <c r="G357" s="72">
        <v>0</v>
      </c>
      <c r="H357" s="19">
        <f t="shared" si="172"/>
        <v>0</v>
      </c>
      <c r="I357" s="19">
        <f t="shared" si="173"/>
        <v>0</v>
      </c>
      <c r="J357" s="19">
        <f t="shared" si="174"/>
        <v>0</v>
      </c>
      <c r="K357" s="19">
        <v>0</v>
      </c>
      <c r="L357" s="19">
        <f t="shared" si="175"/>
        <v>0</v>
      </c>
      <c r="M357" s="31" t="s">
        <v>1162</v>
      </c>
      <c r="P357" s="34">
        <f t="shared" si="176"/>
        <v>0</v>
      </c>
      <c r="R357" s="34">
        <f t="shared" si="177"/>
        <v>0</v>
      </c>
      <c r="S357" s="34">
        <f t="shared" si="178"/>
        <v>0</v>
      </c>
      <c r="T357" s="34">
        <f t="shared" si="179"/>
        <v>0</v>
      </c>
      <c r="U357" s="34">
        <f t="shared" si="180"/>
        <v>0</v>
      </c>
      <c r="V357" s="34">
        <f t="shared" si="181"/>
        <v>0</v>
      </c>
      <c r="W357" s="34">
        <f t="shared" si="182"/>
        <v>0</v>
      </c>
      <c r="X357" s="34">
        <f t="shared" si="183"/>
        <v>0</v>
      </c>
      <c r="Y357" s="27" t="s">
        <v>371</v>
      </c>
      <c r="Z357" s="19">
        <f t="shared" si="184"/>
        <v>0</v>
      </c>
      <c r="AA357" s="19">
        <f t="shared" si="185"/>
        <v>0</v>
      </c>
      <c r="AB357" s="19">
        <f t="shared" si="186"/>
        <v>0</v>
      </c>
      <c r="AD357" s="34">
        <v>21</v>
      </c>
      <c r="AE357" s="34">
        <f t="shared" si="187"/>
        <v>0</v>
      </c>
      <c r="AF357" s="34">
        <f t="shared" si="188"/>
        <v>0</v>
      </c>
      <c r="AG357" s="31" t="s">
        <v>7</v>
      </c>
      <c r="AM357" s="34">
        <f t="shared" si="189"/>
        <v>0</v>
      </c>
      <c r="AN357" s="34">
        <f t="shared" si="190"/>
        <v>0</v>
      </c>
      <c r="AO357" s="35" t="s">
        <v>1196</v>
      </c>
      <c r="AP357" s="35" t="s">
        <v>1203</v>
      </c>
      <c r="AQ357" s="27" t="s">
        <v>1210</v>
      </c>
      <c r="AS357" s="34">
        <f t="shared" si="191"/>
        <v>0</v>
      </c>
      <c r="AT357" s="34">
        <f t="shared" si="192"/>
        <v>0</v>
      </c>
      <c r="AU357" s="34">
        <v>0</v>
      </c>
      <c r="AV357" s="34">
        <f t="shared" si="193"/>
        <v>0</v>
      </c>
    </row>
    <row r="358" spans="1:48" ht="12.75">
      <c r="A358" s="6" t="s">
        <v>284</v>
      </c>
      <c r="B358" s="6" t="s">
        <v>371</v>
      </c>
      <c r="C358" s="6" t="s">
        <v>651</v>
      </c>
      <c r="D358" s="6" t="s">
        <v>1042</v>
      </c>
      <c r="E358" s="6" t="s">
        <v>1139</v>
      </c>
      <c r="F358" s="19">
        <v>8</v>
      </c>
      <c r="G358" s="72">
        <v>0</v>
      </c>
      <c r="H358" s="19">
        <f t="shared" si="172"/>
        <v>0</v>
      </c>
      <c r="I358" s="19">
        <f t="shared" si="173"/>
        <v>0</v>
      </c>
      <c r="J358" s="19">
        <f t="shared" si="174"/>
        <v>0</v>
      </c>
      <c r="K358" s="19">
        <v>0</v>
      </c>
      <c r="L358" s="19">
        <f t="shared" si="175"/>
        <v>0</v>
      </c>
      <c r="M358" s="31" t="s">
        <v>1162</v>
      </c>
      <c r="P358" s="34">
        <f t="shared" si="176"/>
        <v>0</v>
      </c>
      <c r="R358" s="34">
        <f t="shared" si="177"/>
        <v>0</v>
      </c>
      <c r="S358" s="34">
        <f t="shared" si="178"/>
        <v>0</v>
      </c>
      <c r="T358" s="34">
        <f t="shared" si="179"/>
        <v>0</v>
      </c>
      <c r="U358" s="34">
        <f t="shared" si="180"/>
        <v>0</v>
      </c>
      <c r="V358" s="34">
        <f t="shared" si="181"/>
        <v>0</v>
      </c>
      <c r="W358" s="34">
        <f t="shared" si="182"/>
        <v>0</v>
      </c>
      <c r="X358" s="34">
        <f t="shared" si="183"/>
        <v>0</v>
      </c>
      <c r="Y358" s="27" t="s">
        <v>371</v>
      </c>
      <c r="Z358" s="19">
        <f t="shared" si="184"/>
        <v>0</v>
      </c>
      <c r="AA358" s="19">
        <f t="shared" si="185"/>
        <v>0</v>
      </c>
      <c r="AB358" s="19">
        <f t="shared" si="186"/>
        <v>0</v>
      </c>
      <c r="AD358" s="34">
        <v>21</v>
      </c>
      <c r="AE358" s="34">
        <f t="shared" si="187"/>
        <v>0</v>
      </c>
      <c r="AF358" s="34">
        <f t="shared" si="188"/>
        <v>0</v>
      </c>
      <c r="AG358" s="31" t="s">
        <v>7</v>
      </c>
      <c r="AM358" s="34">
        <f t="shared" si="189"/>
        <v>0</v>
      </c>
      <c r="AN358" s="34">
        <f t="shared" si="190"/>
        <v>0</v>
      </c>
      <c r="AO358" s="35" t="s">
        <v>1196</v>
      </c>
      <c r="AP358" s="35" t="s">
        <v>1203</v>
      </c>
      <c r="AQ358" s="27" t="s">
        <v>1210</v>
      </c>
      <c r="AS358" s="34">
        <f t="shared" si="191"/>
        <v>0</v>
      </c>
      <c r="AT358" s="34">
        <f t="shared" si="192"/>
        <v>0</v>
      </c>
      <c r="AU358" s="34">
        <v>0</v>
      </c>
      <c r="AV358" s="34">
        <f t="shared" si="193"/>
        <v>0</v>
      </c>
    </row>
    <row r="359" spans="1:48" ht="12.75">
      <c r="A359" s="6" t="s">
        <v>285</v>
      </c>
      <c r="B359" s="6" t="s">
        <v>371</v>
      </c>
      <c r="C359" s="6" t="s">
        <v>652</v>
      </c>
      <c r="D359" s="6" t="s">
        <v>1043</v>
      </c>
      <c r="E359" s="6" t="s">
        <v>1136</v>
      </c>
      <c r="F359" s="19">
        <v>40</v>
      </c>
      <c r="G359" s="72">
        <v>0</v>
      </c>
      <c r="H359" s="19">
        <f t="shared" si="172"/>
        <v>0</v>
      </c>
      <c r="I359" s="19">
        <f t="shared" si="173"/>
        <v>0</v>
      </c>
      <c r="J359" s="19">
        <f t="shared" si="174"/>
        <v>0</v>
      </c>
      <c r="K359" s="19">
        <v>0</v>
      </c>
      <c r="L359" s="19">
        <f t="shared" si="175"/>
        <v>0</v>
      </c>
      <c r="M359" s="31" t="s">
        <v>1162</v>
      </c>
      <c r="P359" s="34">
        <f t="shared" si="176"/>
        <v>0</v>
      </c>
      <c r="R359" s="34">
        <f t="shared" si="177"/>
        <v>0</v>
      </c>
      <c r="S359" s="34">
        <f t="shared" si="178"/>
        <v>0</v>
      </c>
      <c r="T359" s="34">
        <f t="shared" si="179"/>
        <v>0</v>
      </c>
      <c r="U359" s="34">
        <f t="shared" si="180"/>
        <v>0</v>
      </c>
      <c r="V359" s="34">
        <f t="shared" si="181"/>
        <v>0</v>
      </c>
      <c r="W359" s="34">
        <f t="shared" si="182"/>
        <v>0</v>
      </c>
      <c r="X359" s="34">
        <f t="shared" si="183"/>
        <v>0</v>
      </c>
      <c r="Y359" s="27" t="s">
        <v>371</v>
      </c>
      <c r="Z359" s="19">
        <f t="shared" si="184"/>
        <v>0</v>
      </c>
      <c r="AA359" s="19">
        <f t="shared" si="185"/>
        <v>0</v>
      </c>
      <c r="AB359" s="19">
        <f t="shared" si="186"/>
        <v>0</v>
      </c>
      <c r="AD359" s="34">
        <v>21</v>
      </c>
      <c r="AE359" s="34">
        <f t="shared" si="187"/>
        <v>0</v>
      </c>
      <c r="AF359" s="34">
        <f t="shared" si="188"/>
        <v>0</v>
      </c>
      <c r="AG359" s="31" t="s">
        <v>7</v>
      </c>
      <c r="AM359" s="34">
        <f t="shared" si="189"/>
        <v>0</v>
      </c>
      <c r="AN359" s="34">
        <f t="shared" si="190"/>
        <v>0</v>
      </c>
      <c r="AO359" s="35" t="s">
        <v>1196</v>
      </c>
      <c r="AP359" s="35" t="s">
        <v>1203</v>
      </c>
      <c r="AQ359" s="27" t="s">
        <v>1210</v>
      </c>
      <c r="AS359" s="34">
        <f t="shared" si="191"/>
        <v>0</v>
      </c>
      <c r="AT359" s="34">
        <f t="shared" si="192"/>
        <v>0</v>
      </c>
      <c r="AU359" s="34">
        <v>0</v>
      </c>
      <c r="AV359" s="34">
        <f t="shared" si="193"/>
        <v>0</v>
      </c>
    </row>
    <row r="360" spans="1:48" ht="12.75">
      <c r="A360" s="6" t="s">
        <v>286</v>
      </c>
      <c r="B360" s="6" t="s">
        <v>371</v>
      </c>
      <c r="C360" s="6" t="s">
        <v>653</v>
      </c>
      <c r="D360" s="6" t="s">
        <v>1044</v>
      </c>
      <c r="E360" s="6" t="s">
        <v>1136</v>
      </c>
      <c r="F360" s="19">
        <v>40</v>
      </c>
      <c r="G360" s="72">
        <v>0</v>
      </c>
      <c r="H360" s="19">
        <f t="shared" si="172"/>
        <v>0</v>
      </c>
      <c r="I360" s="19">
        <f t="shared" si="173"/>
        <v>0</v>
      </c>
      <c r="J360" s="19">
        <f t="shared" si="174"/>
        <v>0</v>
      </c>
      <c r="K360" s="19">
        <v>0</v>
      </c>
      <c r="L360" s="19">
        <f t="shared" si="175"/>
        <v>0</v>
      </c>
      <c r="M360" s="31" t="s">
        <v>1162</v>
      </c>
      <c r="P360" s="34">
        <f t="shared" si="176"/>
        <v>0</v>
      </c>
      <c r="R360" s="34">
        <f t="shared" si="177"/>
        <v>0</v>
      </c>
      <c r="S360" s="34">
        <f t="shared" si="178"/>
        <v>0</v>
      </c>
      <c r="T360" s="34">
        <f t="shared" si="179"/>
        <v>0</v>
      </c>
      <c r="U360" s="34">
        <f t="shared" si="180"/>
        <v>0</v>
      </c>
      <c r="V360" s="34">
        <f t="shared" si="181"/>
        <v>0</v>
      </c>
      <c r="W360" s="34">
        <f t="shared" si="182"/>
        <v>0</v>
      </c>
      <c r="X360" s="34">
        <f t="shared" si="183"/>
        <v>0</v>
      </c>
      <c r="Y360" s="27" t="s">
        <v>371</v>
      </c>
      <c r="Z360" s="19">
        <f t="shared" si="184"/>
        <v>0</v>
      </c>
      <c r="AA360" s="19">
        <f t="shared" si="185"/>
        <v>0</v>
      </c>
      <c r="AB360" s="19">
        <f t="shared" si="186"/>
        <v>0</v>
      </c>
      <c r="AD360" s="34">
        <v>21</v>
      </c>
      <c r="AE360" s="34">
        <f t="shared" si="187"/>
        <v>0</v>
      </c>
      <c r="AF360" s="34">
        <f t="shared" si="188"/>
        <v>0</v>
      </c>
      <c r="AG360" s="31" t="s">
        <v>7</v>
      </c>
      <c r="AM360" s="34">
        <f t="shared" si="189"/>
        <v>0</v>
      </c>
      <c r="AN360" s="34">
        <f t="shared" si="190"/>
        <v>0</v>
      </c>
      <c r="AO360" s="35" t="s">
        <v>1196</v>
      </c>
      <c r="AP360" s="35" t="s">
        <v>1203</v>
      </c>
      <c r="AQ360" s="27" t="s">
        <v>1210</v>
      </c>
      <c r="AS360" s="34">
        <f t="shared" si="191"/>
        <v>0</v>
      </c>
      <c r="AT360" s="34">
        <f t="shared" si="192"/>
        <v>0</v>
      </c>
      <c r="AU360" s="34">
        <v>0</v>
      </c>
      <c r="AV360" s="34">
        <f t="shared" si="193"/>
        <v>0</v>
      </c>
    </row>
    <row r="361" spans="1:48" ht="12.75">
      <c r="A361" s="6" t="s">
        <v>287</v>
      </c>
      <c r="B361" s="6" t="s">
        <v>371</v>
      </c>
      <c r="C361" s="6" t="s">
        <v>654</v>
      </c>
      <c r="D361" s="6" t="s">
        <v>1045</v>
      </c>
      <c r="E361" s="6" t="s">
        <v>1136</v>
      </c>
      <c r="F361" s="19">
        <v>12</v>
      </c>
      <c r="G361" s="72">
        <v>0</v>
      </c>
      <c r="H361" s="19">
        <f t="shared" si="172"/>
        <v>0</v>
      </c>
      <c r="I361" s="19">
        <f t="shared" si="173"/>
        <v>0</v>
      </c>
      <c r="J361" s="19">
        <f t="shared" si="174"/>
        <v>0</v>
      </c>
      <c r="K361" s="19">
        <v>0</v>
      </c>
      <c r="L361" s="19">
        <f t="shared" si="175"/>
        <v>0</v>
      </c>
      <c r="M361" s="31" t="s">
        <v>1162</v>
      </c>
      <c r="P361" s="34">
        <f t="shared" si="176"/>
        <v>0</v>
      </c>
      <c r="R361" s="34">
        <f t="shared" si="177"/>
        <v>0</v>
      </c>
      <c r="S361" s="34">
        <f t="shared" si="178"/>
        <v>0</v>
      </c>
      <c r="T361" s="34">
        <f t="shared" si="179"/>
        <v>0</v>
      </c>
      <c r="U361" s="34">
        <f t="shared" si="180"/>
        <v>0</v>
      </c>
      <c r="V361" s="34">
        <f t="shared" si="181"/>
        <v>0</v>
      </c>
      <c r="W361" s="34">
        <f t="shared" si="182"/>
        <v>0</v>
      </c>
      <c r="X361" s="34">
        <f t="shared" si="183"/>
        <v>0</v>
      </c>
      <c r="Y361" s="27" t="s">
        <v>371</v>
      </c>
      <c r="Z361" s="19">
        <f t="shared" si="184"/>
        <v>0</v>
      </c>
      <c r="AA361" s="19">
        <f t="shared" si="185"/>
        <v>0</v>
      </c>
      <c r="AB361" s="19">
        <f t="shared" si="186"/>
        <v>0</v>
      </c>
      <c r="AD361" s="34">
        <v>21</v>
      </c>
      <c r="AE361" s="34">
        <f t="shared" si="187"/>
        <v>0</v>
      </c>
      <c r="AF361" s="34">
        <f t="shared" si="188"/>
        <v>0</v>
      </c>
      <c r="AG361" s="31" t="s">
        <v>7</v>
      </c>
      <c r="AM361" s="34">
        <f t="shared" si="189"/>
        <v>0</v>
      </c>
      <c r="AN361" s="34">
        <f t="shared" si="190"/>
        <v>0</v>
      </c>
      <c r="AO361" s="35" t="s">
        <v>1196</v>
      </c>
      <c r="AP361" s="35" t="s">
        <v>1203</v>
      </c>
      <c r="AQ361" s="27" t="s">
        <v>1210</v>
      </c>
      <c r="AS361" s="34">
        <f t="shared" si="191"/>
        <v>0</v>
      </c>
      <c r="AT361" s="34">
        <f t="shared" si="192"/>
        <v>0</v>
      </c>
      <c r="AU361" s="34">
        <v>0</v>
      </c>
      <c r="AV361" s="34">
        <f t="shared" si="193"/>
        <v>0</v>
      </c>
    </row>
    <row r="362" spans="1:48" ht="12.75">
      <c r="A362" s="6" t="s">
        <v>288</v>
      </c>
      <c r="B362" s="6" t="s">
        <v>371</v>
      </c>
      <c r="C362" s="6" t="s">
        <v>655</v>
      </c>
      <c r="D362" s="6" t="s">
        <v>1046</v>
      </c>
      <c r="E362" s="6" t="s">
        <v>1136</v>
      </c>
      <c r="F362" s="19">
        <v>12</v>
      </c>
      <c r="G362" s="72">
        <v>0</v>
      </c>
      <c r="H362" s="19">
        <f t="shared" si="172"/>
        <v>0</v>
      </c>
      <c r="I362" s="19">
        <f t="shared" si="173"/>
        <v>0</v>
      </c>
      <c r="J362" s="19">
        <f t="shared" si="174"/>
        <v>0</v>
      </c>
      <c r="K362" s="19">
        <v>0</v>
      </c>
      <c r="L362" s="19">
        <f t="shared" si="175"/>
        <v>0</v>
      </c>
      <c r="M362" s="31" t="s">
        <v>1162</v>
      </c>
      <c r="P362" s="34">
        <f t="shared" si="176"/>
        <v>0</v>
      </c>
      <c r="R362" s="34">
        <f t="shared" si="177"/>
        <v>0</v>
      </c>
      <c r="S362" s="34">
        <f t="shared" si="178"/>
        <v>0</v>
      </c>
      <c r="T362" s="34">
        <f t="shared" si="179"/>
        <v>0</v>
      </c>
      <c r="U362" s="34">
        <f t="shared" si="180"/>
        <v>0</v>
      </c>
      <c r="V362" s="34">
        <f t="shared" si="181"/>
        <v>0</v>
      </c>
      <c r="W362" s="34">
        <f t="shared" si="182"/>
        <v>0</v>
      </c>
      <c r="X362" s="34">
        <f t="shared" si="183"/>
        <v>0</v>
      </c>
      <c r="Y362" s="27" t="s">
        <v>371</v>
      </c>
      <c r="Z362" s="19">
        <f t="shared" si="184"/>
        <v>0</v>
      </c>
      <c r="AA362" s="19">
        <f t="shared" si="185"/>
        <v>0</v>
      </c>
      <c r="AB362" s="19">
        <f t="shared" si="186"/>
        <v>0</v>
      </c>
      <c r="AD362" s="34">
        <v>21</v>
      </c>
      <c r="AE362" s="34">
        <f t="shared" si="187"/>
        <v>0</v>
      </c>
      <c r="AF362" s="34">
        <f t="shared" si="188"/>
        <v>0</v>
      </c>
      <c r="AG362" s="31" t="s">
        <v>7</v>
      </c>
      <c r="AM362" s="34">
        <f t="shared" si="189"/>
        <v>0</v>
      </c>
      <c r="AN362" s="34">
        <f t="shared" si="190"/>
        <v>0</v>
      </c>
      <c r="AO362" s="35" t="s">
        <v>1196</v>
      </c>
      <c r="AP362" s="35" t="s">
        <v>1203</v>
      </c>
      <c r="AQ362" s="27" t="s">
        <v>1210</v>
      </c>
      <c r="AS362" s="34">
        <f t="shared" si="191"/>
        <v>0</v>
      </c>
      <c r="AT362" s="34">
        <f t="shared" si="192"/>
        <v>0</v>
      </c>
      <c r="AU362" s="34">
        <v>0</v>
      </c>
      <c r="AV362" s="34">
        <f t="shared" si="193"/>
        <v>0</v>
      </c>
    </row>
    <row r="363" spans="1:48" ht="12.75">
      <c r="A363" s="6" t="s">
        <v>289</v>
      </c>
      <c r="B363" s="6" t="s">
        <v>371</v>
      </c>
      <c r="C363" s="6" t="s">
        <v>656</v>
      </c>
      <c r="D363" s="6" t="s">
        <v>1047</v>
      </c>
      <c r="E363" s="6" t="s">
        <v>1138</v>
      </c>
      <c r="F363" s="19">
        <v>68</v>
      </c>
      <c r="G363" s="72">
        <v>0</v>
      </c>
      <c r="H363" s="19">
        <f t="shared" si="172"/>
        <v>0</v>
      </c>
      <c r="I363" s="19">
        <f t="shared" si="173"/>
        <v>0</v>
      </c>
      <c r="J363" s="19">
        <f t="shared" si="174"/>
        <v>0</v>
      </c>
      <c r="K363" s="19">
        <v>0</v>
      </c>
      <c r="L363" s="19">
        <f t="shared" si="175"/>
        <v>0</v>
      </c>
      <c r="M363" s="31" t="s">
        <v>1162</v>
      </c>
      <c r="P363" s="34">
        <f t="shared" si="176"/>
        <v>0</v>
      </c>
      <c r="R363" s="34">
        <f t="shared" si="177"/>
        <v>0</v>
      </c>
      <c r="S363" s="34">
        <f t="shared" si="178"/>
        <v>0</v>
      </c>
      <c r="T363" s="34">
        <f t="shared" si="179"/>
        <v>0</v>
      </c>
      <c r="U363" s="34">
        <f t="shared" si="180"/>
        <v>0</v>
      </c>
      <c r="V363" s="34">
        <f t="shared" si="181"/>
        <v>0</v>
      </c>
      <c r="W363" s="34">
        <f t="shared" si="182"/>
        <v>0</v>
      </c>
      <c r="X363" s="34">
        <f t="shared" si="183"/>
        <v>0</v>
      </c>
      <c r="Y363" s="27" t="s">
        <v>371</v>
      </c>
      <c r="Z363" s="19">
        <f t="shared" si="184"/>
        <v>0</v>
      </c>
      <c r="AA363" s="19">
        <f t="shared" si="185"/>
        <v>0</v>
      </c>
      <c r="AB363" s="19">
        <f t="shared" si="186"/>
        <v>0</v>
      </c>
      <c r="AD363" s="34">
        <v>21</v>
      </c>
      <c r="AE363" s="34">
        <f t="shared" si="187"/>
        <v>0</v>
      </c>
      <c r="AF363" s="34">
        <f t="shared" si="188"/>
        <v>0</v>
      </c>
      <c r="AG363" s="31" t="s">
        <v>7</v>
      </c>
      <c r="AM363" s="34">
        <f t="shared" si="189"/>
        <v>0</v>
      </c>
      <c r="AN363" s="34">
        <f t="shared" si="190"/>
        <v>0</v>
      </c>
      <c r="AO363" s="35" t="s">
        <v>1196</v>
      </c>
      <c r="AP363" s="35" t="s">
        <v>1203</v>
      </c>
      <c r="AQ363" s="27" t="s">
        <v>1210</v>
      </c>
      <c r="AS363" s="34">
        <f t="shared" si="191"/>
        <v>0</v>
      </c>
      <c r="AT363" s="34">
        <f t="shared" si="192"/>
        <v>0</v>
      </c>
      <c r="AU363" s="34">
        <v>0</v>
      </c>
      <c r="AV363" s="34">
        <f t="shared" si="193"/>
        <v>0</v>
      </c>
    </row>
    <row r="364" spans="1:48" ht="12.75">
      <c r="A364" s="6" t="s">
        <v>290</v>
      </c>
      <c r="B364" s="6" t="s">
        <v>371</v>
      </c>
      <c r="C364" s="6" t="s">
        <v>657</v>
      </c>
      <c r="D364" s="6" t="s">
        <v>1048</v>
      </c>
      <c r="E364" s="6" t="s">
        <v>1134</v>
      </c>
      <c r="F364" s="19">
        <v>16</v>
      </c>
      <c r="G364" s="72">
        <v>0</v>
      </c>
      <c r="H364" s="19">
        <f t="shared" si="172"/>
        <v>0</v>
      </c>
      <c r="I364" s="19">
        <f t="shared" si="173"/>
        <v>0</v>
      </c>
      <c r="J364" s="19">
        <f t="shared" si="174"/>
        <v>0</v>
      </c>
      <c r="K364" s="19">
        <v>0</v>
      </c>
      <c r="L364" s="19">
        <f t="shared" si="175"/>
        <v>0</v>
      </c>
      <c r="M364" s="31" t="s">
        <v>1162</v>
      </c>
      <c r="P364" s="34">
        <f t="shared" si="176"/>
        <v>0</v>
      </c>
      <c r="R364" s="34">
        <f t="shared" si="177"/>
        <v>0</v>
      </c>
      <c r="S364" s="34">
        <f t="shared" si="178"/>
        <v>0</v>
      </c>
      <c r="T364" s="34">
        <f t="shared" si="179"/>
        <v>0</v>
      </c>
      <c r="U364" s="34">
        <f t="shared" si="180"/>
        <v>0</v>
      </c>
      <c r="V364" s="34">
        <f t="shared" si="181"/>
        <v>0</v>
      </c>
      <c r="W364" s="34">
        <f t="shared" si="182"/>
        <v>0</v>
      </c>
      <c r="X364" s="34">
        <f t="shared" si="183"/>
        <v>0</v>
      </c>
      <c r="Y364" s="27" t="s">
        <v>371</v>
      </c>
      <c r="Z364" s="19">
        <f t="shared" si="184"/>
        <v>0</v>
      </c>
      <c r="AA364" s="19">
        <f t="shared" si="185"/>
        <v>0</v>
      </c>
      <c r="AB364" s="19">
        <f t="shared" si="186"/>
        <v>0</v>
      </c>
      <c r="AD364" s="34">
        <v>21</v>
      </c>
      <c r="AE364" s="34">
        <f t="shared" si="187"/>
        <v>0</v>
      </c>
      <c r="AF364" s="34">
        <f t="shared" si="188"/>
        <v>0</v>
      </c>
      <c r="AG364" s="31" t="s">
        <v>7</v>
      </c>
      <c r="AM364" s="34">
        <f t="shared" si="189"/>
        <v>0</v>
      </c>
      <c r="AN364" s="34">
        <f t="shared" si="190"/>
        <v>0</v>
      </c>
      <c r="AO364" s="35" t="s">
        <v>1196</v>
      </c>
      <c r="AP364" s="35" t="s">
        <v>1203</v>
      </c>
      <c r="AQ364" s="27" t="s">
        <v>1210</v>
      </c>
      <c r="AS364" s="34">
        <f t="shared" si="191"/>
        <v>0</v>
      </c>
      <c r="AT364" s="34">
        <f t="shared" si="192"/>
        <v>0</v>
      </c>
      <c r="AU364" s="34">
        <v>0</v>
      </c>
      <c r="AV364" s="34">
        <f t="shared" si="193"/>
        <v>0</v>
      </c>
    </row>
    <row r="365" spans="1:48" ht="12.75">
      <c r="A365" s="7" t="s">
        <v>291</v>
      </c>
      <c r="B365" s="7" t="s">
        <v>371</v>
      </c>
      <c r="C365" s="7" t="s">
        <v>658</v>
      </c>
      <c r="D365" s="7" t="s">
        <v>1049</v>
      </c>
      <c r="E365" s="7" t="s">
        <v>1134</v>
      </c>
      <c r="F365" s="20">
        <v>48</v>
      </c>
      <c r="G365" s="74">
        <v>0</v>
      </c>
      <c r="H365" s="20">
        <f t="shared" si="172"/>
        <v>0</v>
      </c>
      <c r="I365" s="20">
        <f t="shared" si="173"/>
        <v>0</v>
      </c>
      <c r="J365" s="20">
        <f t="shared" si="174"/>
        <v>0</v>
      </c>
      <c r="K365" s="20">
        <v>0</v>
      </c>
      <c r="L365" s="20">
        <f t="shared" si="175"/>
        <v>0</v>
      </c>
      <c r="M365" s="32" t="s">
        <v>1162</v>
      </c>
      <c r="P365" s="34">
        <f t="shared" si="176"/>
        <v>0</v>
      </c>
      <c r="R365" s="34">
        <f t="shared" si="177"/>
        <v>0</v>
      </c>
      <c r="S365" s="34">
        <f t="shared" si="178"/>
        <v>0</v>
      </c>
      <c r="T365" s="34">
        <f t="shared" si="179"/>
        <v>0</v>
      </c>
      <c r="U365" s="34">
        <f t="shared" si="180"/>
        <v>0</v>
      </c>
      <c r="V365" s="34">
        <f t="shared" si="181"/>
        <v>0</v>
      </c>
      <c r="W365" s="34">
        <f t="shared" si="182"/>
        <v>0</v>
      </c>
      <c r="X365" s="34">
        <f t="shared" si="183"/>
        <v>0</v>
      </c>
      <c r="Y365" s="27" t="s">
        <v>371</v>
      </c>
      <c r="Z365" s="20">
        <f t="shared" si="184"/>
        <v>0</v>
      </c>
      <c r="AA365" s="20">
        <f t="shared" si="185"/>
        <v>0</v>
      </c>
      <c r="AB365" s="20">
        <f t="shared" si="186"/>
        <v>0</v>
      </c>
      <c r="AD365" s="34">
        <v>21</v>
      </c>
      <c r="AE365" s="34">
        <f>G365*1</f>
        <v>0</v>
      </c>
      <c r="AF365" s="34">
        <f>G365*(1-1)</f>
        <v>0</v>
      </c>
      <c r="AG365" s="32" t="s">
        <v>7</v>
      </c>
      <c r="AM365" s="34">
        <f t="shared" si="189"/>
        <v>0</v>
      </c>
      <c r="AN365" s="34">
        <f t="shared" si="190"/>
        <v>0</v>
      </c>
      <c r="AO365" s="35" t="s">
        <v>1196</v>
      </c>
      <c r="AP365" s="35" t="s">
        <v>1203</v>
      </c>
      <c r="AQ365" s="27" t="s">
        <v>1210</v>
      </c>
      <c r="AS365" s="34">
        <f t="shared" si="191"/>
        <v>0</v>
      </c>
      <c r="AT365" s="34">
        <f t="shared" si="192"/>
        <v>0</v>
      </c>
      <c r="AU365" s="34">
        <v>0</v>
      </c>
      <c r="AV365" s="34">
        <f t="shared" si="193"/>
        <v>0</v>
      </c>
    </row>
    <row r="366" spans="1:48" ht="12.75">
      <c r="A366" s="6" t="s">
        <v>292</v>
      </c>
      <c r="B366" s="6" t="s">
        <v>371</v>
      </c>
      <c r="C366" s="6" t="s">
        <v>659</v>
      </c>
      <c r="D366" s="6" t="s">
        <v>1050</v>
      </c>
      <c r="E366" s="6" t="s">
        <v>1134</v>
      </c>
      <c r="F366" s="19">
        <v>2</v>
      </c>
      <c r="G366" s="72">
        <v>0</v>
      </c>
      <c r="H366" s="19">
        <f t="shared" si="172"/>
        <v>0</v>
      </c>
      <c r="I366" s="19">
        <f t="shared" si="173"/>
        <v>0</v>
      </c>
      <c r="J366" s="19">
        <f t="shared" si="174"/>
        <v>0</v>
      </c>
      <c r="K366" s="19">
        <v>0</v>
      </c>
      <c r="L366" s="19">
        <f t="shared" si="175"/>
        <v>0</v>
      </c>
      <c r="M366" s="31" t="s">
        <v>1162</v>
      </c>
      <c r="P366" s="34">
        <f t="shared" si="176"/>
        <v>0</v>
      </c>
      <c r="R366" s="34">
        <f t="shared" si="177"/>
        <v>0</v>
      </c>
      <c r="S366" s="34">
        <f t="shared" si="178"/>
        <v>0</v>
      </c>
      <c r="T366" s="34">
        <f t="shared" si="179"/>
        <v>0</v>
      </c>
      <c r="U366" s="34">
        <f t="shared" si="180"/>
        <v>0</v>
      </c>
      <c r="V366" s="34">
        <f t="shared" si="181"/>
        <v>0</v>
      </c>
      <c r="W366" s="34">
        <f t="shared" si="182"/>
        <v>0</v>
      </c>
      <c r="X366" s="34">
        <f t="shared" si="183"/>
        <v>0</v>
      </c>
      <c r="Y366" s="27" t="s">
        <v>371</v>
      </c>
      <c r="Z366" s="19">
        <f t="shared" si="184"/>
        <v>0</v>
      </c>
      <c r="AA366" s="19">
        <f t="shared" si="185"/>
        <v>0</v>
      </c>
      <c r="AB366" s="19">
        <f t="shared" si="186"/>
        <v>0</v>
      </c>
      <c r="AD366" s="34">
        <v>21</v>
      </c>
      <c r="AE366" s="34">
        <f aca="true" t="shared" si="194" ref="AE366:AE407">G366*0</f>
        <v>0</v>
      </c>
      <c r="AF366" s="34">
        <f aca="true" t="shared" si="195" ref="AF366:AF407">G366*(1-0)</f>
        <v>0</v>
      </c>
      <c r="AG366" s="31" t="s">
        <v>7</v>
      </c>
      <c r="AM366" s="34">
        <f t="shared" si="189"/>
        <v>0</v>
      </c>
      <c r="AN366" s="34">
        <f t="shared" si="190"/>
        <v>0</v>
      </c>
      <c r="AO366" s="35" t="s">
        <v>1196</v>
      </c>
      <c r="AP366" s="35" t="s">
        <v>1203</v>
      </c>
      <c r="AQ366" s="27" t="s">
        <v>1210</v>
      </c>
      <c r="AS366" s="34">
        <f t="shared" si="191"/>
        <v>0</v>
      </c>
      <c r="AT366" s="34">
        <f t="shared" si="192"/>
        <v>0</v>
      </c>
      <c r="AU366" s="34">
        <v>0</v>
      </c>
      <c r="AV366" s="34">
        <f t="shared" si="193"/>
        <v>0</v>
      </c>
    </row>
    <row r="367" spans="1:48" ht="12.75">
      <c r="A367" s="6" t="s">
        <v>293</v>
      </c>
      <c r="B367" s="6" t="s">
        <v>371</v>
      </c>
      <c r="C367" s="6" t="s">
        <v>660</v>
      </c>
      <c r="D367" s="6" t="s">
        <v>1051</v>
      </c>
      <c r="E367" s="6" t="s">
        <v>1134</v>
      </c>
      <c r="F367" s="19">
        <v>2</v>
      </c>
      <c r="G367" s="72">
        <v>0</v>
      </c>
      <c r="H367" s="19">
        <f t="shared" si="172"/>
        <v>0</v>
      </c>
      <c r="I367" s="19">
        <f t="shared" si="173"/>
        <v>0</v>
      </c>
      <c r="J367" s="19">
        <f t="shared" si="174"/>
        <v>0</v>
      </c>
      <c r="K367" s="19">
        <v>0</v>
      </c>
      <c r="L367" s="19">
        <f t="shared" si="175"/>
        <v>0</v>
      </c>
      <c r="M367" s="31" t="s">
        <v>1162</v>
      </c>
      <c r="P367" s="34">
        <f t="shared" si="176"/>
        <v>0</v>
      </c>
      <c r="R367" s="34">
        <f t="shared" si="177"/>
        <v>0</v>
      </c>
      <c r="S367" s="34">
        <f t="shared" si="178"/>
        <v>0</v>
      </c>
      <c r="T367" s="34">
        <f t="shared" si="179"/>
        <v>0</v>
      </c>
      <c r="U367" s="34">
        <f t="shared" si="180"/>
        <v>0</v>
      </c>
      <c r="V367" s="34">
        <f t="shared" si="181"/>
        <v>0</v>
      </c>
      <c r="W367" s="34">
        <f t="shared" si="182"/>
        <v>0</v>
      </c>
      <c r="X367" s="34">
        <f t="shared" si="183"/>
        <v>0</v>
      </c>
      <c r="Y367" s="27" t="s">
        <v>371</v>
      </c>
      <c r="Z367" s="19">
        <f t="shared" si="184"/>
        <v>0</v>
      </c>
      <c r="AA367" s="19">
        <f t="shared" si="185"/>
        <v>0</v>
      </c>
      <c r="AB367" s="19">
        <f t="shared" si="186"/>
        <v>0</v>
      </c>
      <c r="AD367" s="34">
        <v>21</v>
      </c>
      <c r="AE367" s="34">
        <f t="shared" si="194"/>
        <v>0</v>
      </c>
      <c r="AF367" s="34">
        <f t="shared" si="195"/>
        <v>0</v>
      </c>
      <c r="AG367" s="31" t="s">
        <v>7</v>
      </c>
      <c r="AM367" s="34">
        <f t="shared" si="189"/>
        <v>0</v>
      </c>
      <c r="AN367" s="34">
        <f t="shared" si="190"/>
        <v>0</v>
      </c>
      <c r="AO367" s="35" t="s">
        <v>1196</v>
      </c>
      <c r="AP367" s="35" t="s">
        <v>1203</v>
      </c>
      <c r="AQ367" s="27" t="s">
        <v>1210</v>
      </c>
      <c r="AS367" s="34">
        <f t="shared" si="191"/>
        <v>0</v>
      </c>
      <c r="AT367" s="34">
        <f t="shared" si="192"/>
        <v>0</v>
      </c>
      <c r="AU367" s="34">
        <v>0</v>
      </c>
      <c r="AV367" s="34">
        <f t="shared" si="193"/>
        <v>0</v>
      </c>
    </row>
    <row r="368" spans="1:48" ht="12.75">
      <c r="A368" s="6" t="s">
        <v>294</v>
      </c>
      <c r="B368" s="6" t="s">
        <v>371</v>
      </c>
      <c r="C368" s="6" t="s">
        <v>661</v>
      </c>
      <c r="D368" s="6" t="s">
        <v>1052</v>
      </c>
      <c r="E368" s="6" t="s">
        <v>1134</v>
      </c>
      <c r="F368" s="19">
        <v>2</v>
      </c>
      <c r="G368" s="72">
        <v>0</v>
      </c>
      <c r="H368" s="19">
        <f t="shared" si="172"/>
        <v>0</v>
      </c>
      <c r="I368" s="19">
        <f t="shared" si="173"/>
        <v>0</v>
      </c>
      <c r="J368" s="19">
        <f t="shared" si="174"/>
        <v>0</v>
      </c>
      <c r="K368" s="19">
        <v>0</v>
      </c>
      <c r="L368" s="19">
        <f t="shared" si="175"/>
        <v>0</v>
      </c>
      <c r="M368" s="31" t="s">
        <v>1162</v>
      </c>
      <c r="P368" s="34">
        <f t="shared" si="176"/>
        <v>0</v>
      </c>
      <c r="R368" s="34">
        <f t="shared" si="177"/>
        <v>0</v>
      </c>
      <c r="S368" s="34">
        <f t="shared" si="178"/>
        <v>0</v>
      </c>
      <c r="T368" s="34">
        <f t="shared" si="179"/>
        <v>0</v>
      </c>
      <c r="U368" s="34">
        <f t="shared" si="180"/>
        <v>0</v>
      </c>
      <c r="V368" s="34">
        <f t="shared" si="181"/>
        <v>0</v>
      </c>
      <c r="W368" s="34">
        <f t="shared" si="182"/>
        <v>0</v>
      </c>
      <c r="X368" s="34">
        <f t="shared" si="183"/>
        <v>0</v>
      </c>
      <c r="Y368" s="27" t="s">
        <v>371</v>
      </c>
      <c r="Z368" s="19">
        <f t="shared" si="184"/>
        <v>0</v>
      </c>
      <c r="AA368" s="19">
        <f t="shared" si="185"/>
        <v>0</v>
      </c>
      <c r="AB368" s="19">
        <f t="shared" si="186"/>
        <v>0</v>
      </c>
      <c r="AD368" s="34">
        <v>21</v>
      </c>
      <c r="AE368" s="34">
        <f t="shared" si="194"/>
        <v>0</v>
      </c>
      <c r="AF368" s="34">
        <f t="shared" si="195"/>
        <v>0</v>
      </c>
      <c r="AG368" s="31" t="s">
        <v>7</v>
      </c>
      <c r="AM368" s="34">
        <f t="shared" si="189"/>
        <v>0</v>
      </c>
      <c r="AN368" s="34">
        <f t="shared" si="190"/>
        <v>0</v>
      </c>
      <c r="AO368" s="35" t="s">
        <v>1196</v>
      </c>
      <c r="AP368" s="35" t="s">
        <v>1203</v>
      </c>
      <c r="AQ368" s="27" t="s">
        <v>1210</v>
      </c>
      <c r="AS368" s="34">
        <f t="shared" si="191"/>
        <v>0</v>
      </c>
      <c r="AT368" s="34">
        <f t="shared" si="192"/>
        <v>0</v>
      </c>
      <c r="AU368" s="34">
        <v>0</v>
      </c>
      <c r="AV368" s="34">
        <f t="shared" si="193"/>
        <v>0</v>
      </c>
    </row>
    <row r="369" spans="1:48" ht="12.75">
      <c r="A369" s="6" t="s">
        <v>295</v>
      </c>
      <c r="B369" s="6" t="s">
        <v>371</v>
      </c>
      <c r="C369" s="6" t="s">
        <v>662</v>
      </c>
      <c r="D369" s="6" t="s">
        <v>1053</v>
      </c>
      <c r="E369" s="6" t="s">
        <v>1134</v>
      </c>
      <c r="F369" s="19">
        <v>2</v>
      </c>
      <c r="G369" s="72">
        <v>0</v>
      </c>
      <c r="H369" s="19">
        <f t="shared" si="172"/>
        <v>0</v>
      </c>
      <c r="I369" s="19">
        <f t="shared" si="173"/>
        <v>0</v>
      </c>
      <c r="J369" s="19">
        <f t="shared" si="174"/>
        <v>0</v>
      </c>
      <c r="K369" s="19">
        <v>0</v>
      </c>
      <c r="L369" s="19">
        <f t="shared" si="175"/>
        <v>0</v>
      </c>
      <c r="M369" s="31" t="s">
        <v>1162</v>
      </c>
      <c r="P369" s="34">
        <f t="shared" si="176"/>
        <v>0</v>
      </c>
      <c r="R369" s="34">
        <f t="shared" si="177"/>
        <v>0</v>
      </c>
      <c r="S369" s="34">
        <f t="shared" si="178"/>
        <v>0</v>
      </c>
      <c r="T369" s="34">
        <f t="shared" si="179"/>
        <v>0</v>
      </c>
      <c r="U369" s="34">
        <f t="shared" si="180"/>
        <v>0</v>
      </c>
      <c r="V369" s="34">
        <f t="shared" si="181"/>
        <v>0</v>
      </c>
      <c r="W369" s="34">
        <f t="shared" si="182"/>
        <v>0</v>
      </c>
      <c r="X369" s="34">
        <f t="shared" si="183"/>
        <v>0</v>
      </c>
      <c r="Y369" s="27" t="s">
        <v>371</v>
      </c>
      <c r="Z369" s="19">
        <f t="shared" si="184"/>
        <v>0</v>
      </c>
      <c r="AA369" s="19">
        <f t="shared" si="185"/>
        <v>0</v>
      </c>
      <c r="AB369" s="19">
        <f t="shared" si="186"/>
        <v>0</v>
      </c>
      <c r="AD369" s="34">
        <v>21</v>
      </c>
      <c r="AE369" s="34">
        <f t="shared" si="194"/>
        <v>0</v>
      </c>
      <c r="AF369" s="34">
        <f t="shared" si="195"/>
        <v>0</v>
      </c>
      <c r="AG369" s="31" t="s">
        <v>7</v>
      </c>
      <c r="AM369" s="34">
        <f t="shared" si="189"/>
        <v>0</v>
      </c>
      <c r="AN369" s="34">
        <f t="shared" si="190"/>
        <v>0</v>
      </c>
      <c r="AO369" s="35" t="s">
        <v>1196</v>
      </c>
      <c r="AP369" s="35" t="s">
        <v>1203</v>
      </c>
      <c r="AQ369" s="27" t="s">
        <v>1210</v>
      </c>
      <c r="AS369" s="34">
        <f t="shared" si="191"/>
        <v>0</v>
      </c>
      <c r="AT369" s="34">
        <f t="shared" si="192"/>
        <v>0</v>
      </c>
      <c r="AU369" s="34">
        <v>0</v>
      </c>
      <c r="AV369" s="34">
        <f t="shared" si="193"/>
        <v>0</v>
      </c>
    </row>
    <row r="370" spans="1:48" ht="12.75">
      <c r="A370" s="6" t="s">
        <v>296</v>
      </c>
      <c r="B370" s="6" t="s">
        <v>371</v>
      </c>
      <c r="C370" s="6" t="s">
        <v>663</v>
      </c>
      <c r="D370" s="6" t="s">
        <v>1054</v>
      </c>
      <c r="E370" s="6" t="s">
        <v>1139</v>
      </c>
      <c r="F370" s="19">
        <v>24</v>
      </c>
      <c r="G370" s="72">
        <v>0</v>
      </c>
      <c r="H370" s="19">
        <f t="shared" si="172"/>
        <v>0</v>
      </c>
      <c r="I370" s="19">
        <f t="shared" si="173"/>
        <v>0</v>
      </c>
      <c r="J370" s="19">
        <f t="shared" si="174"/>
        <v>0</v>
      </c>
      <c r="K370" s="19">
        <v>0</v>
      </c>
      <c r="L370" s="19">
        <f t="shared" si="175"/>
        <v>0</v>
      </c>
      <c r="M370" s="31" t="s">
        <v>1162</v>
      </c>
      <c r="P370" s="34">
        <f t="shared" si="176"/>
        <v>0</v>
      </c>
      <c r="R370" s="34">
        <f t="shared" si="177"/>
        <v>0</v>
      </c>
      <c r="S370" s="34">
        <f t="shared" si="178"/>
        <v>0</v>
      </c>
      <c r="T370" s="34">
        <f t="shared" si="179"/>
        <v>0</v>
      </c>
      <c r="U370" s="34">
        <f t="shared" si="180"/>
        <v>0</v>
      </c>
      <c r="V370" s="34">
        <f t="shared" si="181"/>
        <v>0</v>
      </c>
      <c r="W370" s="34">
        <f t="shared" si="182"/>
        <v>0</v>
      </c>
      <c r="X370" s="34">
        <f t="shared" si="183"/>
        <v>0</v>
      </c>
      <c r="Y370" s="27" t="s">
        <v>371</v>
      </c>
      <c r="Z370" s="19">
        <f t="shared" si="184"/>
        <v>0</v>
      </c>
      <c r="AA370" s="19">
        <f t="shared" si="185"/>
        <v>0</v>
      </c>
      <c r="AB370" s="19">
        <f t="shared" si="186"/>
        <v>0</v>
      </c>
      <c r="AD370" s="34">
        <v>21</v>
      </c>
      <c r="AE370" s="34">
        <f t="shared" si="194"/>
        <v>0</v>
      </c>
      <c r="AF370" s="34">
        <f t="shared" si="195"/>
        <v>0</v>
      </c>
      <c r="AG370" s="31" t="s">
        <v>7</v>
      </c>
      <c r="AM370" s="34">
        <f t="shared" si="189"/>
        <v>0</v>
      </c>
      <c r="AN370" s="34">
        <f t="shared" si="190"/>
        <v>0</v>
      </c>
      <c r="AO370" s="35" t="s">
        <v>1196</v>
      </c>
      <c r="AP370" s="35" t="s">
        <v>1203</v>
      </c>
      <c r="AQ370" s="27" t="s">
        <v>1210</v>
      </c>
      <c r="AS370" s="34">
        <f t="shared" si="191"/>
        <v>0</v>
      </c>
      <c r="AT370" s="34">
        <f t="shared" si="192"/>
        <v>0</v>
      </c>
      <c r="AU370" s="34">
        <v>0</v>
      </c>
      <c r="AV370" s="34">
        <f t="shared" si="193"/>
        <v>0</v>
      </c>
    </row>
    <row r="371" spans="1:48" ht="12.75">
      <c r="A371" s="6" t="s">
        <v>297</v>
      </c>
      <c r="B371" s="6" t="s">
        <v>371</v>
      </c>
      <c r="C371" s="6" t="s">
        <v>664</v>
      </c>
      <c r="D371" s="6" t="s">
        <v>1055</v>
      </c>
      <c r="E371" s="6" t="s">
        <v>1136</v>
      </c>
      <c r="F371" s="19">
        <v>100</v>
      </c>
      <c r="G371" s="72">
        <v>0</v>
      </c>
      <c r="H371" s="19">
        <f t="shared" si="172"/>
        <v>0</v>
      </c>
      <c r="I371" s="19">
        <f t="shared" si="173"/>
        <v>0</v>
      </c>
      <c r="J371" s="19">
        <f t="shared" si="174"/>
        <v>0</v>
      </c>
      <c r="K371" s="19">
        <v>0</v>
      </c>
      <c r="L371" s="19">
        <f t="shared" si="175"/>
        <v>0</v>
      </c>
      <c r="M371" s="31" t="s">
        <v>1162</v>
      </c>
      <c r="P371" s="34">
        <f t="shared" si="176"/>
        <v>0</v>
      </c>
      <c r="R371" s="34">
        <f t="shared" si="177"/>
        <v>0</v>
      </c>
      <c r="S371" s="34">
        <f t="shared" si="178"/>
        <v>0</v>
      </c>
      <c r="T371" s="34">
        <f t="shared" si="179"/>
        <v>0</v>
      </c>
      <c r="U371" s="34">
        <f t="shared" si="180"/>
        <v>0</v>
      </c>
      <c r="V371" s="34">
        <f t="shared" si="181"/>
        <v>0</v>
      </c>
      <c r="W371" s="34">
        <f t="shared" si="182"/>
        <v>0</v>
      </c>
      <c r="X371" s="34">
        <f t="shared" si="183"/>
        <v>0</v>
      </c>
      <c r="Y371" s="27" t="s">
        <v>371</v>
      </c>
      <c r="Z371" s="19">
        <f t="shared" si="184"/>
        <v>0</v>
      </c>
      <c r="AA371" s="19">
        <f t="shared" si="185"/>
        <v>0</v>
      </c>
      <c r="AB371" s="19">
        <f t="shared" si="186"/>
        <v>0</v>
      </c>
      <c r="AD371" s="34">
        <v>21</v>
      </c>
      <c r="AE371" s="34">
        <f t="shared" si="194"/>
        <v>0</v>
      </c>
      <c r="AF371" s="34">
        <f t="shared" si="195"/>
        <v>0</v>
      </c>
      <c r="AG371" s="31" t="s">
        <v>7</v>
      </c>
      <c r="AM371" s="34">
        <f t="shared" si="189"/>
        <v>0</v>
      </c>
      <c r="AN371" s="34">
        <f t="shared" si="190"/>
        <v>0</v>
      </c>
      <c r="AO371" s="35" t="s">
        <v>1196</v>
      </c>
      <c r="AP371" s="35" t="s">
        <v>1203</v>
      </c>
      <c r="AQ371" s="27" t="s">
        <v>1210</v>
      </c>
      <c r="AS371" s="34">
        <f t="shared" si="191"/>
        <v>0</v>
      </c>
      <c r="AT371" s="34">
        <f t="shared" si="192"/>
        <v>0</v>
      </c>
      <c r="AU371" s="34">
        <v>0</v>
      </c>
      <c r="AV371" s="34">
        <f t="shared" si="193"/>
        <v>0</v>
      </c>
    </row>
    <row r="372" spans="1:48" ht="12.75">
      <c r="A372" s="6" t="s">
        <v>298</v>
      </c>
      <c r="B372" s="6" t="s">
        <v>371</v>
      </c>
      <c r="C372" s="6" t="s">
        <v>665</v>
      </c>
      <c r="D372" s="6" t="s">
        <v>1056</v>
      </c>
      <c r="E372" s="6" t="s">
        <v>1136</v>
      </c>
      <c r="F372" s="19">
        <v>60</v>
      </c>
      <c r="G372" s="72">
        <v>0</v>
      </c>
      <c r="H372" s="19">
        <f t="shared" si="172"/>
        <v>0</v>
      </c>
      <c r="I372" s="19">
        <f t="shared" si="173"/>
        <v>0</v>
      </c>
      <c r="J372" s="19">
        <f t="shared" si="174"/>
        <v>0</v>
      </c>
      <c r="K372" s="19">
        <v>0</v>
      </c>
      <c r="L372" s="19">
        <f t="shared" si="175"/>
        <v>0</v>
      </c>
      <c r="M372" s="31" t="s">
        <v>1162</v>
      </c>
      <c r="P372" s="34">
        <f t="shared" si="176"/>
        <v>0</v>
      </c>
      <c r="R372" s="34">
        <f t="shared" si="177"/>
        <v>0</v>
      </c>
      <c r="S372" s="34">
        <f t="shared" si="178"/>
        <v>0</v>
      </c>
      <c r="T372" s="34">
        <f t="shared" si="179"/>
        <v>0</v>
      </c>
      <c r="U372" s="34">
        <f t="shared" si="180"/>
        <v>0</v>
      </c>
      <c r="V372" s="34">
        <f t="shared" si="181"/>
        <v>0</v>
      </c>
      <c r="W372" s="34">
        <f t="shared" si="182"/>
        <v>0</v>
      </c>
      <c r="X372" s="34">
        <f t="shared" si="183"/>
        <v>0</v>
      </c>
      <c r="Y372" s="27" t="s">
        <v>371</v>
      </c>
      <c r="Z372" s="19">
        <f t="shared" si="184"/>
        <v>0</v>
      </c>
      <c r="AA372" s="19">
        <f t="shared" si="185"/>
        <v>0</v>
      </c>
      <c r="AB372" s="19">
        <f t="shared" si="186"/>
        <v>0</v>
      </c>
      <c r="AD372" s="34">
        <v>21</v>
      </c>
      <c r="AE372" s="34">
        <f t="shared" si="194"/>
        <v>0</v>
      </c>
      <c r="AF372" s="34">
        <f t="shared" si="195"/>
        <v>0</v>
      </c>
      <c r="AG372" s="31" t="s">
        <v>7</v>
      </c>
      <c r="AM372" s="34">
        <f t="shared" si="189"/>
        <v>0</v>
      </c>
      <c r="AN372" s="34">
        <f t="shared" si="190"/>
        <v>0</v>
      </c>
      <c r="AO372" s="35" t="s">
        <v>1196</v>
      </c>
      <c r="AP372" s="35" t="s">
        <v>1203</v>
      </c>
      <c r="AQ372" s="27" t="s">
        <v>1210</v>
      </c>
      <c r="AS372" s="34">
        <f t="shared" si="191"/>
        <v>0</v>
      </c>
      <c r="AT372" s="34">
        <f t="shared" si="192"/>
        <v>0</v>
      </c>
      <c r="AU372" s="34">
        <v>0</v>
      </c>
      <c r="AV372" s="34">
        <f t="shared" si="193"/>
        <v>0</v>
      </c>
    </row>
    <row r="373" spans="1:48" ht="12.75">
      <c r="A373" s="6" t="s">
        <v>299</v>
      </c>
      <c r="B373" s="6" t="s">
        <v>371</v>
      </c>
      <c r="C373" s="6" t="s">
        <v>666</v>
      </c>
      <c r="D373" s="6" t="s">
        <v>1057</v>
      </c>
      <c r="E373" s="6" t="s">
        <v>1136</v>
      </c>
      <c r="F373" s="19">
        <v>40</v>
      </c>
      <c r="G373" s="72">
        <v>0</v>
      </c>
      <c r="H373" s="19">
        <f t="shared" si="172"/>
        <v>0</v>
      </c>
      <c r="I373" s="19">
        <f t="shared" si="173"/>
        <v>0</v>
      </c>
      <c r="J373" s="19">
        <f t="shared" si="174"/>
        <v>0</v>
      </c>
      <c r="K373" s="19">
        <v>0</v>
      </c>
      <c r="L373" s="19">
        <f t="shared" si="175"/>
        <v>0</v>
      </c>
      <c r="M373" s="31" t="s">
        <v>1162</v>
      </c>
      <c r="P373" s="34">
        <f t="shared" si="176"/>
        <v>0</v>
      </c>
      <c r="R373" s="34">
        <f t="shared" si="177"/>
        <v>0</v>
      </c>
      <c r="S373" s="34">
        <f t="shared" si="178"/>
        <v>0</v>
      </c>
      <c r="T373" s="34">
        <f t="shared" si="179"/>
        <v>0</v>
      </c>
      <c r="U373" s="34">
        <f t="shared" si="180"/>
        <v>0</v>
      </c>
      <c r="V373" s="34">
        <f t="shared" si="181"/>
        <v>0</v>
      </c>
      <c r="W373" s="34">
        <f t="shared" si="182"/>
        <v>0</v>
      </c>
      <c r="X373" s="34">
        <f t="shared" si="183"/>
        <v>0</v>
      </c>
      <c r="Y373" s="27" t="s">
        <v>371</v>
      </c>
      <c r="Z373" s="19">
        <f t="shared" si="184"/>
        <v>0</v>
      </c>
      <c r="AA373" s="19">
        <f t="shared" si="185"/>
        <v>0</v>
      </c>
      <c r="AB373" s="19">
        <f t="shared" si="186"/>
        <v>0</v>
      </c>
      <c r="AD373" s="34">
        <v>21</v>
      </c>
      <c r="AE373" s="34">
        <f t="shared" si="194"/>
        <v>0</v>
      </c>
      <c r="AF373" s="34">
        <f t="shared" si="195"/>
        <v>0</v>
      </c>
      <c r="AG373" s="31" t="s">
        <v>7</v>
      </c>
      <c r="AM373" s="34">
        <f t="shared" si="189"/>
        <v>0</v>
      </c>
      <c r="AN373" s="34">
        <f t="shared" si="190"/>
        <v>0</v>
      </c>
      <c r="AO373" s="35" t="s">
        <v>1196</v>
      </c>
      <c r="AP373" s="35" t="s">
        <v>1203</v>
      </c>
      <c r="AQ373" s="27" t="s">
        <v>1210</v>
      </c>
      <c r="AS373" s="34">
        <f t="shared" si="191"/>
        <v>0</v>
      </c>
      <c r="AT373" s="34">
        <f t="shared" si="192"/>
        <v>0</v>
      </c>
      <c r="AU373" s="34">
        <v>0</v>
      </c>
      <c r="AV373" s="34">
        <f t="shared" si="193"/>
        <v>0</v>
      </c>
    </row>
    <row r="374" spans="1:48" ht="12.75">
      <c r="A374" s="6" t="s">
        <v>300</v>
      </c>
      <c r="B374" s="6" t="s">
        <v>371</v>
      </c>
      <c r="C374" s="6" t="s">
        <v>667</v>
      </c>
      <c r="D374" s="6" t="s">
        <v>1058</v>
      </c>
      <c r="E374" s="6" t="s">
        <v>1136</v>
      </c>
      <c r="F374" s="19">
        <v>800</v>
      </c>
      <c r="G374" s="72">
        <v>0</v>
      </c>
      <c r="H374" s="19">
        <f t="shared" si="172"/>
        <v>0</v>
      </c>
      <c r="I374" s="19">
        <f t="shared" si="173"/>
        <v>0</v>
      </c>
      <c r="J374" s="19">
        <f t="shared" si="174"/>
        <v>0</v>
      </c>
      <c r="K374" s="19">
        <v>0</v>
      </c>
      <c r="L374" s="19">
        <f t="shared" si="175"/>
        <v>0</v>
      </c>
      <c r="M374" s="31" t="s">
        <v>1162</v>
      </c>
      <c r="P374" s="34">
        <f t="shared" si="176"/>
        <v>0</v>
      </c>
      <c r="R374" s="34">
        <f t="shared" si="177"/>
        <v>0</v>
      </c>
      <c r="S374" s="34">
        <f t="shared" si="178"/>
        <v>0</v>
      </c>
      <c r="T374" s="34">
        <f t="shared" si="179"/>
        <v>0</v>
      </c>
      <c r="U374" s="34">
        <f t="shared" si="180"/>
        <v>0</v>
      </c>
      <c r="V374" s="34">
        <f t="shared" si="181"/>
        <v>0</v>
      </c>
      <c r="W374" s="34">
        <f t="shared" si="182"/>
        <v>0</v>
      </c>
      <c r="X374" s="34">
        <f t="shared" si="183"/>
        <v>0</v>
      </c>
      <c r="Y374" s="27" t="s">
        <v>371</v>
      </c>
      <c r="Z374" s="19">
        <f t="shared" si="184"/>
        <v>0</v>
      </c>
      <c r="AA374" s="19">
        <f t="shared" si="185"/>
        <v>0</v>
      </c>
      <c r="AB374" s="19">
        <f t="shared" si="186"/>
        <v>0</v>
      </c>
      <c r="AD374" s="34">
        <v>21</v>
      </c>
      <c r="AE374" s="34">
        <f t="shared" si="194"/>
        <v>0</v>
      </c>
      <c r="AF374" s="34">
        <f t="shared" si="195"/>
        <v>0</v>
      </c>
      <c r="AG374" s="31" t="s">
        <v>7</v>
      </c>
      <c r="AM374" s="34">
        <f t="shared" si="189"/>
        <v>0</v>
      </c>
      <c r="AN374" s="34">
        <f t="shared" si="190"/>
        <v>0</v>
      </c>
      <c r="AO374" s="35" t="s">
        <v>1196</v>
      </c>
      <c r="AP374" s="35" t="s">
        <v>1203</v>
      </c>
      <c r="AQ374" s="27" t="s">
        <v>1210</v>
      </c>
      <c r="AS374" s="34">
        <f t="shared" si="191"/>
        <v>0</v>
      </c>
      <c r="AT374" s="34">
        <f t="shared" si="192"/>
        <v>0</v>
      </c>
      <c r="AU374" s="34">
        <v>0</v>
      </c>
      <c r="AV374" s="34">
        <f t="shared" si="193"/>
        <v>0</v>
      </c>
    </row>
    <row r="375" spans="1:48" ht="12.75">
      <c r="A375" s="6" t="s">
        <v>301</v>
      </c>
      <c r="B375" s="6" t="s">
        <v>371</v>
      </c>
      <c r="C375" s="6" t="s">
        <v>668</v>
      </c>
      <c r="D375" s="6" t="s">
        <v>1059</v>
      </c>
      <c r="E375" s="6" t="s">
        <v>1136</v>
      </c>
      <c r="F375" s="19">
        <v>540</v>
      </c>
      <c r="G375" s="72">
        <v>0</v>
      </c>
      <c r="H375" s="19">
        <f t="shared" si="172"/>
        <v>0</v>
      </c>
      <c r="I375" s="19">
        <f t="shared" si="173"/>
        <v>0</v>
      </c>
      <c r="J375" s="19">
        <f t="shared" si="174"/>
        <v>0</v>
      </c>
      <c r="K375" s="19">
        <v>0</v>
      </c>
      <c r="L375" s="19">
        <f t="shared" si="175"/>
        <v>0</v>
      </c>
      <c r="M375" s="31" t="s">
        <v>1162</v>
      </c>
      <c r="P375" s="34">
        <f t="shared" si="176"/>
        <v>0</v>
      </c>
      <c r="R375" s="34">
        <f t="shared" si="177"/>
        <v>0</v>
      </c>
      <c r="S375" s="34">
        <f t="shared" si="178"/>
        <v>0</v>
      </c>
      <c r="T375" s="34">
        <f t="shared" si="179"/>
        <v>0</v>
      </c>
      <c r="U375" s="34">
        <f t="shared" si="180"/>
        <v>0</v>
      </c>
      <c r="V375" s="34">
        <f t="shared" si="181"/>
        <v>0</v>
      </c>
      <c r="W375" s="34">
        <f t="shared" si="182"/>
        <v>0</v>
      </c>
      <c r="X375" s="34">
        <f t="shared" si="183"/>
        <v>0</v>
      </c>
      <c r="Y375" s="27" t="s">
        <v>371</v>
      </c>
      <c r="Z375" s="19">
        <f t="shared" si="184"/>
        <v>0</v>
      </c>
      <c r="AA375" s="19">
        <f t="shared" si="185"/>
        <v>0</v>
      </c>
      <c r="AB375" s="19">
        <f t="shared" si="186"/>
        <v>0</v>
      </c>
      <c r="AD375" s="34">
        <v>21</v>
      </c>
      <c r="AE375" s="34">
        <f t="shared" si="194"/>
        <v>0</v>
      </c>
      <c r="AF375" s="34">
        <f t="shared" si="195"/>
        <v>0</v>
      </c>
      <c r="AG375" s="31" t="s">
        <v>7</v>
      </c>
      <c r="AM375" s="34">
        <f t="shared" si="189"/>
        <v>0</v>
      </c>
      <c r="AN375" s="34">
        <f t="shared" si="190"/>
        <v>0</v>
      </c>
      <c r="AO375" s="35" t="s">
        <v>1196</v>
      </c>
      <c r="AP375" s="35" t="s">
        <v>1203</v>
      </c>
      <c r="AQ375" s="27" t="s">
        <v>1210</v>
      </c>
      <c r="AS375" s="34">
        <f t="shared" si="191"/>
        <v>0</v>
      </c>
      <c r="AT375" s="34">
        <f t="shared" si="192"/>
        <v>0</v>
      </c>
      <c r="AU375" s="34">
        <v>0</v>
      </c>
      <c r="AV375" s="34">
        <f t="shared" si="193"/>
        <v>0</v>
      </c>
    </row>
    <row r="376" spans="1:48" ht="12.75">
      <c r="A376" s="6" t="s">
        <v>302</v>
      </c>
      <c r="B376" s="6" t="s">
        <v>371</v>
      </c>
      <c r="C376" s="6" t="s">
        <v>669</v>
      </c>
      <c r="D376" s="6" t="s">
        <v>1060</v>
      </c>
      <c r="E376" s="6" t="s">
        <v>1136</v>
      </c>
      <c r="F376" s="19">
        <v>180</v>
      </c>
      <c r="G376" s="72">
        <v>0</v>
      </c>
      <c r="H376" s="19">
        <f t="shared" si="172"/>
        <v>0</v>
      </c>
      <c r="I376" s="19">
        <f t="shared" si="173"/>
        <v>0</v>
      </c>
      <c r="J376" s="19">
        <f t="shared" si="174"/>
        <v>0</v>
      </c>
      <c r="K376" s="19">
        <v>0</v>
      </c>
      <c r="L376" s="19">
        <f t="shared" si="175"/>
        <v>0</v>
      </c>
      <c r="M376" s="31" t="s">
        <v>1162</v>
      </c>
      <c r="P376" s="34">
        <f t="shared" si="176"/>
        <v>0</v>
      </c>
      <c r="R376" s="34">
        <f t="shared" si="177"/>
        <v>0</v>
      </c>
      <c r="S376" s="34">
        <f t="shared" si="178"/>
        <v>0</v>
      </c>
      <c r="T376" s="34">
        <f t="shared" si="179"/>
        <v>0</v>
      </c>
      <c r="U376" s="34">
        <f t="shared" si="180"/>
        <v>0</v>
      </c>
      <c r="V376" s="34">
        <f t="shared" si="181"/>
        <v>0</v>
      </c>
      <c r="W376" s="34">
        <f t="shared" si="182"/>
        <v>0</v>
      </c>
      <c r="X376" s="34">
        <f t="shared" si="183"/>
        <v>0</v>
      </c>
      <c r="Y376" s="27" t="s">
        <v>371</v>
      </c>
      <c r="Z376" s="19">
        <f t="shared" si="184"/>
        <v>0</v>
      </c>
      <c r="AA376" s="19">
        <f t="shared" si="185"/>
        <v>0</v>
      </c>
      <c r="AB376" s="19">
        <f t="shared" si="186"/>
        <v>0</v>
      </c>
      <c r="AD376" s="34">
        <v>21</v>
      </c>
      <c r="AE376" s="34">
        <f t="shared" si="194"/>
        <v>0</v>
      </c>
      <c r="AF376" s="34">
        <f t="shared" si="195"/>
        <v>0</v>
      </c>
      <c r="AG376" s="31" t="s">
        <v>7</v>
      </c>
      <c r="AM376" s="34">
        <f t="shared" si="189"/>
        <v>0</v>
      </c>
      <c r="AN376" s="34">
        <f t="shared" si="190"/>
        <v>0</v>
      </c>
      <c r="AO376" s="35" t="s">
        <v>1196</v>
      </c>
      <c r="AP376" s="35" t="s">
        <v>1203</v>
      </c>
      <c r="AQ376" s="27" t="s">
        <v>1210</v>
      </c>
      <c r="AS376" s="34">
        <f t="shared" si="191"/>
        <v>0</v>
      </c>
      <c r="AT376" s="34">
        <f t="shared" si="192"/>
        <v>0</v>
      </c>
      <c r="AU376" s="34">
        <v>0</v>
      </c>
      <c r="AV376" s="34">
        <f t="shared" si="193"/>
        <v>0</v>
      </c>
    </row>
    <row r="377" spans="1:48" ht="12.75">
      <c r="A377" s="6" t="s">
        <v>303</v>
      </c>
      <c r="B377" s="6" t="s">
        <v>371</v>
      </c>
      <c r="C377" s="6" t="s">
        <v>670</v>
      </c>
      <c r="D377" s="6" t="s">
        <v>1061</v>
      </c>
      <c r="E377" s="6" t="s">
        <v>1136</v>
      </c>
      <c r="F377" s="19">
        <v>80</v>
      </c>
      <c r="G377" s="72">
        <v>0</v>
      </c>
      <c r="H377" s="19">
        <f t="shared" si="172"/>
        <v>0</v>
      </c>
      <c r="I377" s="19">
        <f t="shared" si="173"/>
        <v>0</v>
      </c>
      <c r="J377" s="19">
        <f t="shared" si="174"/>
        <v>0</v>
      </c>
      <c r="K377" s="19">
        <v>0</v>
      </c>
      <c r="L377" s="19">
        <f t="shared" si="175"/>
        <v>0</v>
      </c>
      <c r="M377" s="31" t="s">
        <v>1162</v>
      </c>
      <c r="P377" s="34">
        <f t="shared" si="176"/>
        <v>0</v>
      </c>
      <c r="R377" s="34">
        <f t="shared" si="177"/>
        <v>0</v>
      </c>
      <c r="S377" s="34">
        <f t="shared" si="178"/>
        <v>0</v>
      </c>
      <c r="T377" s="34">
        <f t="shared" si="179"/>
        <v>0</v>
      </c>
      <c r="U377" s="34">
        <f t="shared" si="180"/>
        <v>0</v>
      </c>
      <c r="V377" s="34">
        <f t="shared" si="181"/>
        <v>0</v>
      </c>
      <c r="W377" s="34">
        <f t="shared" si="182"/>
        <v>0</v>
      </c>
      <c r="X377" s="34">
        <f t="shared" si="183"/>
        <v>0</v>
      </c>
      <c r="Y377" s="27" t="s">
        <v>371</v>
      </c>
      <c r="Z377" s="19">
        <f t="shared" si="184"/>
        <v>0</v>
      </c>
      <c r="AA377" s="19">
        <f t="shared" si="185"/>
        <v>0</v>
      </c>
      <c r="AB377" s="19">
        <f t="shared" si="186"/>
        <v>0</v>
      </c>
      <c r="AD377" s="34">
        <v>21</v>
      </c>
      <c r="AE377" s="34">
        <f t="shared" si="194"/>
        <v>0</v>
      </c>
      <c r="AF377" s="34">
        <f t="shared" si="195"/>
        <v>0</v>
      </c>
      <c r="AG377" s="31" t="s">
        <v>7</v>
      </c>
      <c r="AM377" s="34">
        <f t="shared" si="189"/>
        <v>0</v>
      </c>
      <c r="AN377" s="34">
        <f t="shared" si="190"/>
        <v>0</v>
      </c>
      <c r="AO377" s="35" t="s">
        <v>1196</v>
      </c>
      <c r="AP377" s="35" t="s">
        <v>1203</v>
      </c>
      <c r="AQ377" s="27" t="s">
        <v>1210</v>
      </c>
      <c r="AS377" s="34">
        <f t="shared" si="191"/>
        <v>0</v>
      </c>
      <c r="AT377" s="34">
        <f t="shared" si="192"/>
        <v>0</v>
      </c>
      <c r="AU377" s="34">
        <v>0</v>
      </c>
      <c r="AV377" s="34">
        <f t="shared" si="193"/>
        <v>0</v>
      </c>
    </row>
    <row r="378" spans="1:48" ht="12.75">
      <c r="A378" s="6" t="s">
        <v>304</v>
      </c>
      <c r="B378" s="6" t="s">
        <v>371</v>
      </c>
      <c r="C378" s="6" t="s">
        <v>671</v>
      </c>
      <c r="D378" s="6" t="s">
        <v>1062</v>
      </c>
      <c r="E378" s="6" t="s">
        <v>1136</v>
      </c>
      <c r="F378" s="19">
        <v>190</v>
      </c>
      <c r="G378" s="72">
        <v>0</v>
      </c>
      <c r="H378" s="19">
        <f t="shared" si="172"/>
        <v>0</v>
      </c>
      <c r="I378" s="19">
        <f t="shared" si="173"/>
        <v>0</v>
      </c>
      <c r="J378" s="19">
        <f t="shared" si="174"/>
        <v>0</v>
      </c>
      <c r="K378" s="19">
        <v>0</v>
      </c>
      <c r="L378" s="19">
        <f t="shared" si="175"/>
        <v>0</v>
      </c>
      <c r="M378" s="31" t="s">
        <v>1162</v>
      </c>
      <c r="P378" s="34">
        <f t="shared" si="176"/>
        <v>0</v>
      </c>
      <c r="R378" s="34">
        <f t="shared" si="177"/>
        <v>0</v>
      </c>
      <c r="S378" s="34">
        <f t="shared" si="178"/>
        <v>0</v>
      </c>
      <c r="T378" s="34">
        <f t="shared" si="179"/>
        <v>0</v>
      </c>
      <c r="U378" s="34">
        <f t="shared" si="180"/>
        <v>0</v>
      </c>
      <c r="V378" s="34">
        <f t="shared" si="181"/>
        <v>0</v>
      </c>
      <c r="W378" s="34">
        <f t="shared" si="182"/>
        <v>0</v>
      </c>
      <c r="X378" s="34">
        <f t="shared" si="183"/>
        <v>0</v>
      </c>
      <c r="Y378" s="27" t="s">
        <v>371</v>
      </c>
      <c r="Z378" s="19">
        <f t="shared" si="184"/>
        <v>0</v>
      </c>
      <c r="AA378" s="19">
        <f t="shared" si="185"/>
        <v>0</v>
      </c>
      <c r="AB378" s="19">
        <f t="shared" si="186"/>
        <v>0</v>
      </c>
      <c r="AD378" s="34">
        <v>21</v>
      </c>
      <c r="AE378" s="34">
        <f t="shared" si="194"/>
        <v>0</v>
      </c>
      <c r="AF378" s="34">
        <f t="shared" si="195"/>
        <v>0</v>
      </c>
      <c r="AG378" s="31" t="s">
        <v>7</v>
      </c>
      <c r="AM378" s="34">
        <f t="shared" si="189"/>
        <v>0</v>
      </c>
      <c r="AN378" s="34">
        <f t="shared" si="190"/>
        <v>0</v>
      </c>
      <c r="AO378" s="35" t="s">
        <v>1196</v>
      </c>
      <c r="AP378" s="35" t="s">
        <v>1203</v>
      </c>
      <c r="AQ378" s="27" t="s">
        <v>1210</v>
      </c>
      <c r="AS378" s="34">
        <f t="shared" si="191"/>
        <v>0</v>
      </c>
      <c r="AT378" s="34">
        <f t="shared" si="192"/>
        <v>0</v>
      </c>
      <c r="AU378" s="34">
        <v>0</v>
      </c>
      <c r="AV378" s="34">
        <f t="shared" si="193"/>
        <v>0</v>
      </c>
    </row>
    <row r="379" spans="1:48" ht="12.75">
      <c r="A379" s="6" t="s">
        <v>305</v>
      </c>
      <c r="B379" s="6" t="s">
        <v>371</v>
      </c>
      <c r="C379" s="6" t="s">
        <v>672</v>
      </c>
      <c r="D379" s="6" t="s">
        <v>1063</v>
      </c>
      <c r="E379" s="6" t="s">
        <v>1136</v>
      </c>
      <c r="F379" s="19">
        <v>150</v>
      </c>
      <c r="G379" s="72">
        <v>0</v>
      </c>
      <c r="H379" s="19">
        <f t="shared" si="172"/>
        <v>0</v>
      </c>
      <c r="I379" s="19">
        <f t="shared" si="173"/>
        <v>0</v>
      </c>
      <c r="J379" s="19">
        <f t="shared" si="174"/>
        <v>0</v>
      </c>
      <c r="K379" s="19">
        <v>0</v>
      </c>
      <c r="L379" s="19">
        <f t="shared" si="175"/>
        <v>0</v>
      </c>
      <c r="M379" s="31" t="s">
        <v>1162</v>
      </c>
      <c r="P379" s="34">
        <f t="shared" si="176"/>
        <v>0</v>
      </c>
      <c r="R379" s="34">
        <f t="shared" si="177"/>
        <v>0</v>
      </c>
      <c r="S379" s="34">
        <f t="shared" si="178"/>
        <v>0</v>
      </c>
      <c r="T379" s="34">
        <f t="shared" si="179"/>
        <v>0</v>
      </c>
      <c r="U379" s="34">
        <f t="shared" si="180"/>
        <v>0</v>
      </c>
      <c r="V379" s="34">
        <f t="shared" si="181"/>
        <v>0</v>
      </c>
      <c r="W379" s="34">
        <f t="shared" si="182"/>
        <v>0</v>
      </c>
      <c r="X379" s="34">
        <f t="shared" si="183"/>
        <v>0</v>
      </c>
      <c r="Y379" s="27" t="s">
        <v>371</v>
      </c>
      <c r="Z379" s="19">
        <f t="shared" si="184"/>
        <v>0</v>
      </c>
      <c r="AA379" s="19">
        <f t="shared" si="185"/>
        <v>0</v>
      </c>
      <c r="AB379" s="19">
        <f t="shared" si="186"/>
        <v>0</v>
      </c>
      <c r="AD379" s="34">
        <v>21</v>
      </c>
      <c r="AE379" s="34">
        <f t="shared" si="194"/>
        <v>0</v>
      </c>
      <c r="AF379" s="34">
        <f t="shared" si="195"/>
        <v>0</v>
      </c>
      <c r="AG379" s="31" t="s">
        <v>7</v>
      </c>
      <c r="AM379" s="34">
        <f t="shared" si="189"/>
        <v>0</v>
      </c>
      <c r="AN379" s="34">
        <f t="shared" si="190"/>
        <v>0</v>
      </c>
      <c r="AO379" s="35" t="s">
        <v>1196</v>
      </c>
      <c r="AP379" s="35" t="s">
        <v>1203</v>
      </c>
      <c r="AQ379" s="27" t="s">
        <v>1210</v>
      </c>
      <c r="AS379" s="34">
        <f t="shared" si="191"/>
        <v>0</v>
      </c>
      <c r="AT379" s="34">
        <f t="shared" si="192"/>
        <v>0</v>
      </c>
      <c r="AU379" s="34">
        <v>0</v>
      </c>
      <c r="AV379" s="34">
        <f t="shared" si="193"/>
        <v>0</v>
      </c>
    </row>
    <row r="380" spans="1:48" ht="12.75">
      <c r="A380" s="6" t="s">
        <v>306</v>
      </c>
      <c r="B380" s="6" t="s">
        <v>371</v>
      </c>
      <c r="C380" s="6" t="s">
        <v>673</v>
      </c>
      <c r="D380" s="6" t="s">
        <v>1064</v>
      </c>
      <c r="E380" s="6" t="s">
        <v>1136</v>
      </c>
      <c r="F380" s="19">
        <v>40</v>
      </c>
      <c r="G380" s="72">
        <v>0</v>
      </c>
      <c r="H380" s="19">
        <f t="shared" si="172"/>
        <v>0</v>
      </c>
      <c r="I380" s="19">
        <f t="shared" si="173"/>
        <v>0</v>
      </c>
      <c r="J380" s="19">
        <f t="shared" si="174"/>
        <v>0</v>
      </c>
      <c r="K380" s="19">
        <v>0</v>
      </c>
      <c r="L380" s="19">
        <f t="shared" si="175"/>
        <v>0</v>
      </c>
      <c r="M380" s="31" t="s">
        <v>1162</v>
      </c>
      <c r="P380" s="34">
        <f t="shared" si="176"/>
        <v>0</v>
      </c>
      <c r="R380" s="34">
        <f t="shared" si="177"/>
        <v>0</v>
      </c>
      <c r="S380" s="34">
        <f t="shared" si="178"/>
        <v>0</v>
      </c>
      <c r="T380" s="34">
        <f t="shared" si="179"/>
        <v>0</v>
      </c>
      <c r="U380" s="34">
        <f t="shared" si="180"/>
        <v>0</v>
      </c>
      <c r="V380" s="34">
        <f t="shared" si="181"/>
        <v>0</v>
      </c>
      <c r="W380" s="34">
        <f t="shared" si="182"/>
        <v>0</v>
      </c>
      <c r="X380" s="34">
        <f t="shared" si="183"/>
        <v>0</v>
      </c>
      <c r="Y380" s="27" t="s">
        <v>371</v>
      </c>
      <c r="Z380" s="19">
        <f t="shared" si="184"/>
        <v>0</v>
      </c>
      <c r="AA380" s="19">
        <f t="shared" si="185"/>
        <v>0</v>
      </c>
      <c r="AB380" s="19">
        <f t="shared" si="186"/>
        <v>0</v>
      </c>
      <c r="AD380" s="34">
        <v>21</v>
      </c>
      <c r="AE380" s="34">
        <f t="shared" si="194"/>
        <v>0</v>
      </c>
      <c r="AF380" s="34">
        <f t="shared" si="195"/>
        <v>0</v>
      </c>
      <c r="AG380" s="31" t="s">
        <v>7</v>
      </c>
      <c r="AM380" s="34">
        <f t="shared" si="189"/>
        <v>0</v>
      </c>
      <c r="AN380" s="34">
        <f t="shared" si="190"/>
        <v>0</v>
      </c>
      <c r="AO380" s="35" t="s">
        <v>1196</v>
      </c>
      <c r="AP380" s="35" t="s">
        <v>1203</v>
      </c>
      <c r="AQ380" s="27" t="s">
        <v>1210</v>
      </c>
      <c r="AS380" s="34">
        <f t="shared" si="191"/>
        <v>0</v>
      </c>
      <c r="AT380" s="34">
        <f t="shared" si="192"/>
        <v>0</v>
      </c>
      <c r="AU380" s="34">
        <v>0</v>
      </c>
      <c r="AV380" s="34">
        <f t="shared" si="193"/>
        <v>0</v>
      </c>
    </row>
    <row r="381" spans="1:48" ht="12.75">
      <c r="A381" s="6" t="s">
        <v>307</v>
      </c>
      <c r="B381" s="6" t="s">
        <v>371</v>
      </c>
      <c r="C381" s="6" t="s">
        <v>674</v>
      </c>
      <c r="D381" s="6" t="s">
        <v>1065</v>
      </c>
      <c r="E381" s="6" t="s">
        <v>1134</v>
      </c>
      <c r="F381" s="19">
        <v>112</v>
      </c>
      <c r="G381" s="72">
        <v>0</v>
      </c>
      <c r="H381" s="19">
        <f aca="true" t="shared" si="196" ref="H381:H407">F381*AE381</f>
        <v>0</v>
      </c>
      <c r="I381" s="19">
        <f aca="true" t="shared" si="197" ref="I381:I407">J381-H381</f>
        <v>0</v>
      </c>
      <c r="J381" s="19">
        <f aca="true" t="shared" si="198" ref="J381:J407">F381*G381</f>
        <v>0</v>
      </c>
      <c r="K381" s="19">
        <v>0</v>
      </c>
      <c r="L381" s="19">
        <f aca="true" t="shared" si="199" ref="L381:L407">F381*K381</f>
        <v>0</v>
      </c>
      <c r="M381" s="31" t="s">
        <v>1162</v>
      </c>
      <c r="P381" s="34">
        <f aca="true" t="shared" si="200" ref="P381:P407">IF(AG381="5",J381,0)</f>
        <v>0</v>
      </c>
      <c r="R381" s="34">
        <f aca="true" t="shared" si="201" ref="R381:R407">IF(AG381="1",H381,0)</f>
        <v>0</v>
      </c>
      <c r="S381" s="34">
        <f aca="true" t="shared" si="202" ref="S381:S407">IF(AG381="1",I381,0)</f>
        <v>0</v>
      </c>
      <c r="T381" s="34">
        <f aca="true" t="shared" si="203" ref="T381:T407">IF(AG381="7",H381,0)</f>
        <v>0</v>
      </c>
      <c r="U381" s="34">
        <f aca="true" t="shared" si="204" ref="U381:U407">IF(AG381="7",I381,0)</f>
        <v>0</v>
      </c>
      <c r="V381" s="34">
        <f aca="true" t="shared" si="205" ref="V381:V407">IF(AG381="2",H381,0)</f>
        <v>0</v>
      </c>
      <c r="W381" s="34">
        <f aca="true" t="shared" si="206" ref="W381:W407">IF(AG381="2",I381,0)</f>
        <v>0</v>
      </c>
      <c r="X381" s="34">
        <f aca="true" t="shared" si="207" ref="X381:X407">IF(AG381="0",J381,0)</f>
        <v>0</v>
      </c>
      <c r="Y381" s="27" t="s">
        <v>371</v>
      </c>
      <c r="Z381" s="19">
        <f aca="true" t="shared" si="208" ref="Z381:Z407">IF(AD381=0,J381,0)</f>
        <v>0</v>
      </c>
      <c r="AA381" s="19">
        <f aca="true" t="shared" si="209" ref="AA381:AA407">IF(AD381=15,J381,0)</f>
        <v>0</v>
      </c>
      <c r="AB381" s="19">
        <f aca="true" t="shared" si="210" ref="AB381:AB407">IF(AD381=21,J381,0)</f>
        <v>0</v>
      </c>
      <c r="AD381" s="34">
        <v>21</v>
      </c>
      <c r="AE381" s="34">
        <f t="shared" si="194"/>
        <v>0</v>
      </c>
      <c r="AF381" s="34">
        <f t="shared" si="195"/>
        <v>0</v>
      </c>
      <c r="AG381" s="31" t="s">
        <v>7</v>
      </c>
      <c r="AM381" s="34">
        <f aca="true" t="shared" si="211" ref="AM381:AM407">F381*AE381</f>
        <v>0</v>
      </c>
      <c r="AN381" s="34">
        <f aca="true" t="shared" si="212" ref="AN381:AN407">F381*AF381</f>
        <v>0</v>
      </c>
      <c r="AO381" s="35" t="s">
        <v>1196</v>
      </c>
      <c r="AP381" s="35" t="s">
        <v>1203</v>
      </c>
      <c r="AQ381" s="27" t="s">
        <v>1210</v>
      </c>
      <c r="AS381" s="34">
        <f aca="true" t="shared" si="213" ref="AS381:AS407">AM381+AN381</f>
        <v>0</v>
      </c>
      <c r="AT381" s="34">
        <f aca="true" t="shared" si="214" ref="AT381:AT407">G381/(100-AU381)*100</f>
        <v>0</v>
      </c>
      <c r="AU381" s="34">
        <v>0</v>
      </c>
      <c r="AV381" s="34">
        <f aca="true" t="shared" si="215" ref="AV381:AV407">L381</f>
        <v>0</v>
      </c>
    </row>
    <row r="382" spans="1:48" ht="12.75">
      <c r="A382" s="6" t="s">
        <v>308</v>
      </c>
      <c r="B382" s="6" t="s">
        <v>371</v>
      </c>
      <c r="C382" s="6" t="s">
        <v>675</v>
      </c>
      <c r="D382" s="6" t="s">
        <v>1066</v>
      </c>
      <c r="E382" s="6" t="s">
        <v>1138</v>
      </c>
      <c r="F382" s="19">
        <v>32</v>
      </c>
      <c r="G382" s="72">
        <v>0</v>
      </c>
      <c r="H382" s="19">
        <f t="shared" si="196"/>
        <v>0</v>
      </c>
      <c r="I382" s="19">
        <f t="shared" si="197"/>
        <v>0</v>
      </c>
      <c r="J382" s="19">
        <f t="shared" si="198"/>
        <v>0</v>
      </c>
      <c r="K382" s="19">
        <v>0</v>
      </c>
      <c r="L382" s="19">
        <f t="shared" si="199"/>
        <v>0</v>
      </c>
      <c r="M382" s="31" t="s">
        <v>1162</v>
      </c>
      <c r="P382" s="34">
        <f t="shared" si="200"/>
        <v>0</v>
      </c>
      <c r="R382" s="34">
        <f t="shared" si="201"/>
        <v>0</v>
      </c>
      <c r="S382" s="34">
        <f t="shared" si="202"/>
        <v>0</v>
      </c>
      <c r="T382" s="34">
        <f t="shared" si="203"/>
        <v>0</v>
      </c>
      <c r="U382" s="34">
        <f t="shared" si="204"/>
        <v>0</v>
      </c>
      <c r="V382" s="34">
        <f t="shared" si="205"/>
        <v>0</v>
      </c>
      <c r="W382" s="34">
        <f t="shared" si="206"/>
        <v>0</v>
      </c>
      <c r="X382" s="34">
        <f t="shared" si="207"/>
        <v>0</v>
      </c>
      <c r="Y382" s="27" t="s">
        <v>371</v>
      </c>
      <c r="Z382" s="19">
        <f t="shared" si="208"/>
        <v>0</v>
      </c>
      <c r="AA382" s="19">
        <f t="shared" si="209"/>
        <v>0</v>
      </c>
      <c r="AB382" s="19">
        <f t="shared" si="210"/>
        <v>0</v>
      </c>
      <c r="AD382" s="34">
        <v>21</v>
      </c>
      <c r="AE382" s="34">
        <f t="shared" si="194"/>
        <v>0</v>
      </c>
      <c r="AF382" s="34">
        <f t="shared" si="195"/>
        <v>0</v>
      </c>
      <c r="AG382" s="31" t="s">
        <v>7</v>
      </c>
      <c r="AM382" s="34">
        <f t="shared" si="211"/>
        <v>0</v>
      </c>
      <c r="AN382" s="34">
        <f t="shared" si="212"/>
        <v>0</v>
      </c>
      <c r="AO382" s="35" t="s">
        <v>1196</v>
      </c>
      <c r="AP382" s="35" t="s">
        <v>1203</v>
      </c>
      <c r="AQ382" s="27" t="s">
        <v>1210</v>
      </c>
      <c r="AS382" s="34">
        <f t="shared" si="213"/>
        <v>0</v>
      </c>
      <c r="AT382" s="34">
        <f t="shared" si="214"/>
        <v>0</v>
      </c>
      <c r="AU382" s="34">
        <v>0</v>
      </c>
      <c r="AV382" s="34">
        <f t="shared" si="215"/>
        <v>0</v>
      </c>
    </row>
    <row r="383" spans="1:48" ht="12.75">
      <c r="A383" s="6" t="s">
        <v>309</v>
      </c>
      <c r="B383" s="6" t="s">
        <v>371</v>
      </c>
      <c r="C383" s="6" t="s">
        <v>676</v>
      </c>
      <c r="D383" s="6" t="s">
        <v>1067</v>
      </c>
      <c r="E383" s="6" t="s">
        <v>1138</v>
      </c>
      <c r="F383" s="19">
        <v>2</v>
      </c>
      <c r="G383" s="72">
        <v>0</v>
      </c>
      <c r="H383" s="19">
        <f t="shared" si="196"/>
        <v>0</v>
      </c>
      <c r="I383" s="19">
        <f t="shared" si="197"/>
        <v>0</v>
      </c>
      <c r="J383" s="19">
        <f t="shared" si="198"/>
        <v>0</v>
      </c>
      <c r="K383" s="19">
        <v>0</v>
      </c>
      <c r="L383" s="19">
        <f t="shared" si="199"/>
        <v>0</v>
      </c>
      <c r="M383" s="31" t="s">
        <v>1162</v>
      </c>
      <c r="P383" s="34">
        <f t="shared" si="200"/>
        <v>0</v>
      </c>
      <c r="R383" s="34">
        <f t="shared" si="201"/>
        <v>0</v>
      </c>
      <c r="S383" s="34">
        <f t="shared" si="202"/>
        <v>0</v>
      </c>
      <c r="T383" s="34">
        <f t="shared" si="203"/>
        <v>0</v>
      </c>
      <c r="U383" s="34">
        <f t="shared" si="204"/>
        <v>0</v>
      </c>
      <c r="V383" s="34">
        <f t="shared" si="205"/>
        <v>0</v>
      </c>
      <c r="W383" s="34">
        <f t="shared" si="206"/>
        <v>0</v>
      </c>
      <c r="X383" s="34">
        <f t="shared" si="207"/>
        <v>0</v>
      </c>
      <c r="Y383" s="27" t="s">
        <v>371</v>
      </c>
      <c r="Z383" s="19">
        <f t="shared" si="208"/>
        <v>0</v>
      </c>
      <c r="AA383" s="19">
        <f t="shared" si="209"/>
        <v>0</v>
      </c>
      <c r="AB383" s="19">
        <f t="shared" si="210"/>
        <v>0</v>
      </c>
      <c r="AD383" s="34">
        <v>21</v>
      </c>
      <c r="AE383" s="34">
        <f t="shared" si="194"/>
        <v>0</v>
      </c>
      <c r="AF383" s="34">
        <f t="shared" si="195"/>
        <v>0</v>
      </c>
      <c r="AG383" s="31" t="s">
        <v>7</v>
      </c>
      <c r="AM383" s="34">
        <f t="shared" si="211"/>
        <v>0</v>
      </c>
      <c r="AN383" s="34">
        <f t="shared" si="212"/>
        <v>0</v>
      </c>
      <c r="AO383" s="35" t="s">
        <v>1196</v>
      </c>
      <c r="AP383" s="35" t="s">
        <v>1203</v>
      </c>
      <c r="AQ383" s="27" t="s">
        <v>1210</v>
      </c>
      <c r="AS383" s="34">
        <f t="shared" si="213"/>
        <v>0</v>
      </c>
      <c r="AT383" s="34">
        <f t="shared" si="214"/>
        <v>0</v>
      </c>
      <c r="AU383" s="34">
        <v>0</v>
      </c>
      <c r="AV383" s="34">
        <f t="shared" si="215"/>
        <v>0</v>
      </c>
    </row>
    <row r="384" spans="1:48" ht="12.75">
      <c r="A384" s="6" t="s">
        <v>310</v>
      </c>
      <c r="B384" s="6" t="s">
        <v>371</v>
      </c>
      <c r="C384" s="6" t="s">
        <v>677</v>
      </c>
      <c r="D384" s="6" t="s">
        <v>1068</v>
      </c>
      <c r="E384" s="6" t="s">
        <v>1138</v>
      </c>
      <c r="F384" s="19">
        <v>28</v>
      </c>
      <c r="G384" s="72">
        <v>0</v>
      </c>
      <c r="H384" s="19">
        <f t="shared" si="196"/>
        <v>0</v>
      </c>
      <c r="I384" s="19">
        <f t="shared" si="197"/>
        <v>0</v>
      </c>
      <c r="J384" s="19">
        <f t="shared" si="198"/>
        <v>0</v>
      </c>
      <c r="K384" s="19">
        <v>0</v>
      </c>
      <c r="L384" s="19">
        <f t="shared" si="199"/>
        <v>0</v>
      </c>
      <c r="M384" s="31" t="s">
        <v>1162</v>
      </c>
      <c r="P384" s="34">
        <f t="shared" si="200"/>
        <v>0</v>
      </c>
      <c r="R384" s="34">
        <f t="shared" si="201"/>
        <v>0</v>
      </c>
      <c r="S384" s="34">
        <f t="shared" si="202"/>
        <v>0</v>
      </c>
      <c r="T384" s="34">
        <f t="shared" si="203"/>
        <v>0</v>
      </c>
      <c r="U384" s="34">
        <f t="shared" si="204"/>
        <v>0</v>
      </c>
      <c r="V384" s="34">
        <f t="shared" si="205"/>
        <v>0</v>
      </c>
      <c r="W384" s="34">
        <f t="shared" si="206"/>
        <v>0</v>
      </c>
      <c r="X384" s="34">
        <f t="shared" si="207"/>
        <v>0</v>
      </c>
      <c r="Y384" s="27" t="s">
        <v>371</v>
      </c>
      <c r="Z384" s="19">
        <f t="shared" si="208"/>
        <v>0</v>
      </c>
      <c r="AA384" s="19">
        <f t="shared" si="209"/>
        <v>0</v>
      </c>
      <c r="AB384" s="19">
        <f t="shared" si="210"/>
        <v>0</v>
      </c>
      <c r="AD384" s="34">
        <v>21</v>
      </c>
      <c r="AE384" s="34">
        <f t="shared" si="194"/>
        <v>0</v>
      </c>
      <c r="AF384" s="34">
        <f t="shared" si="195"/>
        <v>0</v>
      </c>
      <c r="AG384" s="31" t="s">
        <v>7</v>
      </c>
      <c r="AM384" s="34">
        <f t="shared" si="211"/>
        <v>0</v>
      </c>
      <c r="AN384" s="34">
        <f t="shared" si="212"/>
        <v>0</v>
      </c>
      <c r="AO384" s="35" t="s">
        <v>1196</v>
      </c>
      <c r="AP384" s="35" t="s">
        <v>1203</v>
      </c>
      <c r="AQ384" s="27" t="s">
        <v>1210</v>
      </c>
      <c r="AS384" s="34">
        <f t="shared" si="213"/>
        <v>0</v>
      </c>
      <c r="AT384" s="34">
        <f t="shared" si="214"/>
        <v>0</v>
      </c>
      <c r="AU384" s="34">
        <v>0</v>
      </c>
      <c r="AV384" s="34">
        <f t="shared" si="215"/>
        <v>0</v>
      </c>
    </row>
    <row r="385" spans="1:48" ht="12.75">
      <c r="A385" s="6" t="s">
        <v>311</v>
      </c>
      <c r="B385" s="6" t="s">
        <v>371</v>
      </c>
      <c r="C385" s="6" t="s">
        <v>678</v>
      </c>
      <c r="D385" s="6" t="s">
        <v>1069</v>
      </c>
      <c r="E385" s="6" t="s">
        <v>1144</v>
      </c>
      <c r="F385" s="19">
        <v>10</v>
      </c>
      <c r="G385" s="72">
        <v>0</v>
      </c>
      <c r="H385" s="19">
        <f t="shared" si="196"/>
        <v>0</v>
      </c>
      <c r="I385" s="19">
        <f t="shared" si="197"/>
        <v>0</v>
      </c>
      <c r="J385" s="19">
        <f t="shared" si="198"/>
        <v>0</v>
      </c>
      <c r="K385" s="19">
        <v>0</v>
      </c>
      <c r="L385" s="19">
        <f t="shared" si="199"/>
        <v>0</v>
      </c>
      <c r="M385" s="31" t="s">
        <v>1162</v>
      </c>
      <c r="P385" s="34">
        <f t="shared" si="200"/>
        <v>0</v>
      </c>
      <c r="R385" s="34">
        <f t="shared" si="201"/>
        <v>0</v>
      </c>
      <c r="S385" s="34">
        <f t="shared" si="202"/>
        <v>0</v>
      </c>
      <c r="T385" s="34">
        <f t="shared" si="203"/>
        <v>0</v>
      </c>
      <c r="U385" s="34">
        <f t="shared" si="204"/>
        <v>0</v>
      </c>
      <c r="V385" s="34">
        <f t="shared" si="205"/>
        <v>0</v>
      </c>
      <c r="W385" s="34">
        <f t="shared" si="206"/>
        <v>0</v>
      </c>
      <c r="X385" s="34">
        <f t="shared" si="207"/>
        <v>0</v>
      </c>
      <c r="Y385" s="27" t="s">
        <v>371</v>
      </c>
      <c r="Z385" s="19">
        <f t="shared" si="208"/>
        <v>0</v>
      </c>
      <c r="AA385" s="19">
        <f t="shared" si="209"/>
        <v>0</v>
      </c>
      <c r="AB385" s="19">
        <f t="shared" si="210"/>
        <v>0</v>
      </c>
      <c r="AD385" s="34">
        <v>21</v>
      </c>
      <c r="AE385" s="34">
        <f t="shared" si="194"/>
        <v>0</v>
      </c>
      <c r="AF385" s="34">
        <f t="shared" si="195"/>
        <v>0</v>
      </c>
      <c r="AG385" s="31" t="s">
        <v>7</v>
      </c>
      <c r="AM385" s="34">
        <f t="shared" si="211"/>
        <v>0</v>
      </c>
      <c r="AN385" s="34">
        <f t="shared" si="212"/>
        <v>0</v>
      </c>
      <c r="AO385" s="35" t="s">
        <v>1196</v>
      </c>
      <c r="AP385" s="35" t="s">
        <v>1203</v>
      </c>
      <c r="AQ385" s="27" t="s">
        <v>1210</v>
      </c>
      <c r="AS385" s="34">
        <f t="shared" si="213"/>
        <v>0</v>
      </c>
      <c r="AT385" s="34">
        <f t="shared" si="214"/>
        <v>0</v>
      </c>
      <c r="AU385" s="34">
        <v>0</v>
      </c>
      <c r="AV385" s="34">
        <f t="shared" si="215"/>
        <v>0</v>
      </c>
    </row>
    <row r="386" spans="1:48" ht="12.75">
      <c r="A386" s="6" t="s">
        <v>312</v>
      </c>
      <c r="B386" s="6" t="s">
        <v>371</v>
      </c>
      <c r="C386" s="6" t="s">
        <v>679</v>
      </c>
      <c r="D386" s="6" t="s">
        <v>1070</v>
      </c>
      <c r="E386" s="6" t="s">
        <v>1134</v>
      </c>
      <c r="F386" s="19">
        <v>4</v>
      </c>
      <c r="G386" s="72">
        <v>0</v>
      </c>
      <c r="H386" s="19">
        <f t="shared" si="196"/>
        <v>0</v>
      </c>
      <c r="I386" s="19">
        <f t="shared" si="197"/>
        <v>0</v>
      </c>
      <c r="J386" s="19">
        <f t="shared" si="198"/>
        <v>0</v>
      </c>
      <c r="K386" s="19">
        <v>0</v>
      </c>
      <c r="L386" s="19">
        <f t="shared" si="199"/>
        <v>0</v>
      </c>
      <c r="M386" s="31" t="s">
        <v>1162</v>
      </c>
      <c r="P386" s="34">
        <f t="shared" si="200"/>
        <v>0</v>
      </c>
      <c r="R386" s="34">
        <f t="shared" si="201"/>
        <v>0</v>
      </c>
      <c r="S386" s="34">
        <f t="shared" si="202"/>
        <v>0</v>
      </c>
      <c r="T386" s="34">
        <f t="shared" si="203"/>
        <v>0</v>
      </c>
      <c r="U386" s="34">
        <f t="shared" si="204"/>
        <v>0</v>
      </c>
      <c r="V386" s="34">
        <f t="shared" si="205"/>
        <v>0</v>
      </c>
      <c r="W386" s="34">
        <f t="shared" si="206"/>
        <v>0</v>
      </c>
      <c r="X386" s="34">
        <f t="shared" si="207"/>
        <v>0</v>
      </c>
      <c r="Y386" s="27" t="s">
        <v>371</v>
      </c>
      <c r="Z386" s="19">
        <f t="shared" si="208"/>
        <v>0</v>
      </c>
      <c r="AA386" s="19">
        <f t="shared" si="209"/>
        <v>0</v>
      </c>
      <c r="AB386" s="19">
        <f t="shared" si="210"/>
        <v>0</v>
      </c>
      <c r="AD386" s="34">
        <v>21</v>
      </c>
      <c r="AE386" s="34">
        <f t="shared" si="194"/>
        <v>0</v>
      </c>
      <c r="AF386" s="34">
        <f t="shared" si="195"/>
        <v>0</v>
      </c>
      <c r="AG386" s="31" t="s">
        <v>7</v>
      </c>
      <c r="AM386" s="34">
        <f t="shared" si="211"/>
        <v>0</v>
      </c>
      <c r="AN386" s="34">
        <f t="shared" si="212"/>
        <v>0</v>
      </c>
      <c r="AO386" s="35" t="s">
        <v>1196</v>
      </c>
      <c r="AP386" s="35" t="s">
        <v>1203</v>
      </c>
      <c r="AQ386" s="27" t="s">
        <v>1210</v>
      </c>
      <c r="AS386" s="34">
        <f t="shared" si="213"/>
        <v>0</v>
      </c>
      <c r="AT386" s="34">
        <f t="shared" si="214"/>
        <v>0</v>
      </c>
      <c r="AU386" s="34">
        <v>0</v>
      </c>
      <c r="AV386" s="34">
        <f t="shared" si="215"/>
        <v>0</v>
      </c>
    </row>
    <row r="387" spans="1:48" ht="12.75">
      <c r="A387" s="6" t="s">
        <v>313</v>
      </c>
      <c r="B387" s="6" t="s">
        <v>371</v>
      </c>
      <c r="C387" s="6" t="s">
        <v>680</v>
      </c>
      <c r="D387" s="6" t="s">
        <v>1071</v>
      </c>
      <c r="E387" s="6" t="s">
        <v>1134</v>
      </c>
      <c r="F387" s="19">
        <v>2</v>
      </c>
      <c r="G387" s="72">
        <v>0</v>
      </c>
      <c r="H387" s="19">
        <f t="shared" si="196"/>
        <v>0</v>
      </c>
      <c r="I387" s="19">
        <f t="shared" si="197"/>
        <v>0</v>
      </c>
      <c r="J387" s="19">
        <f t="shared" si="198"/>
        <v>0</v>
      </c>
      <c r="K387" s="19">
        <v>0</v>
      </c>
      <c r="L387" s="19">
        <f t="shared" si="199"/>
        <v>0</v>
      </c>
      <c r="M387" s="31" t="s">
        <v>1162</v>
      </c>
      <c r="P387" s="34">
        <f t="shared" si="200"/>
        <v>0</v>
      </c>
      <c r="R387" s="34">
        <f t="shared" si="201"/>
        <v>0</v>
      </c>
      <c r="S387" s="34">
        <f t="shared" si="202"/>
        <v>0</v>
      </c>
      <c r="T387" s="34">
        <f t="shared" si="203"/>
        <v>0</v>
      </c>
      <c r="U387" s="34">
        <f t="shared" si="204"/>
        <v>0</v>
      </c>
      <c r="V387" s="34">
        <f t="shared" si="205"/>
        <v>0</v>
      </c>
      <c r="W387" s="34">
        <f t="shared" si="206"/>
        <v>0</v>
      </c>
      <c r="X387" s="34">
        <f t="shared" si="207"/>
        <v>0</v>
      </c>
      <c r="Y387" s="27" t="s">
        <v>371</v>
      </c>
      <c r="Z387" s="19">
        <f t="shared" si="208"/>
        <v>0</v>
      </c>
      <c r="AA387" s="19">
        <f t="shared" si="209"/>
        <v>0</v>
      </c>
      <c r="AB387" s="19">
        <f t="shared" si="210"/>
        <v>0</v>
      </c>
      <c r="AD387" s="34">
        <v>21</v>
      </c>
      <c r="AE387" s="34">
        <f t="shared" si="194"/>
        <v>0</v>
      </c>
      <c r="AF387" s="34">
        <f t="shared" si="195"/>
        <v>0</v>
      </c>
      <c r="AG387" s="31" t="s">
        <v>7</v>
      </c>
      <c r="AM387" s="34">
        <f t="shared" si="211"/>
        <v>0</v>
      </c>
      <c r="AN387" s="34">
        <f t="shared" si="212"/>
        <v>0</v>
      </c>
      <c r="AO387" s="35" t="s">
        <v>1196</v>
      </c>
      <c r="AP387" s="35" t="s">
        <v>1203</v>
      </c>
      <c r="AQ387" s="27" t="s">
        <v>1210</v>
      </c>
      <c r="AS387" s="34">
        <f t="shared" si="213"/>
        <v>0</v>
      </c>
      <c r="AT387" s="34">
        <f t="shared" si="214"/>
        <v>0</v>
      </c>
      <c r="AU387" s="34">
        <v>0</v>
      </c>
      <c r="AV387" s="34">
        <f t="shared" si="215"/>
        <v>0</v>
      </c>
    </row>
    <row r="388" spans="1:48" ht="12.75">
      <c r="A388" s="6" t="s">
        <v>314</v>
      </c>
      <c r="B388" s="6" t="s">
        <v>371</v>
      </c>
      <c r="C388" s="6" t="s">
        <v>681</v>
      </c>
      <c r="D388" s="6" t="s">
        <v>1072</v>
      </c>
      <c r="E388" s="6" t="s">
        <v>1145</v>
      </c>
      <c r="F388" s="19">
        <v>2</v>
      </c>
      <c r="G388" s="72">
        <v>0</v>
      </c>
      <c r="H388" s="19">
        <f t="shared" si="196"/>
        <v>0</v>
      </c>
      <c r="I388" s="19">
        <f t="shared" si="197"/>
        <v>0</v>
      </c>
      <c r="J388" s="19">
        <f t="shared" si="198"/>
        <v>0</v>
      </c>
      <c r="K388" s="19">
        <v>0</v>
      </c>
      <c r="L388" s="19">
        <f t="shared" si="199"/>
        <v>0</v>
      </c>
      <c r="M388" s="31" t="s">
        <v>1162</v>
      </c>
      <c r="P388" s="34">
        <f t="shared" si="200"/>
        <v>0</v>
      </c>
      <c r="R388" s="34">
        <f t="shared" si="201"/>
        <v>0</v>
      </c>
      <c r="S388" s="34">
        <f t="shared" si="202"/>
        <v>0</v>
      </c>
      <c r="T388" s="34">
        <f t="shared" si="203"/>
        <v>0</v>
      </c>
      <c r="U388" s="34">
        <f t="shared" si="204"/>
        <v>0</v>
      </c>
      <c r="V388" s="34">
        <f t="shared" si="205"/>
        <v>0</v>
      </c>
      <c r="W388" s="34">
        <f t="shared" si="206"/>
        <v>0</v>
      </c>
      <c r="X388" s="34">
        <f t="shared" si="207"/>
        <v>0</v>
      </c>
      <c r="Y388" s="27" t="s">
        <v>371</v>
      </c>
      <c r="Z388" s="19">
        <f t="shared" si="208"/>
        <v>0</v>
      </c>
      <c r="AA388" s="19">
        <f t="shared" si="209"/>
        <v>0</v>
      </c>
      <c r="AB388" s="19">
        <f t="shared" si="210"/>
        <v>0</v>
      </c>
      <c r="AD388" s="34">
        <v>21</v>
      </c>
      <c r="AE388" s="34">
        <f t="shared" si="194"/>
        <v>0</v>
      </c>
      <c r="AF388" s="34">
        <f t="shared" si="195"/>
        <v>0</v>
      </c>
      <c r="AG388" s="31" t="s">
        <v>7</v>
      </c>
      <c r="AM388" s="34">
        <f t="shared" si="211"/>
        <v>0</v>
      </c>
      <c r="AN388" s="34">
        <f t="shared" si="212"/>
        <v>0</v>
      </c>
      <c r="AO388" s="35" t="s">
        <v>1196</v>
      </c>
      <c r="AP388" s="35" t="s">
        <v>1203</v>
      </c>
      <c r="AQ388" s="27" t="s">
        <v>1210</v>
      </c>
      <c r="AS388" s="34">
        <f t="shared" si="213"/>
        <v>0</v>
      </c>
      <c r="AT388" s="34">
        <f t="shared" si="214"/>
        <v>0</v>
      </c>
      <c r="AU388" s="34">
        <v>0</v>
      </c>
      <c r="AV388" s="34">
        <f t="shared" si="215"/>
        <v>0</v>
      </c>
    </row>
    <row r="389" spans="1:48" ht="12.75">
      <c r="A389" s="6" t="s">
        <v>315</v>
      </c>
      <c r="B389" s="6" t="s">
        <v>371</v>
      </c>
      <c r="C389" s="6" t="s">
        <v>682</v>
      </c>
      <c r="D389" s="6" t="s">
        <v>1073</v>
      </c>
      <c r="E389" s="6" t="s">
        <v>1134</v>
      </c>
      <c r="F389" s="19">
        <v>10</v>
      </c>
      <c r="G389" s="72">
        <v>0</v>
      </c>
      <c r="H389" s="19">
        <f t="shared" si="196"/>
        <v>0</v>
      </c>
      <c r="I389" s="19">
        <f t="shared" si="197"/>
        <v>0</v>
      </c>
      <c r="J389" s="19">
        <f t="shared" si="198"/>
        <v>0</v>
      </c>
      <c r="K389" s="19">
        <v>0</v>
      </c>
      <c r="L389" s="19">
        <f t="shared" si="199"/>
        <v>0</v>
      </c>
      <c r="M389" s="31" t="s">
        <v>1162</v>
      </c>
      <c r="P389" s="34">
        <f t="shared" si="200"/>
        <v>0</v>
      </c>
      <c r="R389" s="34">
        <f t="shared" si="201"/>
        <v>0</v>
      </c>
      <c r="S389" s="34">
        <f t="shared" si="202"/>
        <v>0</v>
      </c>
      <c r="T389" s="34">
        <f t="shared" si="203"/>
        <v>0</v>
      </c>
      <c r="U389" s="34">
        <f t="shared" si="204"/>
        <v>0</v>
      </c>
      <c r="V389" s="34">
        <f t="shared" si="205"/>
        <v>0</v>
      </c>
      <c r="W389" s="34">
        <f t="shared" si="206"/>
        <v>0</v>
      </c>
      <c r="X389" s="34">
        <f t="shared" si="207"/>
        <v>0</v>
      </c>
      <c r="Y389" s="27" t="s">
        <v>371</v>
      </c>
      <c r="Z389" s="19">
        <f t="shared" si="208"/>
        <v>0</v>
      </c>
      <c r="AA389" s="19">
        <f t="shared" si="209"/>
        <v>0</v>
      </c>
      <c r="AB389" s="19">
        <f t="shared" si="210"/>
        <v>0</v>
      </c>
      <c r="AD389" s="34">
        <v>21</v>
      </c>
      <c r="AE389" s="34">
        <f t="shared" si="194"/>
        <v>0</v>
      </c>
      <c r="AF389" s="34">
        <f t="shared" si="195"/>
        <v>0</v>
      </c>
      <c r="AG389" s="31" t="s">
        <v>7</v>
      </c>
      <c r="AM389" s="34">
        <f t="shared" si="211"/>
        <v>0</v>
      </c>
      <c r="AN389" s="34">
        <f t="shared" si="212"/>
        <v>0</v>
      </c>
      <c r="AO389" s="35" t="s">
        <v>1196</v>
      </c>
      <c r="AP389" s="35" t="s">
        <v>1203</v>
      </c>
      <c r="AQ389" s="27" t="s">
        <v>1210</v>
      </c>
      <c r="AS389" s="34">
        <f t="shared" si="213"/>
        <v>0</v>
      </c>
      <c r="AT389" s="34">
        <f t="shared" si="214"/>
        <v>0</v>
      </c>
      <c r="AU389" s="34">
        <v>0</v>
      </c>
      <c r="AV389" s="34">
        <f t="shared" si="215"/>
        <v>0</v>
      </c>
    </row>
    <row r="390" spans="1:48" ht="12.75">
      <c r="A390" s="6" t="s">
        <v>316</v>
      </c>
      <c r="B390" s="6" t="s">
        <v>371</v>
      </c>
      <c r="C390" s="6" t="s">
        <v>683</v>
      </c>
      <c r="D390" s="6" t="s">
        <v>1074</v>
      </c>
      <c r="E390" s="6" t="s">
        <v>1134</v>
      </c>
      <c r="F390" s="19">
        <v>10</v>
      </c>
      <c r="G390" s="72">
        <v>0</v>
      </c>
      <c r="H390" s="19">
        <f t="shared" si="196"/>
        <v>0</v>
      </c>
      <c r="I390" s="19">
        <f t="shared" si="197"/>
        <v>0</v>
      </c>
      <c r="J390" s="19">
        <f t="shared" si="198"/>
        <v>0</v>
      </c>
      <c r="K390" s="19">
        <v>0</v>
      </c>
      <c r="L390" s="19">
        <f t="shared" si="199"/>
        <v>0</v>
      </c>
      <c r="M390" s="31" t="s">
        <v>1162</v>
      </c>
      <c r="P390" s="34">
        <f t="shared" si="200"/>
        <v>0</v>
      </c>
      <c r="R390" s="34">
        <f t="shared" si="201"/>
        <v>0</v>
      </c>
      <c r="S390" s="34">
        <f t="shared" si="202"/>
        <v>0</v>
      </c>
      <c r="T390" s="34">
        <f t="shared" si="203"/>
        <v>0</v>
      </c>
      <c r="U390" s="34">
        <f t="shared" si="204"/>
        <v>0</v>
      </c>
      <c r="V390" s="34">
        <f t="shared" si="205"/>
        <v>0</v>
      </c>
      <c r="W390" s="34">
        <f t="shared" si="206"/>
        <v>0</v>
      </c>
      <c r="X390" s="34">
        <f t="shared" si="207"/>
        <v>0</v>
      </c>
      <c r="Y390" s="27" t="s">
        <v>371</v>
      </c>
      <c r="Z390" s="19">
        <f t="shared" si="208"/>
        <v>0</v>
      </c>
      <c r="AA390" s="19">
        <f t="shared" si="209"/>
        <v>0</v>
      </c>
      <c r="AB390" s="19">
        <f t="shared" si="210"/>
        <v>0</v>
      </c>
      <c r="AD390" s="34">
        <v>21</v>
      </c>
      <c r="AE390" s="34">
        <f t="shared" si="194"/>
        <v>0</v>
      </c>
      <c r="AF390" s="34">
        <f t="shared" si="195"/>
        <v>0</v>
      </c>
      <c r="AG390" s="31" t="s">
        <v>7</v>
      </c>
      <c r="AM390" s="34">
        <f t="shared" si="211"/>
        <v>0</v>
      </c>
      <c r="AN390" s="34">
        <f t="shared" si="212"/>
        <v>0</v>
      </c>
      <c r="AO390" s="35" t="s">
        <v>1196</v>
      </c>
      <c r="AP390" s="35" t="s">
        <v>1203</v>
      </c>
      <c r="AQ390" s="27" t="s">
        <v>1210</v>
      </c>
      <c r="AS390" s="34">
        <f t="shared" si="213"/>
        <v>0</v>
      </c>
      <c r="AT390" s="34">
        <f t="shared" si="214"/>
        <v>0</v>
      </c>
      <c r="AU390" s="34">
        <v>0</v>
      </c>
      <c r="AV390" s="34">
        <f t="shared" si="215"/>
        <v>0</v>
      </c>
    </row>
    <row r="391" spans="1:48" ht="12.75">
      <c r="A391" s="6" t="s">
        <v>317</v>
      </c>
      <c r="B391" s="6" t="s">
        <v>371</v>
      </c>
      <c r="C391" s="6" t="s">
        <v>684</v>
      </c>
      <c r="D391" s="6" t="s">
        <v>1075</v>
      </c>
      <c r="E391" s="6" t="s">
        <v>1134</v>
      </c>
      <c r="F391" s="19">
        <v>4</v>
      </c>
      <c r="G391" s="72">
        <v>0</v>
      </c>
      <c r="H391" s="19">
        <f t="shared" si="196"/>
        <v>0</v>
      </c>
      <c r="I391" s="19">
        <f t="shared" si="197"/>
        <v>0</v>
      </c>
      <c r="J391" s="19">
        <f t="shared" si="198"/>
        <v>0</v>
      </c>
      <c r="K391" s="19">
        <v>0</v>
      </c>
      <c r="L391" s="19">
        <f t="shared" si="199"/>
        <v>0</v>
      </c>
      <c r="M391" s="31" t="s">
        <v>1162</v>
      </c>
      <c r="P391" s="34">
        <f t="shared" si="200"/>
        <v>0</v>
      </c>
      <c r="R391" s="34">
        <f t="shared" si="201"/>
        <v>0</v>
      </c>
      <c r="S391" s="34">
        <f t="shared" si="202"/>
        <v>0</v>
      </c>
      <c r="T391" s="34">
        <f t="shared" si="203"/>
        <v>0</v>
      </c>
      <c r="U391" s="34">
        <f t="shared" si="204"/>
        <v>0</v>
      </c>
      <c r="V391" s="34">
        <f t="shared" si="205"/>
        <v>0</v>
      </c>
      <c r="W391" s="34">
        <f t="shared" si="206"/>
        <v>0</v>
      </c>
      <c r="X391" s="34">
        <f t="shared" si="207"/>
        <v>0</v>
      </c>
      <c r="Y391" s="27" t="s">
        <v>371</v>
      </c>
      <c r="Z391" s="19">
        <f t="shared" si="208"/>
        <v>0</v>
      </c>
      <c r="AA391" s="19">
        <f t="shared" si="209"/>
        <v>0</v>
      </c>
      <c r="AB391" s="19">
        <f t="shared" si="210"/>
        <v>0</v>
      </c>
      <c r="AD391" s="34">
        <v>21</v>
      </c>
      <c r="AE391" s="34">
        <f t="shared" si="194"/>
        <v>0</v>
      </c>
      <c r="AF391" s="34">
        <f t="shared" si="195"/>
        <v>0</v>
      </c>
      <c r="AG391" s="31" t="s">
        <v>7</v>
      </c>
      <c r="AM391" s="34">
        <f t="shared" si="211"/>
        <v>0</v>
      </c>
      <c r="AN391" s="34">
        <f t="shared" si="212"/>
        <v>0</v>
      </c>
      <c r="AO391" s="35" t="s">
        <v>1196</v>
      </c>
      <c r="AP391" s="35" t="s">
        <v>1203</v>
      </c>
      <c r="AQ391" s="27" t="s">
        <v>1210</v>
      </c>
      <c r="AS391" s="34">
        <f t="shared" si="213"/>
        <v>0</v>
      </c>
      <c r="AT391" s="34">
        <f t="shared" si="214"/>
        <v>0</v>
      </c>
      <c r="AU391" s="34">
        <v>0</v>
      </c>
      <c r="AV391" s="34">
        <f t="shared" si="215"/>
        <v>0</v>
      </c>
    </row>
    <row r="392" spans="1:48" ht="12.75">
      <c r="A392" s="6" t="s">
        <v>318</v>
      </c>
      <c r="B392" s="6" t="s">
        <v>371</v>
      </c>
      <c r="C392" s="6" t="s">
        <v>685</v>
      </c>
      <c r="D392" s="6" t="s">
        <v>1076</v>
      </c>
      <c r="E392" s="6" t="s">
        <v>1134</v>
      </c>
      <c r="F392" s="19">
        <v>4</v>
      </c>
      <c r="G392" s="72">
        <v>0</v>
      </c>
      <c r="H392" s="19">
        <f t="shared" si="196"/>
        <v>0</v>
      </c>
      <c r="I392" s="19">
        <f t="shared" si="197"/>
        <v>0</v>
      </c>
      <c r="J392" s="19">
        <f t="shared" si="198"/>
        <v>0</v>
      </c>
      <c r="K392" s="19">
        <v>0</v>
      </c>
      <c r="L392" s="19">
        <f t="shared" si="199"/>
        <v>0</v>
      </c>
      <c r="M392" s="31" t="s">
        <v>1162</v>
      </c>
      <c r="P392" s="34">
        <f t="shared" si="200"/>
        <v>0</v>
      </c>
      <c r="R392" s="34">
        <f t="shared" si="201"/>
        <v>0</v>
      </c>
      <c r="S392" s="34">
        <f t="shared" si="202"/>
        <v>0</v>
      </c>
      <c r="T392" s="34">
        <f t="shared" si="203"/>
        <v>0</v>
      </c>
      <c r="U392" s="34">
        <f t="shared" si="204"/>
        <v>0</v>
      </c>
      <c r="V392" s="34">
        <f t="shared" si="205"/>
        <v>0</v>
      </c>
      <c r="W392" s="34">
        <f t="shared" si="206"/>
        <v>0</v>
      </c>
      <c r="X392" s="34">
        <f t="shared" si="207"/>
        <v>0</v>
      </c>
      <c r="Y392" s="27" t="s">
        <v>371</v>
      </c>
      <c r="Z392" s="19">
        <f t="shared" si="208"/>
        <v>0</v>
      </c>
      <c r="AA392" s="19">
        <f t="shared" si="209"/>
        <v>0</v>
      </c>
      <c r="AB392" s="19">
        <f t="shared" si="210"/>
        <v>0</v>
      </c>
      <c r="AD392" s="34">
        <v>21</v>
      </c>
      <c r="AE392" s="34">
        <f t="shared" si="194"/>
        <v>0</v>
      </c>
      <c r="AF392" s="34">
        <f t="shared" si="195"/>
        <v>0</v>
      </c>
      <c r="AG392" s="31" t="s">
        <v>7</v>
      </c>
      <c r="AM392" s="34">
        <f t="shared" si="211"/>
        <v>0</v>
      </c>
      <c r="AN392" s="34">
        <f t="shared" si="212"/>
        <v>0</v>
      </c>
      <c r="AO392" s="35" t="s">
        <v>1196</v>
      </c>
      <c r="AP392" s="35" t="s">
        <v>1203</v>
      </c>
      <c r="AQ392" s="27" t="s">
        <v>1210</v>
      </c>
      <c r="AS392" s="34">
        <f t="shared" si="213"/>
        <v>0</v>
      </c>
      <c r="AT392" s="34">
        <f t="shared" si="214"/>
        <v>0</v>
      </c>
      <c r="AU392" s="34">
        <v>0</v>
      </c>
      <c r="AV392" s="34">
        <f t="shared" si="215"/>
        <v>0</v>
      </c>
    </row>
    <row r="393" spans="1:48" ht="12.75">
      <c r="A393" s="6" t="s">
        <v>319</v>
      </c>
      <c r="B393" s="6" t="s">
        <v>371</v>
      </c>
      <c r="C393" s="6" t="s">
        <v>686</v>
      </c>
      <c r="D393" s="6" t="s">
        <v>1077</v>
      </c>
      <c r="E393" s="6" t="s">
        <v>1134</v>
      </c>
      <c r="F393" s="19">
        <v>4</v>
      </c>
      <c r="G393" s="72">
        <v>0</v>
      </c>
      <c r="H393" s="19">
        <f t="shared" si="196"/>
        <v>0</v>
      </c>
      <c r="I393" s="19">
        <f t="shared" si="197"/>
        <v>0</v>
      </c>
      <c r="J393" s="19">
        <f t="shared" si="198"/>
        <v>0</v>
      </c>
      <c r="K393" s="19">
        <v>0</v>
      </c>
      <c r="L393" s="19">
        <f t="shared" si="199"/>
        <v>0</v>
      </c>
      <c r="M393" s="31" t="s">
        <v>1162</v>
      </c>
      <c r="P393" s="34">
        <f t="shared" si="200"/>
        <v>0</v>
      </c>
      <c r="R393" s="34">
        <f t="shared" si="201"/>
        <v>0</v>
      </c>
      <c r="S393" s="34">
        <f t="shared" si="202"/>
        <v>0</v>
      </c>
      <c r="T393" s="34">
        <f t="shared" si="203"/>
        <v>0</v>
      </c>
      <c r="U393" s="34">
        <f t="shared" si="204"/>
        <v>0</v>
      </c>
      <c r="V393" s="34">
        <f t="shared" si="205"/>
        <v>0</v>
      </c>
      <c r="W393" s="34">
        <f t="shared" si="206"/>
        <v>0</v>
      </c>
      <c r="X393" s="34">
        <f t="shared" si="207"/>
        <v>0</v>
      </c>
      <c r="Y393" s="27" t="s">
        <v>371</v>
      </c>
      <c r="Z393" s="19">
        <f t="shared" si="208"/>
        <v>0</v>
      </c>
      <c r="AA393" s="19">
        <f t="shared" si="209"/>
        <v>0</v>
      </c>
      <c r="AB393" s="19">
        <f t="shared" si="210"/>
        <v>0</v>
      </c>
      <c r="AD393" s="34">
        <v>21</v>
      </c>
      <c r="AE393" s="34">
        <f t="shared" si="194"/>
        <v>0</v>
      </c>
      <c r="AF393" s="34">
        <f t="shared" si="195"/>
        <v>0</v>
      </c>
      <c r="AG393" s="31" t="s">
        <v>7</v>
      </c>
      <c r="AM393" s="34">
        <f t="shared" si="211"/>
        <v>0</v>
      </c>
      <c r="AN393" s="34">
        <f t="shared" si="212"/>
        <v>0</v>
      </c>
      <c r="AO393" s="35" t="s">
        <v>1196</v>
      </c>
      <c r="AP393" s="35" t="s">
        <v>1203</v>
      </c>
      <c r="AQ393" s="27" t="s">
        <v>1210</v>
      </c>
      <c r="AS393" s="34">
        <f t="shared" si="213"/>
        <v>0</v>
      </c>
      <c r="AT393" s="34">
        <f t="shared" si="214"/>
        <v>0</v>
      </c>
      <c r="AU393" s="34">
        <v>0</v>
      </c>
      <c r="AV393" s="34">
        <f t="shared" si="215"/>
        <v>0</v>
      </c>
    </row>
    <row r="394" spans="1:48" ht="12.75">
      <c r="A394" s="6" t="s">
        <v>320</v>
      </c>
      <c r="B394" s="6" t="s">
        <v>371</v>
      </c>
      <c r="C394" s="6" t="s">
        <v>687</v>
      </c>
      <c r="D394" s="6" t="s">
        <v>1077</v>
      </c>
      <c r="E394" s="6" t="s">
        <v>1134</v>
      </c>
      <c r="F394" s="19">
        <v>4</v>
      </c>
      <c r="G394" s="72">
        <v>0</v>
      </c>
      <c r="H394" s="19">
        <f t="shared" si="196"/>
        <v>0</v>
      </c>
      <c r="I394" s="19">
        <f t="shared" si="197"/>
        <v>0</v>
      </c>
      <c r="J394" s="19">
        <f t="shared" si="198"/>
        <v>0</v>
      </c>
      <c r="K394" s="19">
        <v>0</v>
      </c>
      <c r="L394" s="19">
        <f t="shared" si="199"/>
        <v>0</v>
      </c>
      <c r="M394" s="31" t="s">
        <v>1162</v>
      </c>
      <c r="P394" s="34">
        <f t="shared" si="200"/>
        <v>0</v>
      </c>
      <c r="R394" s="34">
        <f t="shared" si="201"/>
        <v>0</v>
      </c>
      <c r="S394" s="34">
        <f t="shared" si="202"/>
        <v>0</v>
      </c>
      <c r="T394" s="34">
        <f t="shared" si="203"/>
        <v>0</v>
      </c>
      <c r="U394" s="34">
        <f t="shared" si="204"/>
        <v>0</v>
      </c>
      <c r="V394" s="34">
        <f t="shared" si="205"/>
        <v>0</v>
      </c>
      <c r="W394" s="34">
        <f t="shared" si="206"/>
        <v>0</v>
      </c>
      <c r="X394" s="34">
        <f t="shared" si="207"/>
        <v>0</v>
      </c>
      <c r="Y394" s="27" t="s">
        <v>371</v>
      </c>
      <c r="Z394" s="19">
        <f t="shared" si="208"/>
        <v>0</v>
      </c>
      <c r="AA394" s="19">
        <f t="shared" si="209"/>
        <v>0</v>
      </c>
      <c r="AB394" s="19">
        <f t="shared" si="210"/>
        <v>0</v>
      </c>
      <c r="AD394" s="34">
        <v>21</v>
      </c>
      <c r="AE394" s="34">
        <f t="shared" si="194"/>
        <v>0</v>
      </c>
      <c r="AF394" s="34">
        <f t="shared" si="195"/>
        <v>0</v>
      </c>
      <c r="AG394" s="31" t="s">
        <v>7</v>
      </c>
      <c r="AM394" s="34">
        <f t="shared" si="211"/>
        <v>0</v>
      </c>
      <c r="AN394" s="34">
        <f t="shared" si="212"/>
        <v>0</v>
      </c>
      <c r="AO394" s="35" t="s">
        <v>1196</v>
      </c>
      <c r="AP394" s="35" t="s">
        <v>1203</v>
      </c>
      <c r="AQ394" s="27" t="s">
        <v>1210</v>
      </c>
      <c r="AS394" s="34">
        <f t="shared" si="213"/>
        <v>0</v>
      </c>
      <c r="AT394" s="34">
        <f t="shared" si="214"/>
        <v>0</v>
      </c>
      <c r="AU394" s="34">
        <v>0</v>
      </c>
      <c r="AV394" s="34">
        <f t="shared" si="215"/>
        <v>0</v>
      </c>
    </row>
    <row r="395" spans="1:48" ht="12.75">
      <c r="A395" s="6" t="s">
        <v>321</v>
      </c>
      <c r="B395" s="6" t="s">
        <v>371</v>
      </c>
      <c r="C395" s="6" t="s">
        <v>688</v>
      </c>
      <c r="D395" s="6" t="s">
        <v>1078</v>
      </c>
      <c r="E395" s="6" t="s">
        <v>1134</v>
      </c>
      <c r="F395" s="19">
        <v>12</v>
      </c>
      <c r="G395" s="72">
        <v>0</v>
      </c>
      <c r="H395" s="19">
        <f t="shared" si="196"/>
        <v>0</v>
      </c>
      <c r="I395" s="19">
        <f t="shared" si="197"/>
        <v>0</v>
      </c>
      <c r="J395" s="19">
        <f t="shared" si="198"/>
        <v>0</v>
      </c>
      <c r="K395" s="19">
        <v>0</v>
      </c>
      <c r="L395" s="19">
        <f t="shared" si="199"/>
        <v>0</v>
      </c>
      <c r="M395" s="31" t="s">
        <v>1162</v>
      </c>
      <c r="P395" s="34">
        <f t="shared" si="200"/>
        <v>0</v>
      </c>
      <c r="R395" s="34">
        <f t="shared" si="201"/>
        <v>0</v>
      </c>
      <c r="S395" s="34">
        <f t="shared" si="202"/>
        <v>0</v>
      </c>
      <c r="T395" s="34">
        <f t="shared" si="203"/>
        <v>0</v>
      </c>
      <c r="U395" s="34">
        <f t="shared" si="204"/>
        <v>0</v>
      </c>
      <c r="V395" s="34">
        <f t="shared" si="205"/>
        <v>0</v>
      </c>
      <c r="W395" s="34">
        <f t="shared" si="206"/>
        <v>0</v>
      </c>
      <c r="X395" s="34">
        <f t="shared" si="207"/>
        <v>0</v>
      </c>
      <c r="Y395" s="27" t="s">
        <v>371</v>
      </c>
      <c r="Z395" s="19">
        <f t="shared" si="208"/>
        <v>0</v>
      </c>
      <c r="AA395" s="19">
        <f t="shared" si="209"/>
        <v>0</v>
      </c>
      <c r="AB395" s="19">
        <f t="shared" si="210"/>
        <v>0</v>
      </c>
      <c r="AD395" s="34">
        <v>21</v>
      </c>
      <c r="AE395" s="34">
        <f t="shared" si="194"/>
        <v>0</v>
      </c>
      <c r="AF395" s="34">
        <f t="shared" si="195"/>
        <v>0</v>
      </c>
      <c r="AG395" s="31" t="s">
        <v>7</v>
      </c>
      <c r="AM395" s="34">
        <f t="shared" si="211"/>
        <v>0</v>
      </c>
      <c r="AN395" s="34">
        <f t="shared" si="212"/>
        <v>0</v>
      </c>
      <c r="AO395" s="35" t="s">
        <v>1196</v>
      </c>
      <c r="AP395" s="35" t="s">
        <v>1203</v>
      </c>
      <c r="AQ395" s="27" t="s">
        <v>1210</v>
      </c>
      <c r="AS395" s="34">
        <f t="shared" si="213"/>
        <v>0</v>
      </c>
      <c r="AT395" s="34">
        <f t="shared" si="214"/>
        <v>0</v>
      </c>
      <c r="AU395" s="34">
        <v>0</v>
      </c>
      <c r="AV395" s="34">
        <f t="shared" si="215"/>
        <v>0</v>
      </c>
    </row>
    <row r="396" spans="1:48" ht="12.75">
      <c r="A396" s="6" t="s">
        <v>322</v>
      </c>
      <c r="B396" s="6" t="s">
        <v>371</v>
      </c>
      <c r="C396" s="6" t="s">
        <v>689</v>
      </c>
      <c r="D396" s="6" t="s">
        <v>1079</v>
      </c>
      <c r="E396" s="6" t="s">
        <v>1138</v>
      </c>
      <c r="F396" s="19">
        <v>8</v>
      </c>
      <c r="G396" s="72">
        <v>0</v>
      </c>
      <c r="H396" s="19">
        <f t="shared" si="196"/>
        <v>0</v>
      </c>
      <c r="I396" s="19">
        <f t="shared" si="197"/>
        <v>0</v>
      </c>
      <c r="J396" s="19">
        <f t="shared" si="198"/>
        <v>0</v>
      </c>
      <c r="K396" s="19">
        <v>0</v>
      </c>
      <c r="L396" s="19">
        <f t="shared" si="199"/>
        <v>0</v>
      </c>
      <c r="M396" s="31" t="s">
        <v>1162</v>
      </c>
      <c r="P396" s="34">
        <f t="shared" si="200"/>
        <v>0</v>
      </c>
      <c r="R396" s="34">
        <f t="shared" si="201"/>
        <v>0</v>
      </c>
      <c r="S396" s="34">
        <f t="shared" si="202"/>
        <v>0</v>
      </c>
      <c r="T396" s="34">
        <f t="shared" si="203"/>
        <v>0</v>
      </c>
      <c r="U396" s="34">
        <f t="shared" si="204"/>
        <v>0</v>
      </c>
      <c r="V396" s="34">
        <f t="shared" si="205"/>
        <v>0</v>
      </c>
      <c r="W396" s="34">
        <f t="shared" si="206"/>
        <v>0</v>
      </c>
      <c r="X396" s="34">
        <f t="shared" si="207"/>
        <v>0</v>
      </c>
      <c r="Y396" s="27" t="s">
        <v>371</v>
      </c>
      <c r="Z396" s="19">
        <f t="shared" si="208"/>
        <v>0</v>
      </c>
      <c r="AA396" s="19">
        <f t="shared" si="209"/>
        <v>0</v>
      </c>
      <c r="AB396" s="19">
        <f t="shared" si="210"/>
        <v>0</v>
      </c>
      <c r="AD396" s="34">
        <v>21</v>
      </c>
      <c r="AE396" s="34">
        <f t="shared" si="194"/>
        <v>0</v>
      </c>
      <c r="AF396" s="34">
        <f t="shared" si="195"/>
        <v>0</v>
      </c>
      <c r="AG396" s="31" t="s">
        <v>7</v>
      </c>
      <c r="AM396" s="34">
        <f t="shared" si="211"/>
        <v>0</v>
      </c>
      <c r="AN396" s="34">
        <f t="shared" si="212"/>
        <v>0</v>
      </c>
      <c r="AO396" s="35" t="s">
        <v>1196</v>
      </c>
      <c r="AP396" s="35" t="s">
        <v>1203</v>
      </c>
      <c r="AQ396" s="27" t="s">
        <v>1210</v>
      </c>
      <c r="AS396" s="34">
        <f t="shared" si="213"/>
        <v>0</v>
      </c>
      <c r="AT396" s="34">
        <f t="shared" si="214"/>
        <v>0</v>
      </c>
      <c r="AU396" s="34">
        <v>0</v>
      </c>
      <c r="AV396" s="34">
        <f t="shared" si="215"/>
        <v>0</v>
      </c>
    </row>
    <row r="397" spans="1:48" ht="12.75">
      <c r="A397" s="6" t="s">
        <v>323</v>
      </c>
      <c r="B397" s="6" t="s">
        <v>371</v>
      </c>
      <c r="C397" s="6" t="s">
        <v>690</v>
      </c>
      <c r="D397" s="6" t="s">
        <v>1080</v>
      </c>
      <c r="E397" s="6" t="s">
        <v>1138</v>
      </c>
      <c r="F397" s="19">
        <v>4</v>
      </c>
      <c r="G397" s="72">
        <v>0</v>
      </c>
      <c r="H397" s="19">
        <f t="shared" si="196"/>
        <v>0</v>
      </c>
      <c r="I397" s="19">
        <f t="shared" si="197"/>
        <v>0</v>
      </c>
      <c r="J397" s="19">
        <f t="shared" si="198"/>
        <v>0</v>
      </c>
      <c r="K397" s="19">
        <v>0</v>
      </c>
      <c r="L397" s="19">
        <f t="shared" si="199"/>
        <v>0</v>
      </c>
      <c r="M397" s="31" t="s">
        <v>1162</v>
      </c>
      <c r="P397" s="34">
        <f t="shared" si="200"/>
        <v>0</v>
      </c>
      <c r="R397" s="34">
        <f t="shared" si="201"/>
        <v>0</v>
      </c>
      <c r="S397" s="34">
        <f t="shared" si="202"/>
        <v>0</v>
      </c>
      <c r="T397" s="34">
        <f t="shared" si="203"/>
        <v>0</v>
      </c>
      <c r="U397" s="34">
        <f t="shared" si="204"/>
        <v>0</v>
      </c>
      <c r="V397" s="34">
        <f t="shared" si="205"/>
        <v>0</v>
      </c>
      <c r="W397" s="34">
        <f t="shared" si="206"/>
        <v>0</v>
      </c>
      <c r="X397" s="34">
        <f t="shared" si="207"/>
        <v>0</v>
      </c>
      <c r="Y397" s="27" t="s">
        <v>371</v>
      </c>
      <c r="Z397" s="19">
        <f t="shared" si="208"/>
        <v>0</v>
      </c>
      <c r="AA397" s="19">
        <f t="shared" si="209"/>
        <v>0</v>
      </c>
      <c r="AB397" s="19">
        <f t="shared" si="210"/>
        <v>0</v>
      </c>
      <c r="AD397" s="34">
        <v>21</v>
      </c>
      <c r="AE397" s="34">
        <f t="shared" si="194"/>
        <v>0</v>
      </c>
      <c r="AF397" s="34">
        <f t="shared" si="195"/>
        <v>0</v>
      </c>
      <c r="AG397" s="31" t="s">
        <v>7</v>
      </c>
      <c r="AM397" s="34">
        <f t="shared" si="211"/>
        <v>0</v>
      </c>
      <c r="AN397" s="34">
        <f t="shared" si="212"/>
        <v>0</v>
      </c>
      <c r="AO397" s="35" t="s">
        <v>1196</v>
      </c>
      <c r="AP397" s="35" t="s">
        <v>1203</v>
      </c>
      <c r="AQ397" s="27" t="s">
        <v>1210</v>
      </c>
      <c r="AS397" s="34">
        <f t="shared" si="213"/>
        <v>0</v>
      </c>
      <c r="AT397" s="34">
        <f t="shared" si="214"/>
        <v>0</v>
      </c>
      <c r="AU397" s="34">
        <v>0</v>
      </c>
      <c r="AV397" s="34">
        <f t="shared" si="215"/>
        <v>0</v>
      </c>
    </row>
    <row r="398" spans="1:48" ht="12.75">
      <c r="A398" s="6" t="s">
        <v>324</v>
      </c>
      <c r="B398" s="6" t="s">
        <v>371</v>
      </c>
      <c r="C398" s="6" t="s">
        <v>686</v>
      </c>
      <c r="D398" s="6" t="s">
        <v>1081</v>
      </c>
      <c r="E398" s="6" t="s">
        <v>1134</v>
      </c>
      <c r="F398" s="19">
        <v>2</v>
      </c>
      <c r="G398" s="72">
        <v>0</v>
      </c>
      <c r="H398" s="19">
        <f t="shared" si="196"/>
        <v>0</v>
      </c>
      <c r="I398" s="19">
        <f t="shared" si="197"/>
        <v>0</v>
      </c>
      <c r="J398" s="19">
        <f t="shared" si="198"/>
        <v>0</v>
      </c>
      <c r="K398" s="19">
        <v>0</v>
      </c>
      <c r="L398" s="19">
        <f t="shared" si="199"/>
        <v>0</v>
      </c>
      <c r="M398" s="31" t="s">
        <v>1162</v>
      </c>
      <c r="P398" s="34">
        <f t="shared" si="200"/>
        <v>0</v>
      </c>
      <c r="R398" s="34">
        <f t="shared" si="201"/>
        <v>0</v>
      </c>
      <c r="S398" s="34">
        <f t="shared" si="202"/>
        <v>0</v>
      </c>
      <c r="T398" s="34">
        <f t="shared" si="203"/>
        <v>0</v>
      </c>
      <c r="U398" s="34">
        <f t="shared" si="204"/>
        <v>0</v>
      </c>
      <c r="V398" s="34">
        <f t="shared" si="205"/>
        <v>0</v>
      </c>
      <c r="W398" s="34">
        <f t="shared" si="206"/>
        <v>0</v>
      </c>
      <c r="X398" s="34">
        <f t="shared" si="207"/>
        <v>0</v>
      </c>
      <c r="Y398" s="27" t="s">
        <v>371</v>
      </c>
      <c r="Z398" s="19">
        <f t="shared" si="208"/>
        <v>0</v>
      </c>
      <c r="AA398" s="19">
        <f t="shared" si="209"/>
        <v>0</v>
      </c>
      <c r="AB398" s="19">
        <f t="shared" si="210"/>
        <v>0</v>
      </c>
      <c r="AD398" s="34">
        <v>21</v>
      </c>
      <c r="AE398" s="34">
        <f t="shared" si="194"/>
        <v>0</v>
      </c>
      <c r="AF398" s="34">
        <f t="shared" si="195"/>
        <v>0</v>
      </c>
      <c r="AG398" s="31" t="s">
        <v>7</v>
      </c>
      <c r="AM398" s="34">
        <f t="shared" si="211"/>
        <v>0</v>
      </c>
      <c r="AN398" s="34">
        <f t="shared" si="212"/>
        <v>0</v>
      </c>
      <c r="AO398" s="35" t="s">
        <v>1196</v>
      </c>
      <c r="AP398" s="35" t="s">
        <v>1203</v>
      </c>
      <c r="AQ398" s="27" t="s">
        <v>1210</v>
      </c>
      <c r="AS398" s="34">
        <f t="shared" si="213"/>
        <v>0</v>
      </c>
      <c r="AT398" s="34">
        <f t="shared" si="214"/>
        <v>0</v>
      </c>
      <c r="AU398" s="34">
        <v>0</v>
      </c>
      <c r="AV398" s="34">
        <f t="shared" si="215"/>
        <v>0</v>
      </c>
    </row>
    <row r="399" spans="1:48" ht="12.75">
      <c r="A399" s="6" t="s">
        <v>325</v>
      </c>
      <c r="B399" s="6" t="s">
        <v>371</v>
      </c>
      <c r="C399" s="6" t="s">
        <v>691</v>
      </c>
      <c r="D399" s="6" t="s">
        <v>1081</v>
      </c>
      <c r="E399" s="6" t="s">
        <v>1134</v>
      </c>
      <c r="F399" s="19">
        <v>2</v>
      </c>
      <c r="G399" s="72">
        <v>0</v>
      </c>
      <c r="H399" s="19">
        <f t="shared" si="196"/>
        <v>0</v>
      </c>
      <c r="I399" s="19">
        <f t="shared" si="197"/>
        <v>0</v>
      </c>
      <c r="J399" s="19">
        <f t="shared" si="198"/>
        <v>0</v>
      </c>
      <c r="K399" s="19">
        <v>0</v>
      </c>
      <c r="L399" s="19">
        <f t="shared" si="199"/>
        <v>0</v>
      </c>
      <c r="M399" s="31" t="s">
        <v>1162</v>
      </c>
      <c r="P399" s="34">
        <f t="shared" si="200"/>
        <v>0</v>
      </c>
      <c r="R399" s="34">
        <f t="shared" si="201"/>
        <v>0</v>
      </c>
      <c r="S399" s="34">
        <f t="shared" si="202"/>
        <v>0</v>
      </c>
      <c r="T399" s="34">
        <f t="shared" si="203"/>
        <v>0</v>
      </c>
      <c r="U399" s="34">
        <f t="shared" si="204"/>
        <v>0</v>
      </c>
      <c r="V399" s="34">
        <f t="shared" si="205"/>
        <v>0</v>
      </c>
      <c r="W399" s="34">
        <f t="shared" si="206"/>
        <v>0</v>
      </c>
      <c r="X399" s="34">
        <f t="shared" si="207"/>
        <v>0</v>
      </c>
      <c r="Y399" s="27" t="s">
        <v>371</v>
      </c>
      <c r="Z399" s="19">
        <f t="shared" si="208"/>
        <v>0</v>
      </c>
      <c r="AA399" s="19">
        <f t="shared" si="209"/>
        <v>0</v>
      </c>
      <c r="AB399" s="19">
        <f t="shared" si="210"/>
        <v>0</v>
      </c>
      <c r="AD399" s="34">
        <v>21</v>
      </c>
      <c r="AE399" s="34">
        <f t="shared" si="194"/>
        <v>0</v>
      </c>
      <c r="AF399" s="34">
        <f t="shared" si="195"/>
        <v>0</v>
      </c>
      <c r="AG399" s="31" t="s">
        <v>7</v>
      </c>
      <c r="AM399" s="34">
        <f t="shared" si="211"/>
        <v>0</v>
      </c>
      <c r="AN399" s="34">
        <f t="shared" si="212"/>
        <v>0</v>
      </c>
      <c r="AO399" s="35" t="s">
        <v>1196</v>
      </c>
      <c r="AP399" s="35" t="s">
        <v>1203</v>
      </c>
      <c r="AQ399" s="27" t="s">
        <v>1210</v>
      </c>
      <c r="AS399" s="34">
        <f t="shared" si="213"/>
        <v>0</v>
      </c>
      <c r="AT399" s="34">
        <f t="shared" si="214"/>
        <v>0</v>
      </c>
      <c r="AU399" s="34">
        <v>0</v>
      </c>
      <c r="AV399" s="34">
        <f t="shared" si="215"/>
        <v>0</v>
      </c>
    </row>
    <row r="400" spans="1:48" ht="12.75">
      <c r="A400" s="6" t="s">
        <v>326</v>
      </c>
      <c r="B400" s="6" t="s">
        <v>371</v>
      </c>
      <c r="C400" s="6" t="s">
        <v>692</v>
      </c>
      <c r="D400" s="6" t="s">
        <v>1082</v>
      </c>
      <c r="E400" s="6" t="s">
        <v>1134</v>
      </c>
      <c r="F400" s="19">
        <v>2</v>
      </c>
      <c r="G400" s="72">
        <v>0</v>
      </c>
      <c r="H400" s="19">
        <f t="shared" si="196"/>
        <v>0</v>
      </c>
      <c r="I400" s="19">
        <f t="shared" si="197"/>
        <v>0</v>
      </c>
      <c r="J400" s="19">
        <f t="shared" si="198"/>
        <v>0</v>
      </c>
      <c r="K400" s="19">
        <v>0</v>
      </c>
      <c r="L400" s="19">
        <f t="shared" si="199"/>
        <v>0</v>
      </c>
      <c r="M400" s="31" t="s">
        <v>1162</v>
      </c>
      <c r="P400" s="34">
        <f t="shared" si="200"/>
        <v>0</v>
      </c>
      <c r="R400" s="34">
        <f t="shared" si="201"/>
        <v>0</v>
      </c>
      <c r="S400" s="34">
        <f t="shared" si="202"/>
        <v>0</v>
      </c>
      <c r="T400" s="34">
        <f t="shared" si="203"/>
        <v>0</v>
      </c>
      <c r="U400" s="34">
        <f t="shared" si="204"/>
        <v>0</v>
      </c>
      <c r="V400" s="34">
        <f t="shared" si="205"/>
        <v>0</v>
      </c>
      <c r="W400" s="34">
        <f t="shared" si="206"/>
        <v>0</v>
      </c>
      <c r="X400" s="34">
        <f t="shared" si="207"/>
        <v>0</v>
      </c>
      <c r="Y400" s="27" t="s">
        <v>371</v>
      </c>
      <c r="Z400" s="19">
        <f t="shared" si="208"/>
        <v>0</v>
      </c>
      <c r="AA400" s="19">
        <f t="shared" si="209"/>
        <v>0</v>
      </c>
      <c r="AB400" s="19">
        <f t="shared" si="210"/>
        <v>0</v>
      </c>
      <c r="AD400" s="34">
        <v>21</v>
      </c>
      <c r="AE400" s="34">
        <f t="shared" si="194"/>
        <v>0</v>
      </c>
      <c r="AF400" s="34">
        <f t="shared" si="195"/>
        <v>0</v>
      </c>
      <c r="AG400" s="31" t="s">
        <v>7</v>
      </c>
      <c r="AM400" s="34">
        <f t="shared" si="211"/>
        <v>0</v>
      </c>
      <c r="AN400" s="34">
        <f t="shared" si="212"/>
        <v>0</v>
      </c>
      <c r="AO400" s="35" t="s">
        <v>1196</v>
      </c>
      <c r="AP400" s="35" t="s">
        <v>1203</v>
      </c>
      <c r="AQ400" s="27" t="s">
        <v>1210</v>
      </c>
      <c r="AS400" s="34">
        <f t="shared" si="213"/>
        <v>0</v>
      </c>
      <c r="AT400" s="34">
        <f t="shared" si="214"/>
        <v>0</v>
      </c>
      <c r="AU400" s="34">
        <v>0</v>
      </c>
      <c r="AV400" s="34">
        <f t="shared" si="215"/>
        <v>0</v>
      </c>
    </row>
    <row r="401" spans="1:48" ht="12.75">
      <c r="A401" s="6" t="s">
        <v>327</v>
      </c>
      <c r="B401" s="6" t="s">
        <v>371</v>
      </c>
      <c r="C401" s="6" t="s">
        <v>693</v>
      </c>
      <c r="D401" s="6" t="s">
        <v>1083</v>
      </c>
      <c r="E401" s="6" t="s">
        <v>1134</v>
      </c>
      <c r="F401" s="19">
        <v>32</v>
      </c>
      <c r="G401" s="72">
        <v>0</v>
      </c>
      <c r="H401" s="19">
        <f t="shared" si="196"/>
        <v>0</v>
      </c>
      <c r="I401" s="19">
        <f t="shared" si="197"/>
        <v>0</v>
      </c>
      <c r="J401" s="19">
        <f t="shared" si="198"/>
        <v>0</v>
      </c>
      <c r="K401" s="19">
        <v>0</v>
      </c>
      <c r="L401" s="19">
        <f t="shared" si="199"/>
        <v>0</v>
      </c>
      <c r="M401" s="31" t="s">
        <v>1162</v>
      </c>
      <c r="P401" s="34">
        <f t="shared" si="200"/>
        <v>0</v>
      </c>
      <c r="R401" s="34">
        <f t="shared" si="201"/>
        <v>0</v>
      </c>
      <c r="S401" s="34">
        <f t="shared" si="202"/>
        <v>0</v>
      </c>
      <c r="T401" s="34">
        <f t="shared" si="203"/>
        <v>0</v>
      </c>
      <c r="U401" s="34">
        <f t="shared" si="204"/>
        <v>0</v>
      </c>
      <c r="V401" s="34">
        <f t="shared" si="205"/>
        <v>0</v>
      </c>
      <c r="W401" s="34">
        <f t="shared" si="206"/>
        <v>0</v>
      </c>
      <c r="X401" s="34">
        <f t="shared" si="207"/>
        <v>0</v>
      </c>
      <c r="Y401" s="27" t="s">
        <v>371</v>
      </c>
      <c r="Z401" s="19">
        <f t="shared" si="208"/>
        <v>0</v>
      </c>
      <c r="AA401" s="19">
        <f t="shared" si="209"/>
        <v>0</v>
      </c>
      <c r="AB401" s="19">
        <f t="shared" si="210"/>
        <v>0</v>
      </c>
      <c r="AD401" s="34">
        <v>21</v>
      </c>
      <c r="AE401" s="34">
        <f t="shared" si="194"/>
        <v>0</v>
      </c>
      <c r="AF401" s="34">
        <f t="shared" si="195"/>
        <v>0</v>
      </c>
      <c r="AG401" s="31" t="s">
        <v>7</v>
      </c>
      <c r="AM401" s="34">
        <f t="shared" si="211"/>
        <v>0</v>
      </c>
      <c r="AN401" s="34">
        <f t="shared" si="212"/>
        <v>0</v>
      </c>
      <c r="AO401" s="35" t="s">
        <v>1196</v>
      </c>
      <c r="AP401" s="35" t="s">
        <v>1203</v>
      </c>
      <c r="AQ401" s="27" t="s">
        <v>1210</v>
      </c>
      <c r="AS401" s="34">
        <f t="shared" si="213"/>
        <v>0</v>
      </c>
      <c r="AT401" s="34">
        <f t="shared" si="214"/>
        <v>0</v>
      </c>
      <c r="AU401" s="34">
        <v>0</v>
      </c>
      <c r="AV401" s="34">
        <f t="shared" si="215"/>
        <v>0</v>
      </c>
    </row>
    <row r="402" spans="1:48" ht="12.75">
      <c r="A402" s="6" t="s">
        <v>328</v>
      </c>
      <c r="B402" s="6" t="s">
        <v>371</v>
      </c>
      <c r="C402" s="6" t="s">
        <v>694</v>
      </c>
      <c r="D402" s="6" t="s">
        <v>1084</v>
      </c>
      <c r="E402" s="6" t="s">
        <v>1134</v>
      </c>
      <c r="F402" s="19">
        <v>12</v>
      </c>
      <c r="G402" s="72">
        <v>0</v>
      </c>
      <c r="H402" s="19">
        <f t="shared" si="196"/>
        <v>0</v>
      </c>
      <c r="I402" s="19">
        <f t="shared" si="197"/>
        <v>0</v>
      </c>
      <c r="J402" s="19">
        <f t="shared" si="198"/>
        <v>0</v>
      </c>
      <c r="K402" s="19">
        <v>0</v>
      </c>
      <c r="L402" s="19">
        <f t="shared" si="199"/>
        <v>0</v>
      </c>
      <c r="M402" s="31" t="s">
        <v>1162</v>
      </c>
      <c r="P402" s="34">
        <f t="shared" si="200"/>
        <v>0</v>
      </c>
      <c r="R402" s="34">
        <f t="shared" si="201"/>
        <v>0</v>
      </c>
      <c r="S402" s="34">
        <f t="shared" si="202"/>
        <v>0</v>
      </c>
      <c r="T402" s="34">
        <f t="shared" si="203"/>
        <v>0</v>
      </c>
      <c r="U402" s="34">
        <f t="shared" si="204"/>
        <v>0</v>
      </c>
      <c r="V402" s="34">
        <f t="shared" si="205"/>
        <v>0</v>
      </c>
      <c r="W402" s="34">
        <f t="shared" si="206"/>
        <v>0</v>
      </c>
      <c r="X402" s="34">
        <f t="shared" si="207"/>
        <v>0</v>
      </c>
      <c r="Y402" s="27" t="s">
        <v>371</v>
      </c>
      <c r="Z402" s="19">
        <f t="shared" si="208"/>
        <v>0</v>
      </c>
      <c r="AA402" s="19">
        <f t="shared" si="209"/>
        <v>0</v>
      </c>
      <c r="AB402" s="19">
        <f t="shared" si="210"/>
        <v>0</v>
      </c>
      <c r="AD402" s="34">
        <v>21</v>
      </c>
      <c r="AE402" s="34">
        <f t="shared" si="194"/>
        <v>0</v>
      </c>
      <c r="AF402" s="34">
        <f t="shared" si="195"/>
        <v>0</v>
      </c>
      <c r="AG402" s="31" t="s">
        <v>7</v>
      </c>
      <c r="AM402" s="34">
        <f t="shared" si="211"/>
        <v>0</v>
      </c>
      <c r="AN402" s="34">
        <f t="shared" si="212"/>
        <v>0</v>
      </c>
      <c r="AO402" s="35" t="s">
        <v>1196</v>
      </c>
      <c r="AP402" s="35" t="s">
        <v>1203</v>
      </c>
      <c r="AQ402" s="27" t="s">
        <v>1210</v>
      </c>
      <c r="AS402" s="34">
        <f t="shared" si="213"/>
        <v>0</v>
      </c>
      <c r="AT402" s="34">
        <f t="shared" si="214"/>
        <v>0</v>
      </c>
      <c r="AU402" s="34">
        <v>0</v>
      </c>
      <c r="AV402" s="34">
        <f t="shared" si="215"/>
        <v>0</v>
      </c>
    </row>
    <row r="403" spans="1:48" ht="12.75">
      <c r="A403" s="6" t="s">
        <v>329</v>
      </c>
      <c r="B403" s="6" t="s">
        <v>371</v>
      </c>
      <c r="C403" s="6" t="s">
        <v>695</v>
      </c>
      <c r="D403" s="6" t="s">
        <v>1085</v>
      </c>
      <c r="E403" s="6" t="s">
        <v>1134</v>
      </c>
      <c r="F403" s="19">
        <v>12</v>
      </c>
      <c r="G403" s="72">
        <v>0</v>
      </c>
      <c r="H403" s="19">
        <f t="shared" si="196"/>
        <v>0</v>
      </c>
      <c r="I403" s="19">
        <f t="shared" si="197"/>
        <v>0</v>
      </c>
      <c r="J403" s="19">
        <f t="shared" si="198"/>
        <v>0</v>
      </c>
      <c r="K403" s="19">
        <v>0</v>
      </c>
      <c r="L403" s="19">
        <f t="shared" si="199"/>
        <v>0</v>
      </c>
      <c r="M403" s="31" t="s">
        <v>1162</v>
      </c>
      <c r="P403" s="34">
        <f t="shared" si="200"/>
        <v>0</v>
      </c>
      <c r="R403" s="34">
        <f t="shared" si="201"/>
        <v>0</v>
      </c>
      <c r="S403" s="34">
        <f t="shared" si="202"/>
        <v>0</v>
      </c>
      <c r="T403" s="34">
        <f t="shared" si="203"/>
        <v>0</v>
      </c>
      <c r="U403" s="34">
        <f t="shared" si="204"/>
        <v>0</v>
      </c>
      <c r="V403" s="34">
        <f t="shared" si="205"/>
        <v>0</v>
      </c>
      <c r="W403" s="34">
        <f t="shared" si="206"/>
        <v>0</v>
      </c>
      <c r="X403" s="34">
        <f t="shared" si="207"/>
        <v>0</v>
      </c>
      <c r="Y403" s="27" t="s">
        <v>371</v>
      </c>
      <c r="Z403" s="19">
        <f t="shared" si="208"/>
        <v>0</v>
      </c>
      <c r="AA403" s="19">
        <f t="shared" si="209"/>
        <v>0</v>
      </c>
      <c r="AB403" s="19">
        <f t="shared" si="210"/>
        <v>0</v>
      </c>
      <c r="AD403" s="34">
        <v>21</v>
      </c>
      <c r="AE403" s="34">
        <f t="shared" si="194"/>
        <v>0</v>
      </c>
      <c r="AF403" s="34">
        <f t="shared" si="195"/>
        <v>0</v>
      </c>
      <c r="AG403" s="31" t="s">
        <v>7</v>
      </c>
      <c r="AM403" s="34">
        <f t="shared" si="211"/>
        <v>0</v>
      </c>
      <c r="AN403" s="34">
        <f t="shared" si="212"/>
        <v>0</v>
      </c>
      <c r="AO403" s="35" t="s">
        <v>1196</v>
      </c>
      <c r="AP403" s="35" t="s">
        <v>1203</v>
      </c>
      <c r="AQ403" s="27" t="s">
        <v>1210</v>
      </c>
      <c r="AS403" s="34">
        <f t="shared" si="213"/>
        <v>0</v>
      </c>
      <c r="AT403" s="34">
        <f t="shared" si="214"/>
        <v>0</v>
      </c>
      <c r="AU403" s="34">
        <v>0</v>
      </c>
      <c r="AV403" s="34">
        <f t="shared" si="215"/>
        <v>0</v>
      </c>
    </row>
    <row r="404" spans="1:48" ht="12.75">
      <c r="A404" s="6" t="s">
        <v>330</v>
      </c>
      <c r="B404" s="6" t="s">
        <v>371</v>
      </c>
      <c r="C404" s="6" t="s">
        <v>696</v>
      </c>
      <c r="D404" s="6" t="s">
        <v>1086</v>
      </c>
      <c r="E404" s="6" t="s">
        <v>1134</v>
      </c>
      <c r="F404" s="19">
        <v>8</v>
      </c>
      <c r="G404" s="72">
        <v>0</v>
      </c>
      <c r="H404" s="19">
        <f t="shared" si="196"/>
        <v>0</v>
      </c>
      <c r="I404" s="19">
        <f t="shared" si="197"/>
        <v>0</v>
      </c>
      <c r="J404" s="19">
        <f t="shared" si="198"/>
        <v>0</v>
      </c>
      <c r="K404" s="19">
        <v>0</v>
      </c>
      <c r="L404" s="19">
        <f t="shared" si="199"/>
        <v>0</v>
      </c>
      <c r="M404" s="31" t="s">
        <v>1162</v>
      </c>
      <c r="P404" s="34">
        <f t="shared" si="200"/>
        <v>0</v>
      </c>
      <c r="R404" s="34">
        <f t="shared" si="201"/>
        <v>0</v>
      </c>
      <c r="S404" s="34">
        <f t="shared" si="202"/>
        <v>0</v>
      </c>
      <c r="T404" s="34">
        <f t="shared" si="203"/>
        <v>0</v>
      </c>
      <c r="U404" s="34">
        <f t="shared" si="204"/>
        <v>0</v>
      </c>
      <c r="V404" s="34">
        <f t="shared" si="205"/>
        <v>0</v>
      </c>
      <c r="W404" s="34">
        <f t="shared" si="206"/>
        <v>0</v>
      </c>
      <c r="X404" s="34">
        <f t="shared" si="207"/>
        <v>0</v>
      </c>
      <c r="Y404" s="27" t="s">
        <v>371</v>
      </c>
      <c r="Z404" s="19">
        <f t="shared" si="208"/>
        <v>0</v>
      </c>
      <c r="AA404" s="19">
        <f t="shared" si="209"/>
        <v>0</v>
      </c>
      <c r="AB404" s="19">
        <f t="shared" si="210"/>
        <v>0</v>
      </c>
      <c r="AD404" s="34">
        <v>21</v>
      </c>
      <c r="AE404" s="34">
        <f t="shared" si="194"/>
        <v>0</v>
      </c>
      <c r="AF404" s="34">
        <f t="shared" si="195"/>
        <v>0</v>
      </c>
      <c r="AG404" s="31" t="s">
        <v>7</v>
      </c>
      <c r="AM404" s="34">
        <f t="shared" si="211"/>
        <v>0</v>
      </c>
      <c r="AN404" s="34">
        <f t="shared" si="212"/>
        <v>0</v>
      </c>
      <c r="AO404" s="35" t="s">
        <v>1196</v>
      </c>
      <c r="AP404" s="35" t="s">
        <v>1203</v>
      </c>
      <c r="AQ404" s="27" t="s">
        <v>1210</v>
      </c>
      <c r="AS404" s="34">
        <f t="shared" si="213"/>
        <v>0</v>
      </c>
      <c r="AT404" s="34">
        <f t="shared" si="214"/>
        <v>0</v>
      </c>
      <c r="AU404" s="34">
        <v>0</v>
      </c>
      <c r="AV404" s="34">
        <f t="shared" si="215"/>
        <v>0</v>
      </c>
    </row>
    <row r="405" spans="1:48" ht="12.75">
      <c r="A405" s="6" t="s">
        <v>331</v>
      </c>
      <c r="B405" s="6" t="s">
        <v>371</v>
      </c>
      <c r="C405" s="6" t="s">
        <v>697</v>
      </c>
      <c r="D405" s="6" t="s">
        <v>1087</v>
      </c>
      <c r="E405" s="6" t="s">
        <v>1134</v>
      </c>
      <c r="F405" s="19">
        <v>8</v>
      </c>
      <c r="G405" s="72">
        <v>0</v>
      </c>
      <c r="H405" s="19">
        <f t="shared" si="196"/>
        <v>0</v>
      </c>
      <c r="I405" s="19">
        <f t="shared" si="197"/>
        <v>0</v>
      </c>
      <c r="J405" s="19">
        <f t="shared" si="198"/>
        <v>0</v>
      </c>
      <c r="K405" s="19">
        <v>0</v>
      </c>
      <c r="L405" s="19">
        <f t="shared" si="199"/>
        <v>0</v>
      </c>
      <c r="M405" s="31" t="s">
        <v>1162</v>
      </c>
      <c r="P405" s="34">
        <f t="shared" si="200"/>
        <v>0</v>
      </c>
      <c r="R405" s="34">
        <f t="shared" si="201"/>
        <v>0</v>
      </c>
      <c r="S405" s="34">
        <f t="shared" si="202"/>
        <v>0</v>
      </c>
      <c r="T405" s="34">
        <f t="shared" si="203"/>
        <v>0</v>
      </c>
      <c r="U405" s="34">
        <f t="shared" si="204"/>
        <v>0</v>
      </c>
      <c r="V405" s="34">
        <f t="shared" si="205"/>
        <v>0</v>
      </c>
      <c r="W405" s="34">
        <f t="shared" si="206"/>
        <v>0</v>
      </c>
      <c r="X405" s="34">
        <f t="shared" si="207"/>
        <v>0</v>
      </c>
      <c r="Y405" s="27" t="s">
        <v>371</v>
      </c>
      <c r="Z405" s="19">
        <f t="shared" si="208"/>
        <v>0</v>
      </c>
      <c r="AA405" s="19">
        <f t="shared" si="209"/>
        <v>0</v>
      </c>
      <c r="AB405" s="19">
        <f t="shared" si="210"/>
        <v>0</v>
      </c>
      <c r="AD405" s="34">
        <v>21</v>
      </c>
      <c r="AE405" s="34">
        <f t="shared" si="194"/>
        <v>0</v>
      </c>
      <c r="AF405" s="34">
        <f t="shared" si="195"/>
        <v>0</v>
      </c>
      <c r="AG405" s="31" t="s">
        <v>7</v>
      </c>
      <c r="AM405" s="34">
        <f t="shared" si="211"/>
        <v>0</v>
      </c>
      <c r="AN405" s="34">
        <f t="shared" si="212"/>
        <v>0</v>
      </c>
      <c r="AO405" s="35" t="s">
        <v>1196</v>
      </c>
      <c r="AP405" s="35" t="s">
        <v>1203</v>
      </c>
      <c r="AQ405" s="27" t="s">
        <v>1210</v>
      </c>
      <c r="AS405" s="34">
        <f t="shared" si="213"/>
        <v>0</v>
      </c>
      <c r="AT405" s="34">
        <f t="shared" si="214"/>
        <v>0</v>
      </c>
      <c r="AU405" s="34">
        <v>0</v>
      </c>
      <c r="AV405" s="34">
        <f t="shared" si="215"/>
        <v>0</v>
      </c>
    </row>
    <row r="406" spans="1:48" ht="12.75">
      <c r="A406" s="6" t="s">
        <v>332</v>
      </c>
      <c r="B406" s="6" t="s">
        <v>371</v>
      </c>
      <c r="C406" s="6" t="s">
        <v>698</v>
      </c>
      <c r="D406" s="6" t="s">
        <v>1088</v>
      </c>
      <c r="E406" s="6" t="s">
        <v>1134</v>
      </c>
      <c r="F406" s="19">
        <v>8</v>
      </c>
      <c r="G406" s="72">
        <v>0</v>
      </c>
      <c r="H406" s="19">
        <f t="shared" si="196"/>
        <v>0</v>
      </c>
      <c r="I406" s="19">
        <f t="shared" si="197"/>
        <v>0</v>
      </c>
      <c r="J406" s="19">
        <f t="shared" si="198"/>
        <v>0</v>
      </c>
      <c r="K406" s="19">
        <v>0</v>
      </c>
      <c r="L406" s="19">
        <f t="shared" si="199"/>
        <v>0</v>
      </c>
      <c r="M406" s="31" t="s">
        <v>1162</v>
      </c>
      <c r="P406" s="34">
        <f t="shared" si="200"/>
        <v>0</v>
      </c>
      <c r="R406" s="34">
        <f t="shared" si="201"/>
        <v>0</v>
      </c>
      <c r="S406" s="34">
        <f t="shared" si="202"/>
        <v>0</v>
      </c>
      <c r="T406" s="34">
        <f t="shared" si="203"/>
        <v>0</v>
      </c>
      <c r="U406" s="34">
        <f t="shared" si="204"/>
        <v>0</v>
      </c>
      <c r="V406" s="34">
        <f t="shared" si="205"/>
        <v>0</v>
      </c>
      <c r="W406" s="34">
        <f t="shared" si="206"/>
        <v>0</v>
      </c>
      <c r="X406" s="34">
        <f t="shared" si="207"/>
        <v>0</v>
      </c>
      <c r="Y406" s="27" t="s">
        <v>371</v>
      </c>
      <c r="Z406" s="19">
        <f t="shared" si="208"/>
        <v>0</v>
      </c>
      <c r="AA406" s="19">
        <f t="shared" si="209"/>
        <v>0</v>
      </c>
      <c r="AB406" s="19">
        <f t="shared" si="210"/>
        <v>0</v>
      </c>
      <c r="AD406" s="34">
        <v>21</v>
      </c>
      <c r="AE406" s="34">
        <f t="shared" si="194"/>
        <v>0</v>
      </c>
      <c r="AF406" s="34">
        <f t="shared" si="195"/>
        <v>0</v>
      </c>
      <c r="AG406" s="31" t="s">
        <v>7</v>
      </c>
      <c r="AM406" s="34">
        <f t="shared" si="211"/>
        <v>0</v>
      </c>
      <c r="AN406" s="34">
        <f t="shared" si="212"/>
        <v>0</v>
      </c>
      <c r="AO406" s="35" t="s">
        <v>1196</v>
      </c>
      <c r="AP406" s="35" t="s">
        <v>1203</v>
      </c>
      <c r="AQ406" s="27" t="s">
        <v>1210</v>
      </c>
      <c r="AS406" s="34">
        <f t="shared" si="213"/>
        <v>0</v>
      </c>
      <c r="AT406" s="34">
        <f t="shared" si="214"/>
        <v>0</v>
      </c>
      <c r="AU406" s="34">
        <v>0</v>
      </c>
      <c r="AV406" s="34">
        <f t="shared" si="215"/>
        <v>0</v>
      </c>
    </row>
    <row r="407" spans="1:48" ht="12.75">
      <c r="A407" s="6" t="s">
        <v>333</v>
      </c>
      <c r="B407" s="6" t="s">
        <v>371</v>
      </c>
      <c r="C407" s="6" t="s">
        <v>699</v>
      </c>
      <c r="D407" s="6" t="s">
        <v>1089</v>
      </c>
      <c r="E407" s="6" t="s">
        <v>1146</v>
      </c>
      <c r="F407" s="19">
        <v>2</v>
      </c>
      <c r="G407" s="72">
        <v>0</v>
      </c>
      <c r="H407" s="19">
        <f t="shared" si="196"/>
        <v>0</v>
      </c>
      <c r="I407" s="19">
        <f t="shared" si="197"/>
        <v>0</v>
      </c>
      <c r="J407" s="19">
        <f t="shared" si="198"/>
        <v>0</v>
      </c>
      <c r="K407" s="19">
        <v>0</v>
      </c>
      <c r="L407" s="19">
        <f t="shared" si="199"/>
        <v>0</v>
      </c>
      <c r="M407" s="31" t="s">
        <v>1162</v>
      </c>
      <c r="P407" s="34">
        <f t="shared" si="200"/>
        <v>0</v>
      </c>
      <c r="R407" s="34">
        <f t="shared" si="201"/>
        <v>0</v>
      </c>
      <c r="S407" s="34">
        <f t="shared" si="202"/>
        <v>0</v>
      </c>
      <c r="T407" s="34">
        <f t="shared" si="203"/>
        <v>0</v>
      </c>
      <c r="U407" s="34">
        <f t="shared" si="204"/>
        <v>0</v>
      </c>
      <c r="V407" s="34">
        <f t="shared" si="205"/>
        <v>0</v>
      </c>
      <c r="W407" s="34">
        <f t="shared" si="206"/>
        <v>0</v>
      </c>
      <c r="X407" s="34">
        <f t="shared" si="207"/>
        <v>0</v>
      </c>
      <c r="Y407" s="27" t="s">
        <v>371</v>
      </c>
      <c r="Z407" s="19">
        <f t="shared" si="208"/>
        <v>0</v>
      </c>
      <c r="AA407" s="19">
        <f t="shared" si="209"/>
        <v>0</v>
      </c>
      <c r="AB407" s="19">
        <f t="shared" si="210"/>
        <v>0</v>
      </c>
      <c r="AD407" s="34">
        <v>21</v>
      </c>
      <c r="AE407" s="34">
        <f t="shared" si="194"/>
        <v>0</v>
      </c>
      <c r="AF407" s="34">
        <f t="shared" si="195"/>
        <v>0</v>
      </c>
      <c r="AG407" s="31" t="s">
        <v>7</v>
      </c>
      <c r="AM407" s="34">
        <f t="shared" si="211"/>
        <v>0</v>
      </c>
      <c r="AN407" s="34">
        <f t="shared" si="212"/>
        <v>0</v>
      </c>
      <c r="AO407" s="35" t="s">
        <v>1196</v>
      </c>
      <c r="AP407" s="35" t="s">
        <v>1203</v>
      </c>
      <c r="AQ407" s="27" t="s">
        <v>1210</v>
      </c>
      <c r="AS407" s="34">
        <f t="shared" si="213"/>
        <v>0</v>
      </c>
      <c r="AT407" s="34">
        <f t="shared" si="214"/>
        <v>0</v>
      </c>
      <c r="AU407" s="34">
        <v>0</v>
      </c>
      <c r="AV407" s="34">
        <f t="shared" si="215"/>
        <v>0</v>
      </c>
    </row>
    <row r="408" spans="4:7" ht="12.75">
      <c r="D408" s="17" t="s">
        <v>1090</v>
      </c>
      <c r="G408" s="73"/>
    </row>
    <row r="409" spans="1:48" ht="12.75">
      <c r="A409" s="6" t="s">
        <v>334</v>
      </c>
      <c r="B409" s="6" t="s">
        <v>371</v>
      </c>
      <c r="C409" s="6" t="s">
        <v>700</v>
      </c>
      <c r="D409" s="6" t="s">
        <v>1091</v>
      </c>
      <c r="E409" s="6" t="s">
        <v>1146</v>
      </c>
      <c r="F409" s="19">
        <v>2</v>
      </c>
      <c r="G409" s="72">
        <v>0</v>
      </c>
      <c r="H409" s="19">
        <f>F409*AE409</f>
        <v>0</v>
      </c>
      <c r="I409" s="19">
        <f>J409-H409</f>
        <v>0</v>
      </c>
      <c r="J409" s="19">
        <f>F409*G409</f>
        <v>0</v>
      </c>
      <c r="K409" s="19">
        <v>0</v>
      </c>
      <c r="L409" s="19">
        <f>F409*K409</f>
        <v>0</v>
      </c>
      <c r="M409" s="31" t="s">
        <v>1162</v>
      </c>
      <c r="P409" s="34">
        <f>IF(AG409="5",J409,0)</f>
        <v>0</v>
      </c>
      <c r="R409" s="34">
        <f>IF(AG409="1",H409,0)</f>
        <v>0</v>
      </c>
      <c r="S409" s="34">
        <f>IF(AG409="1",I409,0)</f>
        <v>0</v>
      </c>
      <c r="T409" s="34">
        <f>IF(AG409="7",H409,0)</f>
        <v>0</v>
      </c>
      <c r="U409" s="34">
        <f>IF(AG409="7",I409,0)</f>
        <v>0</v>
      </c>
      <c r="V409" s="34">
        <f>IF(AG409="2",H409,0)</f>
        <v>0</v>
      </c>
      <c r="W409" s="34">
        <f>IF(AG409="2",I409,0)</f>
        <v>0</v>
      </c>
      <c r="X409" s="34">
        <f>IF(AG409="0",J409,0)</f>
        <v>0</v>
      </c>
      <c r="Y409" s="27" t="s">
        <v>371</v>
      </c>
      <c r="Z409" s="19">
        <f>IF(AD409=0,J409,0)</f>
        <v>0</v>
      </c>
      <c r="AA409" s="19">
        <f>IF(AD409=15,J409,0)</f>
        <v>0</v>
      </c>
      <c r="AB409" s="19">
        <f>IF(AD409=21,J409,0)</f>
        <v>0</v>
      </c>
      <c r="AD409" s="34">
        <v>21</v>
      </c>
      <c r="AE409" s="34">
        <f>G409*0</f>
        <v>0</v>
      </c>
      <c r="AF409" s="34">
        <f>G409*(1-0)</f>
        <v>0</v>
      </c>
      <c r="AG409" s="31" t="s">
        <v>7</v>
      </c>
      <c r="AM409" s="34">
        <f>F409*AE409</f>
        <v>0</v>
      </c>
      <c r="AN409" s="34">
        <f>F409*AF409</f>
        <v>0</v>
      </c>
      <c r="AO409" s="35" t="s">
        <v>1196</v>
      </c>
      <c r="AP409" s="35" t="s">
        <v>1203</v>
      </c>
      <c r="AQ409" s="27" t="s">
        <v>1210</v>
      </c>
      <c r="AS409" s="34">
        <f>AM409+AN409</f>
        <v>0</v>
      </c>
      <c r="AT409" s="34">
        <f>G409/(100-AU409)*100</f>
        <v>0</v>
      </c>
      <c r="AU409" s="34">
        <v>0</v>
      </c>
      <c r="AV409" s="34">
        <f>L409</f>
        <v>0</v>
      </c>
    </row>
    <row r="410" spans="1:48" ht="12.75">
      <c r="A410" s="6" t="s">
        <v>335</v>
      </c>
      <c r="B410" s="6" t="s">
        <v>371</v>
      </c>
      <c r="C410" s="6" t="s">
        <v>701</v>
      </c>
      <c r="D410" s="6" t="s">
        <v>1092</v>
      </c>
      <c r="E410" s="6" t="s">
        <v>1139</v>
      </c>
      <c r="F410" s="19">
        <v>12</v>
      </c>
      <c r="G410" s="72">
        <v>0</v>
      </c>
      <c r="H410" s="19">
        <f>F410*AE410</f>
        <v>0</v>
      </c>
      <c r="I410" s="19">
        <f>J410-H410</f>
        <v>0</v>
      </c>
      <c r="J410" s="19">
        <f>F410*G410</f>
        <v>0</v>
      </c>
      <c r="K410" s="19">
        <v>0</v>
      </c>
      <c r="L410" s="19">
        <f>F410*K410</f>
        <v>0</v>
      </c>
      <c r="M410" s="31" t="s">
        <v>1162</v>
      </c>
      <c r="P410" s="34">
        <f>IF(AG410="5",J410,0)</f>
        <v>0</v>
      </c>
      <c r="R410" s="34">
        <f>IF(AG410="1",H410,0)</f>
        <v>0</v>
      </c>
      <c r="S410" s="34">
        <f>IF(AG410="1",I410,0)</f>
        <v>0</v>
      </c>
      <c r="T410" s="34">
        <f>IF(AG410="7",H410,0)</f>
        <v>0</v>
      </c>
      <c r="U410" s="34">
        <f>IF(AG410="7",I410,0)</f>
        <v>0</v>
      </c>
      <c r="V410" s="34">
        <f>IF(AG410="2",H410,0)</f>
        <v>0</v>
      </c>
      <c r="W410" s="34">
        <f>IF(AG410="2",I410,0)</f>
        <v>0</v>
      </c>
      <c r="X410" s="34">
        <f>IF(AG410="0",J410,0)</f>
        <v>0</v>
      </c>
      <c r="Y410" s="27" t="s">
        <v>371</v>
      </c>
      <c r="Z410" s="19">
        <f>IF(AD410=0,J410,0)</f>
        <v>0</v>
      </c>
      <c r="AA410" s="19">
        <f>IF(AD410=15,J410,0)</f>
        <v>0</v>
      </c>
      <c r="AB410" s="19">
        <f>IF(AD410=21,J410,0)</f>
        <v>0</v>
      </c>
      <c r="AD410" s="34">
        <v>21</v>
      </c>
      <c r="AE410" s="34">
        <f>G410*0</f>
        <v>0</v>
      </c>
      <c r="AF410" s="34">
        <f>G410*(1-0)</f>
        <v>0</v>
      </c>
      <c r="AG410" s="31" t="s">
        <v>7</v>
      </c>
      <c r="AM410" s="34">
        <f>F410*AE410</f>
        <v>0</v>
      </c>
      <c r="AN410" s="34">
        <f>F410*AF410</f>
        <v>0</v>
      </c>
      <c r="AO410" s="35" t="s">
        <v>1196</v>
      </c>
      <c r="AP410" s="35" t="s">
        <v>1203</v>
      </c>
      <c r="AQ410" s="27" t="s">
        <v>1210</v>
      </c>
      <c r="AS410" s="34">
        <f>AM410+AN410</f>
        <v>0</v>
      </c>
      <c r="AT410" s="34">
        <f>G410/(100-AU410)*100</f>
        <v>0</v>
      </c>
      <c r="AU410" s="34">
        <v>0</v>
      </c>
      <c r="AV410" s="34">
        <f>L410</f>
        <v>0</v>
      </c>
    </row>
    <row r="411" spans="1:48" ht="12.75">
      <c r="A411" s="6" t="s">
        <v>336</v>
      </c>
      <c r="B411" s="6" t="s">
        <v>371</v>
      </c>
      <c r="C411" s="6" t="s">
        <v>702</v>
      </c>
      <c r="D411" s="6" t="s">
        <v>1092</v>
      </c>
      <c r="E411" s="6" t="s">
        <v>1138</v>
      </c>
      <c r="F411" s="19">
        <v>2</v>
      </c>
      <c r="G411" s="72">
        <v>0</v>
      </c>
      <c r="H411" s="19">
        <f>F411*AE411</f>
        <v>0</v>
      </c>
      <c r="I411" s="19">
        <f>J411-H411</f>
        <v>0</v>
      </c>
      <c r="J411" s="19">
        <f>F411*G411</f>
        <v>0</v>
      </c>
      <c r="K411" s="19">
        <v>0</v>
      </c>
      <c r="L411" s="19">
        <f>F411*K411</f>
        <v>0</v>
      </c>
      <c r="M411" s="31" t="s">
        <v>1162</v>
      </c>
      <c r="P411" s="34">
        <f>IF(AG411="5",J411,0)</f>
        <v>0</v>
      </c>
      <c r="R411" s="34">
        <f>IF(AG411="1",H411,0)</f>
        <v>0</v>
      </c>
      <c r="S411" s="34">
        <f>IF(AG411="1",I411,0)</f>
        <v>0</v>
      </c>
      <c r="T411" s="34">
        <f>IF(AG411="7",H411,0)</f>
        <v>0</v>
      </c>
      <c r="U411" s="34">
        <f>IF(AG411="7",I411,0)</f>
        <v>0</v>
      </c>
      <c r="V411" s="34">
        <f>IF(AG411="2",H411,0)</f>
        <v>0</v>
      </c>
      <c r="W411" s="34">
        <f>IF(AG411="2",I411,0)</f>
        <v>0</v>
      </c>
      <c r="X411" s="34">
        <f>IF(AG411="0",J411,0)</f>
        <v>0</v>
      </c>
      <c r="Y411" s="27" t="s">
        <v>371</v>
      </c>
      <c r="Z411" s="19">
        <f>IF(AD411=0,J411,0)</f>
        <v>0</v>
      </c>
      <c r="AA411" s="19">
        <f>IF(AD411=15,J411,0)</f>
        <v>0</v>
      </c>
      <c r="AB411" s="19">
        <f>IF(AD411=21,J411,0)</f>
        <v>0</v>
      </c>
      <c r="AD411" s="34">
        <v>21</v>
      </c>
      <c r="AE411" s="34">
        <f>G411*0</f>
        <v>0</v>
      </c>
      <c r="AF411" s="34">
        <f>G411*(1-0)</f>
        <v>0</v>
      </c>
      <c r="AG411" s="31" t="s">
        <v>7</v>
      </c>
      <c r="AM411" s="34">
        <f>F411*AE411</f>
        <v>0</v>
      </c>
      <c r="AN411" s="34">
        <f>F411*AF411</f>
        <v>0</v>
      </c>
      <c r="AO411" s="35" t="s">
        <v>1196</v>
      </c>
      <c r="AP411" s="35" t="s">
        <v>1203</v>
      </c>
      <c r="AQ411" s="27" t="s">
        <v>1210</v>
      </c>
      <c r="AS411" s="34">
        <f>AM411+AN411</f>
        <v>0</v>
      </c>
      <c r="AT411" s="34">
        <f>G411/(100-AU411)*100</f>
        <v>0</v>
      </c>
      <c r="AU411" s="34">
        <v>0</v>
      </c>
      <c r="AV411" s="34">
        <f>L411</f>
        <v>0</v>
      </c>
    </row>
    <row r="412" spans="1:48" ht="12.75">
      <c r="A412" s="6" t="s">
        <v>337</v>
      </c>
      <c r="B412" s="6" t="s">
        <v>371</v>
      </c>
      <c r="C412" s="6" t="s">
        <v>703</v>
      </c>
      <c r="D412" s="6" t="s">
        <v>1093</v>
      </c>
      <c r="E412" s="6" t="s">
        <v>1146</v>
      </c>
      <c r="F412" s="19">
        <v>2</v>
      </c>
      <c r="G412" s="72">
        <v>0</v>
      </c>
      <c r="H412" s="19">
        <f>F412*AE412</f>
        <v>0</v>
      </c>
      <c r="I412" s="19">
        <f>J412-H412</f>
        <v>0</v>
      </c>
      <c r="J412" s="19">
        <f>F412*G412</f>
        <v>0</v>
      </c>
      <c r="K412" s="19">
        <v>0</v>
      </c>
      <c r="L412" s="19">
        <f>F412*K412</f>
        <v>0</v>
      </c>
      <c r="M412" s="31" t="s">
        <v>1162</v>
      </c>
      <c r="P412" s="34">
        <f>IF(AG412="5",J412,0)</f>
        <v>0</v>
      </c>
      <c r="R412" s="34">
        <f>IF(AG412="1",H412,0)</f>
        <v>0</v>
      </c>
      <c r="S412" s="34">
        <f>IF(AG412="1",I412,0)</f>
        <v>0</v>
      </c>
      <c r="T412" s="34">
        <f>IF(AG412="7",H412,0)</f>
        <v>0</v>
      </c>
      <c r="U412" s="34">
        <f>IF(AG412="7",I412,0)</f>
        <v>0</v>
      </c>
      <c r="V412" s="34">
        <f>IF(AG412="2",H412,0)</f>
        <v>0</v>
      </c>
      <c r="W412" s="34">
        <f>IF(AG412="2",I412,0)</f>
        <v>0</v>
      </c>
      <c r="X412" s="34">
        <f>IF(AG412="0",J412,0)</f>
        <v>0</v>
      </c>
      <c r="Y412" s="27" t="s">
        <v>371</v>
      </c>
      <c r="Z412" s="19">
        <f>IF(AD412=0,J412,0)</f>
        <v>0</v>
      </c>
      <c r="AA412" s="19">
        <f>IF(AD412=15,J412,0)</f>
        <v>0</v>
      </c>
      <c r="AB412" s="19">
        <f>IF(AD412=21,J412,0)</f>
        <v>0</v>
      </c>
      <c r="AD412" s="34">
        <v>21</v>
      </c>
      <c r="AE412" s="34">
        <f>G412*0</f>
        <v>0</v>
      </c>
      <c r="AF412" s="34">
        <f>G412*(1-0)</f>
        <v>0</v>
      </c>
      <c r="AG412" s="31" t="s">
        <v>7</v>
      </c>
      <c r="AM412" s="34">
        <f>F412*AE412</f>
        <v>0</v>
      </c>
      <c r="AN412" s="34">
        <f>F412*AF412</f>
        <v>0</v>
      </c>
      <c r="AO412" s="35" t="s">
        <v>1196</v>
      </c>
      <c r="AP412" s="35" t="s">
        <v>1203</v>
      </c>
      <c r="AQ412" s="27" t="s">
        <v>1210</v>
      </c>
      <c r="AS412" s="34">
        <f>AM412+AN412</f>
        <v>0</v>
      </c>
      <c r="AT412" s="34">
        <f>G412/(100-AU412)*100</f>
        <v>0</v>
      </c>
      <c r="AU412" s="34">
        <v>0</v>
      </c>
      <c r="AV412" s="34">
        <f>L412</f>
        <v>0</v>
      </c>
    </row>
    <row r="413" spans="4:7" ht="12.75">
      <c r="D413" s="17" t="s">
        <v>1090</v>
      </c>
      <c r="G413" s="73"/>
    </row>
    <row r="414" spans="1:48" ht="12.75">
      <c r="A414" s="6" t="s">
        <v>338</v>
      </c>
      <c r="B414" s="6" t="s">
        <v>371</v>
      </c>
      <c r="C414" s="6" t="s">
        <v>704</v>
      </c>
      <c r="D414" s="6" t="s">
        <v>1094</v>
      </c>
      <c r="E414" s="6" t="s">
        <v>1146</v>
      </c>
      <c r="F414" s="19">
        <v>2</v>
      </c>
      <c r="G414" s="72">
        <v>0</v>
      </c>
      <c r="H414" s="19">
        <f>F414*AE414</f>
        <v>0</v>
      </c>
      <c r="I414" s="19">
        <f>J414-H414</f>
        <v>0</v>
      </c>
      <c r="J414" s="19">
        <f>F414*G414</f>
        <v>0</v>
      </c>
      <c r="K414" s="19">
        <v>0</v>
      </c>
      <c r="L414" s="19">
        <f>F414*K414</f>
        <v>0</v>
      </c>
      <c r="M414" s="31" t="s">
        <v>1162</v>
      </c>
      <c r="P414" s="34">
        <f>IF(AG414="5",J414,0)</f>
        <v>0</v>
      </c>
      <c r="R414" s="34">
        <f>IF(AG414="1",H414,0)</f>
        <v>0</v>
      </c>
      <c r="S414" s="34">
        <f>IF(AG414="1",I414,0)</f>
        <v>0</v>
      </c>
      <c r="T414" s="34">
        <f>IF(AG414="7",H414,0)</f>
        <v>0</v>
      </c>
      <c r="U414" s="34">
        <f>IF(AG414="7",I414,0)</f>
        <v>0</v>
      </c>
      <c r="V414" s="34">
        <f>IF(AG414="2",H414,0)</f>
        <v>0</v>
      </c>
      <c r="W414" s="34">
        <f>IF(AG414="2",I414,0)</f>
        <v>0</v>
      </c>
      <c r="X414" s="34">
        <f>IF(AG414="0",J414,0)</f>
        <v>0</v>
      </c>
      <c r="Y414" s="27" t="s">
        <v>371</v>
      </c>
      <c r="Z414" s="19">
        <f>IF(AD414=0,J414,0)</f>
        <v>0</v>
      </c>
      <c r="AA414" s="19">
        <f>IF(AD414=15,J414,0)</f>
        <v>0</v>
      </c>
      <c r="AB414" s="19">
        <f>IF(AD414=21,J414,0)</f>
        <v>0</v>
      </c>
      <c r="AD414" s="34">
        <v>21</v>
      </c>
      <c r="AE414" s="34">
        <f>G414*0</f>
        <v>0</v>
      </c>
      <c r="AF414" s="34">
        <f>G414*(1-0)</f>
        <v>0</v>
      </c>
      <c r="AG414" s="31" t="s">
        <v>7</v>
      </c>
      <c r="AM414" s="34">
        <f>F414*AE414</f>
        <v>0</v>
      </c>
      <c r="AN414" s="34">
        <f>F414*AF414</f>
        <v>0</v>
      </c>
      <c r="AO414" s="35" t="s">
        <v>1196</v>
      </c>
      <c r="AP414" s="35" t="s">
        <v>1203</v>
      </c>
      <c r="AQ414" s="27" t="s">
        <v>1210</v>
      </c>
      <c r="AS414" s="34">
        <f>AM414+AN414</f>
        <v>0</v>
      </c>
      <c r="AT414" s="34">
        <f>G414/(100-AU414)*100</f>
        <v>0</v>
      </c>
      <c r="AU414" s="34">
        <v>0</v>
      </c>
      <c r="AV414" s="34">
        <f>L414</f>
        <v>0</v>
      </c>
    </row>
    <row r="415" spans="4:7" ht="12.75">
      <c r="D415" s="17" t="s">
        <v>1090</v>
      </c>
      <c r="G415" s="73"/>
    </row>
    <row r="416" spans="1:48" ht="12.75">
      <c r="A416" s="6" t="s">
        <v>339</v>
      </c>
      <c r="B416" s="6" t="s">
        <v>371</v>
      </c>
      <c r="C416" s="6" t="s">
        <v>705</v>
      </c>
      <c r="D416" s="6" t="s">
        <v>1095</v>
      </c>
      <c r="E416" s="6" t="s">
        <v>1146</v>
      </c>
      <c r="F416" s="19">
        <v>2</v>
      </c>
      <c r="G416" s="72">
        <v>0</v>
      </c>
      <c r="H416" s="19">
        <f>F416*AE416</f>
        <v>0</v>
      </c>
      <c r="I416" s="19">
        <f>J416-H416</f>
        <v>0</v>
      </c>
      <c r="J416" s="19">
        <f>F416*G416</f>
        <v>0</v>
      </c>
      <c r="K416" s="19">
        <v>0</v>
      </c>
      <c r="L416" s="19">
        <f>F416*K416</f>
        <v>0</v>
      </c>
      <c r="M416" s="31" t="s">
        <v>1162</v>
      </c>
      <c r="P416" s="34">
        <f>IF(AG416="5",J416,0)</f>
        <v>0</v>
      </c>
      <c r="R416" s="34">
        <f>IF(AG416="1",H416,0)</f>
        <v>0</v>
      </c>
      <c r="S416" s="34">
        <f>IF(AG416="1",I416,0)</f>
        <v>0</v>
      </c>
      <c r="T416" s="34">
        <f>IF(AG416="7",H416,0)</f>
        <v>0</v>
      </c>
      <c r="U416" s="34">
        <f>IF(AG416="7",I416,0)</f>
        <v>0</v>
      </c>
      <c r="V416" s="34">
        <f>IF(AG416="2",H416,0)</f>
        <v>0</v>
      </c>
      <c r="W416" s="34">
        <f>IF(AG416="2",I416,0)</f>
        <v>0</v>
      </c>
      <c r="X416" s="34">
        <f>IF(AG416="0",J416,0)</f>
        <v>0</v>
      </c>
      <c r="Y416" s="27" t="s">
        <v>371</v>
      </c>
      <c r="Z416" s="19">
        <f>IF(AD416=0,J416,0)</f>
        <v>0</v>
      </c>
      <c r="AA416" s="19">
        <f>IF(AD416=15,J416,0)</f>
        <v>0</v>
      </c>
      <c r="AB416" s="19">
        <f>IF(AD416=21,J416,0)</f>
        <v>0</v>
      </c>
      <c r="AD416" s="34">
        <v>21</v>
      </c>
      <c r="AE416" s="34">
        <f>G416*0</f>
        <v>0</v>
      </c>
      <c r="AF416" s="34">
        <f>G416*(1-0)</f>
        <v>0</v>
      </c>
      <c r="AG416" s="31" t="s">
        <v>7</v>
      </c>
      <c r="AM416" s="34">
        <f>F416*AE416</f>
        <v>0</v>
      </c>
      <c r="AN416" s="34">
        <f>F416*AF416</f>
        <v>0</v>
      </c>
      <c r="AO416" s="35" t="s">
        <v>1196</v>
      </c>
      <c r="AP416" s="35" t="s">
        <v>1203</v>
      </c>
      <c r="AQ416" s="27" t="s">
        <v>1210</v>
      </c>
      <c r="AS416" s="34">
        <f>AM416+AN416</f>
        <v>0</v>
      </c>
      <c r="AT416" s="34">
        <f>G416/(100-AU416)*100</f>
        <v>0</v>
      </c>
      <c r="AU416" s="34">
        <v>0</v>
      </c>
      <c r="AV416" s="34">
        <f>L416</f>
        <v>0</v>
      </c>
    </row>
    <row r="417" spans="1:48" ht="12.75">
      <c r="A417" s="6" t="s">
        <v>340</v>
      </c>
      <c r="B417" s="6" t="s">
        <v>371</v>
      </c>
      <c r="C417" s="6" t="s">
        <v>706</v>
      </c>
      <c r="D417" s="6" t="s">
        <v>1096</v>
      </c>
      <c r="E417" s="6" t="s">
        <v>1146</v>
      </c>
      <c r="F417" s="19">
        <v>2</v>
      </c>
      <c r="G417" s="72">
        <v>0</v>
      </c>
      <c r="H417" s="19">
        <f>F417*AE417</f>
        <v>0</v>
      </c>
      <c r="I417" s="19">
        <f>J417-H417</f>
        <v>0</v>
      </c>
      <c r="J417" s="19">
        <f>F417*G417</f>
        <v>0</v>
      </c>
      <c r="K417" s="19">
        <v>0</v>
      </c>
      <c r="L417" s="19">
        <f>F417*K417</f>
        <v>0</v>
      </c>
      <c r="M417" s="31" t="s">
        <v>1162</v>
      </c>
      <c r="P417" s="34">
        <f>IF(AG417="5",J417,0)</f>
        <v>0</v>
      </c>
      <c r="R417" s="34">
        <f>IF(AG417="1",H417,0)</f>
        <v>0</v>
      </c>
      <c r="S417" s="34">
        <f>IF(AG417="1",I417,0)</f>
        <v>0</v>
      </c>
      <c r="T417" s="34">
        <f>IF(AG417="7",H417,0)</f>
        <v>0</v>
      </c>
      <c r="U417" s="34">
        <f>IF(AG417="7",I417,0)</f>
        <v>0</v>
      </c>
      <c r="V417" s="34">
        <f>IF(AG417="2",H417,0)</f>
        <v>0</v>
      </c>
      <c r="W417" s="34">
        <f>IF(AG417="2",I417,0)</f>
        <v>0</v>
      </c>
      <c r="X417" s="34">
        <f>IF(AG417="0",J417,0)</f>
        <v>0</v>
      </c>
      <c r="Y417" s="27" t="s">
        <v>371</v>
      </c>
      <c r="Z417" s="19">
        <f>IF(AD417=0,J417,0)</f>
        <v>0</v>
      </c>
      <c r="AA417" s="19">
        <f>IF(AD417=15,J417,0)</f>
        <v>0</v>
      </c>
      <c r="AB417" s="19">
        <f>IF(AD417=21,J417,0)</f>
        <v>0</v>
      </c>
      <c r="AD417" s="34">
        <v>21</v>
      </c>
      <c r="AE417" s="34">
        <f>G417*0</f>
        <v>0</v>
      </c>
      <c r="AF417" s="34">
        <f>G417*(1-0)</f>
        <v>0</v>
      </c>
      <c r="AG417" s="31" t="s">
        <v>7</v>
      </c>
      <c r="AM417" s="34">
        <f>F417*AE417</f>
        <v>0</v>
      </c>
      <c r="AN417" s="34">
        <f>F417*AF417</f>
        <v>0</v>
      </c>
      <c r="AO417" s="35" t="s">
        <v>1196</v>
      </c>
      <c r="AP417" s="35" t="s">
        <v>1203</v>
      </c>
      <c r="AQ417" s="27" t="s">
        <v>1210</v>
      </c>
      <c r="AS417" s="34">
        <f>AM417+AN417</f>
        <v>0</v>
      </c>
      <c r="AT417" s="34">
        <f>G417/(100-AU417)*100</f>
        <v>0</v>
      </c>
      <c r="AU417" s="34">
        <v>0</v>
      </c>
      <c r="AV417" s="34">
        <f>L417</f>
        <v>0</v>
      </c>
    </row>
    <row r="418" spans="4:7" ht="12.75">
      <c r="D418" s="17" t="s">
        <v>1090</v>
      </c>
      <c r="G418" s="73"/>
    </row>
    <row r="419" spans="1:48" ht="12.75">
      <c r="A419" s="6" t="s">
        <v>341</v>
      </c>
      <c r="B419" s="6" t="s">
        <v>371</v>
      </c>
      <c r="C419" s="6" t="s">
        <v>707</v>
      </c>
      <c r="D419" s="6" t="s">
        <v>1097</v>
      </c>
      <c r="E419" s="6" t="s">
        <v>1139</v>
      </c>
      <c r="F419" s="19">
        <v>30</v>
      </c>
      <c r="G419" s="72">
        <v>0</v>
      </c>
      <c r="H419" s="19">
        <f>F419*AE419</f>
        <v>0</v>
      </c>
      <c r="I419" s="19">
        <f>J419-H419</f>
        <v>0</v>
      </c>
      <c r="J419" s="19">
        <f>F419*G419</f>
        <v>0</v>
      </c>
      <c r="K419" s="19">
        <v>0</v>
      </c>
      <c r="L419" s="19">
        <f>F419*K419</f>
        <v>0</v>
      </c>
      <c r="M419" s="31" t="s">
        <v>1162</v>
      </c>
      <c r="P419" s="34">
        <f>IF(AG419="5",J419,0)</f>
        <v>0</v>
      </c>
      <c r="R419" s="34">
        <f>IF(AG419="1",H419,0)</f>
        <v>0</v>
      </c>
      <c r="S419" s="34">
        <f>IF(AG419="1",I419,0)</f>
        <v>0</v>
      </c>
      <c r="T419" s="34">
        <f>IF(AG419="7",H419,0)</f>
        <v>0</v>
      </c>
      <c r="U419" s="34">
        <f>IF(AG419="7",I419,0)</f>
        <v>0</v>
      </c>
      <c r="V419" s="34">
        <f>IF(AG419="2",H419,0)</f>
        <v>0</v>
      </c>
      <c r="W419" s="34">
        <f>IF(AG419="2",I419,0)</f>
        <v>0</v>
      </c>
      <c r="X419" s="34">
        <f>IF(AG419="0",J419,0)</f>
        <v>0</v>
      </c>
      <c r="Y419" s="27" t="s">
        <v>371</v>
      </c>
      <c r="Z419" s="19">
        <f>IF(AD419=0,J419,0)</f>
        <v>0</v>
      </c>
      <c r="AA419" s="19">
        <f>IF(AD419=15,J419,0)</f>
        <v>0</v>
      </c>
      <c r="AB419" s="19">
        <f>IF(AD419=21,J419,0)</f>
        <v>0</v>
      </c>
      <c r="AD419" s="34">
        <v>21</v>
      </c>
      <c r="AE419" s="34">
        <f>G419*0</f>
        <v>0</v>
      </c>
      <c r="AF419" s="34">
        <f>G419*(1-0)</f>
        <v>0</v>
      </c>
      <c r="AG419" s="31" t="s">
        <v>7</v>
      </c>
      <c r="AM419" s="34">
        <f>F419*AE419</f>
        <v>0</v>
      </c>
      <c r="AN419" s="34">
        <f>F419*AF419</f>
        <v>0</v>
      </c>
      <c r="AO419" s="35" t="s">
        <v>1196</v>
      </c>
      <c r="AP419" s="35" t="s">
        <v>1203</v>
      </c>
      <c r="AQ419" s="27" t="s">
        <v>1210</v>
      </c>
      <c r="AS419" s="34">
        <f>AM419+AN419</f>
        <v>0</v>
      </c>
      <c r="AT419" s="34">
        <f>G419/(100-AU419)*100</f>
        <v>0</v>
      </c>
      <c r="AU419" s="34">
        <v>0</v>
      </c>
      <c r="AV419" s="34">
        <f>L419</f>
        <v>0</v>
      </c>
    </row>
    <row r="420" spans="1:48" ht="12.75">
      <c r="A420" s="6" t="s">
        <v>342</v>
      </c>
      <c r="B420" s="6" t="s">
        <v>371</v>
      </c>
      <c r="C420" s="6" t="s">
        <v>708</v>
      </c>
      <c r="D420" s="6" t="s">
        <v>1098</v>
      </c>
      <c r="E420" s="6" t="s">
        <v>1135</v>
      </c>
      <c r="F420" s="19">
        <v>15</v>
      </c>
      <c r="G420" s="72">
        <v>0</v>
      </c>
      <c r="H420" s="19">
        <f>F420*AE420</f>
        <v>0</v>
      </c>
      <c r="I420" s="19">
        <f>J420-H420</f>
        <v>0</v>
      </c>
      <c r="J420" s="19">
        <f>F420*G420</f>
        <v>0</v>
      </c>
      <c r="K420" s="19">
        <v>0</v>
      </c>
      <c r="L420" s="19">
        <f>F420*K420</f>
        <v>0</v>
      </c>
      <c r="M420" s="31" t="s">
        <v>1162</v>
      </c>
      <c r="P420" s="34">
        <f>IF(AG420="5",J420,0)</f>
        <v>0</v>
      </c>
      <c r="R420" s="34">
        <f>IF(AG420="1",H420,0)</f>
        <v>0</v>
      </c>
      <c r="S420" s="34">
        <f>IF(AG420="1",I420,0)</f>
        <v>0</v>
      </c>
      <c r="T420" s="34">
        <f>IF(AG420="7",H420,0)</f>
        <v>0</v>
      </c>
      <c r="U420" s="34">
        <f>IF(AG420="7",I420,0)</f>
        <v>0</v>
      </c>
      <c r="V420" s="34">
        <f>IF(AG420="2",H420,0)</f>
        <v>0</v>
      </c>
      <c r="W420" s="34">
        <f>IF(AG420="2",I420,0)</f>
        <v>0</v>
      </c>
      <c r="X420" s="34">
        <f>IF(AG420="0",J420,0)</f>
        <v>0</v>
      </c>
      <c r="Y420" s="27" t="s">
        <v>371</v>
      </c>
      <c r="Z420" s="19">
        <f>IF(AD420=0,J420,0)</f>
        <v>0</v>
      </c>
      <c r="AA420" s="19">
        <f>IF(AD420=15,J420,0)</f>
        <v>0</v>
      </c>
      <c r="AB420" s="19">
        <f>IF(AD420=21,J420,0)</f>
        <v>0</v>
      </c>
      <c r="AD420" s="34">
        <v>21</v>
      </c>
      <c r="AE420" s="34">
        <f>G420*0</f>
        <v>0</v>
      </c>
      <c r="AF420" s="34">
        <f>G420*(1-0)</f>
        <v>0</v>
      </c>
      <c r="AG420" s="31" t="s">
        <v>7</v>
      </c>
      <c r="AM420" s="34">
        <f>F420*AE420</f>
        <v>0</v>
      </c>
      <c r="AN420" s="34">
        <f>F420*AF420</f>
        <v>0</v>
      </c>
      <c r="AO420" s="35" t="s">
        <v>1196</v>
      </c>
      <c r="AP420" s="35" t="s">
        <v>1203</v>
      </c>
      <c r="AQ420" s="27" t="s">
        <v>1210</v>
      </c>
      <c r="AS420" s="34">
        <f>AM420+AN420</f>
        <v>0</v>
      </c>
      <c r="AT420" s="34">
        <f>G420/(100-AU420)*100</f>
        <v>0</v>
      </c>
      <c r="AU420" s="34">
        <v>0</v>
      </c>
      <c r="AV420" s="34">
        <f>L420</f>
        <v>0</v>
      </c>
    </row>
    <row r="421" spans="1:48" ht="12.75">
      <c r="A421" s="6" t="s">
        <v>343</v>
      </c>
      <c r="B421" s="6" t="s">
        <v>371</v>
      </c>
      <c r="C421" s="6" t="s">
        <v>709</v>
      </c>
      <c r="D421" s="6" t="s">
        <v>1099</v>
      </c>
      <c r="E421" s="6" t="s">
        <v>1146</v>
      </c>
      <c r="F421" s="19">
        <v>2</v>
      </c>
      <c r="G421" s="72">
        <v>0</v>
      </c>
      <c r="H421" s="19">
        <f>F421*AE421</f>
        <v>0</v>
      </c>
      <c r="I421" s="19">
        <f>J421-H421</f>
        <v>0</v>
      </c>
      <c r="J421" s="19">
        <f>F421*G421</f>
        <v>0</v>
      </c>
      <c r="K421" s="19">
        <v>0</v>
      </c>
      <c r="L421" s="19">
        <f>F421*K421</f>
        <v>0</v>
      </c>
      <c r="M421" s="31" t="s">
        <v>1162</v>
      </c>
      <c r="P421" s="34">
        <f>IF(AG421="5",J421,0)</f>
        <v>0</v>
      </c>
      <c r="R421" s="34">
        <f>IF(AG421="1",H421,0)</f>
        <v>0</v>
      </c>
      <c r="S421" s="34">
        <f>IF(AG421="1",I421,0)</f>
        <v>0</v>
      </c>
      <c r="T421" s="34">
        <f>IF(AG421="7",H421,0)</f>
        <v>0</v>
      </c>
      <c r="U421" s="34">
        <f>IF(AG421="7",I421,0)</f>
        <v>0</v>
      </c>
      <c r="V421" s="34">
        <f>IF(AG421="2",H421,0)</f>
        <v>0</v>
      </c>
      <c r="W421" s="34">
        <f>IF(AG421="2",I421,0)</f>
        <v>0</v>
      </c>
      <c r="X421" s="34">
        <f>IF(AG421="0",J421,0)</f>
        <v>0</v>
      </c>
      <c r="Y421" s="27" t="s">
        <v>371</v>
      </c>
      <c r="Z421" s="19">
        <f>IF(AD421=0,J421,0)</f>
        <v>0</v>
      </c>
      <c r="AA421" s="19">
        <f>IF(AD421=15,J421,0)</f>
        <v>0</v>
      </c>
      <c r="AB421" s="19">
        <f>IF(AD421=21,J421,0)</f>
        <v>0</v>
      </c>
      <c r="AD421" s="34">
        <v>21</v>
      </c>
      <c r="AE421" s="34">
        <f>G421*0</f>
        <v>0</v>
      </c>
      <c r="AF421" s="34">
        <f>G421*(1-0)</f>
        <v>0</v>
      </c>
      <c r="AG421" s="31" t="s">
        <v>7</v>
      </c>
      <c r="AM421" s="34">
        <f>F421*AE421</f>
        <v>0</v>
      </c>
      <c r="AN421" s="34">
        <f>F421*AF421</f>
        <v>0</v>
      </c>
      <c r="AO421" s="35" t="s">
        <v>1196</v>
      </c>
      <c r="AP421" s="35" t="s">
        <v>1203</v>
      </c>
      <c r="AQ421" s="27" t="s">
        <v>1210</v>
      </c>
      <c r="AS421" s="34">
        <f>AM421+AN421</f>
        <v>0</v>
      </c>
      <c r="AT421" s="34">
        <f>G421/(100-AU421)*100</f>
        <v>0</v>
      </c>
      <c r="AU421" s="34">
        <v>0</v>
      </c>
      <c r="AV421" s="34">
        <f>L421</f>
        <v>0</v>
      </c>
    </row>
    <row r="422" spans="1:13" ht="12.75">
      <c r="A422" s="8"/>
      <c r="B422" s="15" t="s">
        <v>372</v>
      </c>
      <c r="C422" s="15"/>
      <c r="D422" s="15" t="s">
        <v>1100</v>
      </c>
      <c r="E422" s="8" t="s">
        <v>6</v>
      </c>
      <c r="F422" s="8" t="s">
        <v>6</v>
      </c>
      <c r="G422" s="8" t="s">
        <v>6</v>
      </c>
      <c r="H422" s="38">
        <f>H423+H442</f>
        <v>0</v>
      </c>
      <c r="I422" s="38">
        <f>I423+I442</f>
        <v>0</v>
      </c>
      <c r="J422" s="38">
        <f>H422+I422</f>
        <v>0</v>
      </c>
      <c r="K422" s="28"/>
      <c r="L422" s="38">
        <f>L423+L442</f>
        <v>2.8929979999999995</v>
      </c>
      <c r="M422" s="28"/>
    </row>
    <row r="423" spans="1:37" ht="12.75">
      <c r="A423" s="5"/>
      <c r="B423" s="14" t="s">
        <v>372</v>
      </c>
      <c r="C423" s="14" t="s">
        <v>710</v>
      </c>
      <c r="D423" s="14" t="s">
        <v>1101</v>
      </c>
      <c r="E423" s="5" t="s">
        <v>6</v>
      </c>
      <c r="F423" s="5" t="s">
        <v>6</v>
      </c>
      <c r="G423" s="5" t="s">
        <v>6</v>
      </c>
      <c r="H423" s="37">
        <f>SUM(H424:H440)</f>
        <v>0</v>
      </c>
      <c r="I423" s="37">
        <f>SUM(I424:I440)</f>
        <v>0</v>
      </c>
      <c r="J423" s="37">
        <f>H423+I423</f>
        <v>0</v>
      </c>
      <c r="K423" s="27"/>
      <c r="L423" s="37">
        <f>SUM(L424:L440)</f>
        <v>0</v>
      </c>
      <c r="M423" s="27"/>
      <c r="Y423" s="27" t="s">
        <v>372</v>
      </c>
      <c r="AI423" s="37">
        <f>SUM(Z424:Z440)</f>
        <v>0</v>
      </c>
      <c r="AJ423" s="37">
        <f>SUM(AA424:AA440)</f>
        <v>0</v>
      </c>
      <c r="AK423" s="37">
        <f>SUM(AB424:AB440)</f>
        <v>0</v>
      </c>
    </row>
    <row r="424" spans="1:48" ht="12.75">
      <c r="A424" s="6" t="s">
        <v>353</v>
      </c>
      <c r="B424" s="6" t="s">
        <v>372</v>
      </c>
      <c r="C424" s="6" t="s">
        <v>711</v>
      </c>
      <c r="D424" s="6" t="s">
        <v>1102</v>
      </c>
      <c r="E424" s="6" t="s">
        <v>1134</v>
      </c>
      <c r="F424" s="19">
        <v>1</v>
      </c>
      <c r="G424" s="72">
        <v>0</v>
      </c>
      <c r="H424" s="19">
        <f>F424*AE424</f>
        <v>0</v>
      </c>
      <c r="I424" s="19">
        <f>J424-H424</f>
        <v>0</v>
      </c>
      <c r="J424" s="19">
        <f>F424*G424</f>
        <v>0</v>
      </c>
      <c r="K424" s="19">
        <v>0</v>
      </c>
      <c r="L424" s="19">
        <f>F424*K424</f>
        <v>0</v>
      </c>
      <c r="M424" s="31" t="s">
        <v>1162</v>
      </c>
      <c r="P424" s="34">
        <f>IF(AG424="5",J424,0)</f>
        <v>0</v>
      </c>
      <c r="R424" s="34">
        <f>IF(AG424="1",H424,0)</f>
        <v>0</v>
      </c>
      <c r="S424" s="34">
        <f>IF(AG424="1",I424,0)</f>
        <v>0</v>
      </c>
      <c r="T424" s="34">
        <f>IF(AG424="7",H424,0)</f>
        <v>0</v>
      </c>
      <c r="U424" s="34">
        <f>IF(AG424="7",I424,0)</f>
        <v>0</v>
      </c>
      <c r="V424" s="34">
        <f>IF(AG424="2",H424,0)</f>
        <v>0</v>
      </c>
      <c r="W424" s="34">
        <f>IF(AG424="2",I424,0)</f>
        <v>0</v>
      </c>
      <c r="X424" s="34">
        <f>IF(AG424="0",J424,0)</f>
        <v>0</v>
      </c>
      <c r="Y424" s="27" t="s">
        <v>372</v>
      </c>
      <c r="Z424" s="19">
        <f>IF(AD424=0,J424,0)</f>
        <v>0</v>
      </c>
      <c r="AA424" s="19">
        <f>IF(AD424=15,J424,0)</f>
        <v>0</v>
      </c>
      <c r="AB424" s="19">
        <f>IF(AD424=21,J424,0)</f>
        <v>0</v>
      </c>
      <c r="AD424" s="34">
        <v>21</v>
      </c>
      <c r="AE424" s="34">
        <f>G424*0</f>
        <v>0</v>
      </c>
      <c r="AF424" s="34">
        <f>G424*(1-0)</f>
        <v>0</v>
      </c>
      <c r="AG424" s="31" t="s">
        <v>7</v>
      </c>
      <c r="AM424" s="34">
        <f>F424*AE424</f>
        <v>0</v>
      </c>
      <c r="AN424" s="34">
        <f>F424*AF424</f>
        <v>0</v>
      </c>
      <c r="AO424" s="35" t="s">
        <v>1197</v>
      </c>
      <c r="AP424" s="35" t="s">
        <v>1209</v>
      </c>
      <c r="AQ424" s="27" t="s">
        <v>1211</v>
      </c>
      <c r="AS424" s="34">
        <f>AM424+AN424</f>
        <v>0</v>
      </c>
      <c r="AT424" s="34">
        <f>G424/(100-AU424)*100</f>
        <v>0</v>
      </c>
      <c r="AU424" s="34">
        <v>0</v>
      </c>
      <c r="AV424" s="34">
        <f>L424</f>
        <v>0</v>
      </c>
    </row>
    <row r="425" spans="4:7" ht="25.5">
      <c r="D425" s="17" t="s">
        <v>1103</v>
      </c>
      <c r="G425" s="73"/>
    </row>
    <row r="426" spans="1:48" ht="12.75">
      <c r="A426" s="6" t="s">
        <v>354</v>
      </c>
      <c r="B426" s="6" t="s">
        <v>372</v>
      </c>
      <c r="C426" s="6" t="s">
        <v>712</v>
      </c>
      <c r="D426" s="6" t="s">
        <v>1104</v>
      </c>
      <c r="E426" s="6" t="s">
        <v>1134</v>
      </c>
      <c r="F426" s="19">
        <v>1</v>
      </c>
      <c r="G426" s="72">
        <v>0</v>
      </c>
      <c r="H426" s="19">
        <f>F426*AE426</f>
        <v>0</v>
      </c>
      <c r="I426" s="19">
        <f>J426-H426</f>
        <v>0</v>
      </c>
      <c r="J426" s="19">
        <f>F426*G426</f>
        <v>0</v>
      </c>
      <c r="K426" s="19">
        <v>0</v>
      </c>
      <c r="L426" s="19">
        <f>F426*K426</f>
        <v>0</v>
      </c>
      <c r="M426" s="31" t="s">
        <v>1162</v>
      </c>
      <c r="P426" s="34">
        <f>IF(AG426="5",J426,0)</f>
        <v>0</v>
      </c>
      <c r="R426" s="34">
        <f>IF(AG426="1",H426,0)</f>
        <v>0</v>
      </c>
      <c r="S426" s="34">
        <f>IF(AG426="1",I426,0)</f>
        <v>0</v>
      </c>
      <c r="T426" s="34">
        <f>IF(AG426="7",H426,0)</f>
        <v>0</v>
      </c>
      <c r="U426" s="34">
        <f>IF(AG426="7",I426,0)</f>
        <v>0</v>
      </c>
      <c r="V426" s="34">
        <f>IF(AG426="2",H426,0)</f>
        <v>0</v>
      </c>
      <c r="W426" s="34">
        <f>IF(AG426="2",I426,0)</f>
        <v>0</v>
      </c>
      <c r="X426" s="34">
        <f>IF(AG426="0",J426,0)</f>
        <v>0</v>
      </c>
      <c r="Y426" s="27" t="s">
        <v>372</v>
      </c>
      <c r="Z426" s="19">
        <f>IF(AD426=0,J426,0)</f>
        <v>0</v>
      </c>
      <c r="AA426" s="19">
        <f>IF(AD426=15,J426,0)</f>
        <v>0</v>
      </c>
      <c r="AB426" s="19">
        <f>IF(AD426=21,J426,0)</f>
        <v>0</v>
      </c>
      <c r="AD426" s="34">
        <v>21</v>
      </c>
      <c r="AE426" s="34">
        <f>G426*0</f>
        <v>0</v>
      </c>
      <c r="AF426" s="34">
        <f>G426*(1-0)</f>
        <v>0</v>
      </c>
      <c r="AG426" s="31" t="s">
        <v>7</v>
      </c>
      <c r="AM426" s="34">
        <f>F426*AE426</f>
        <v>0</v>
      </c>
      <c r="AN426" s="34">
        <f>F426*AF426</f>
        <v>0</v>
      </c>
      <c r="AO426" s="35" t="s">
        <v>1197</v>
      </c>
      <c r="AP426" s="35" t="s">
        <v>1209</v>
      </c>
      <c r="AQ426" s="27" t="s">
        <v>1211</v>
      </c>
      <c r="AS426" s="34">
        <f>AM426+AN426</f>
        <v>0</v>
      </c>
      <c r="AT426" s="34">
        <f>G426/(100-AU426)*100</f>
        <v>0</v>
      </c>
      <c r="AU426" s="34">
        <v>0</v>
      </c>
      <c r="AV426" s="34">
        <f>L426</f>
        <v>0</v>
      </c>
    </row>
    <row r="427" spans="4:7" ht="25.5">
      <c r="D427" s="17" t="s">
        <v>1105</v>
      </c>
      <c r="G427" s="73"/>
    </row>
    <row r="428" spans="1:48" ht="12.75">
      <c r="A428" s="6" t="s">
        <v>355</v>
      </c>
      <c r="B428" s="6" t="s">
        <v>372</v>
      </c>
      <c r="C428" s="6" t="s">
        <v>713</v>
      </c>
      <c r="D428" s="6" t="s">
        <v>1106</v>
      </c>
      <c r="E428" s="6" t="s">
        <v>1134</v>
      </c>
      <c r="F428" s="19">
        <v>1</v>
      </c>
      <c r="G428" s="72">
        <v>0</v>
      </c>
      <c r="H428" s="19">
        <f>F428*AE428</f>
        <v>0</v>
      </c>
      <c r="I428" s="19">
        <f>J428-H428</f>
        <v>0</v>
      </c>
      <c r="J428" s="19">
        <f>F428*G428</f>
        <v>0</v>
      </c>
      <c r="K428" s="19">
        <v>0</v>
      </c>
      <c r="L428" s="19">
        <f>F428*K428</f>
        <v>0</v>
      </c>
      <c r="M428" s="31" t="s">
        <v>1162</v>
      </c>
      <c r="P428" s="34">
        <f>IF(AG428="5",J428,0)</f>
        <v>0</v>
      </c>
      <c r="R428" s="34">
        <f>IF(AG428="1",H428,0)</f>
        <v>0</v>
      </c>
      <c r="S428" s="34">
        <f>IF(AG428="1",I428,0)</f>
        <v>0</v>
      </c>
      <c r="T428" s="34">
        <f>IF(AG428="7",H428,0)</f>
        <v>0</v>
      </c>
      <c r="U428" s="34">
        <f>IF(AG428="7",I428,0)</f>
        <v>0</v>
      </c>
      <c r="V428" s="34">
        <f>IF(AG428="2",H428,0)</f>
        <v>0</v>
      </c>
      <c r="W428" s="34">
        <f>IF(AG428="2",I428,0)</f>
        <v>0</v>
      </c>
      <c r="X428" s="34">
        <f>IF(AG428="0",J428,0)</f>
        <v>0</v>
      </c>
      <c r="Y428" s="27" t="s">
        <v>372</v>
      </c>
      <c r="Z428" s="19">
        <f>IF(AD428=0,J428,0)</f>
        <v>0</v>
      </c>
      <c r="AA428" s="19">
        <f>IF(AD428=15,J428,0)</f>
        <v>0</v>
      </c>
      <c r="AB428" s="19">
        <f>IF(AD428=21,J428,0)</f>
        <v>0</v>
      </c>
      <c r="AD428" s="34">
        <v>21</v>
      </c>
      <c r="AE428" s="34">
        <f>G428*0</f>
        <v>0</v>
      </c>
      <c r="AF428" s="34">
        <f>G428*(1-0)</f>
        <v>0</v>
      </c>
      <c r="AG428" s="31" t="s">
        <v>7</v>
      </c>
      <c r="AM428" s="34">
        <f>F428*AE428</f>
        <v>0</v>
      </c>
      <c r="AN428" s="34">
        <f>F428*AF428</f>
        <v>0</v>
      </c>
      <c r="AO428" s="35" t="s">
        <v>1197</v>
      </c>
      <c r="AP428" s="35" t="s">
        <v>1209</v>
      </c>
      <c r="AQ428" s="27" t="s">
        <v>1211</v>
      </c>
      <c r="AS428" s="34">
        <f>AM428+AN428</f>
        <v>0</v>
      </c>
      <c r="AT428" s="34">
        <f>G428/(100-AU428)*100</f>
        <v>0</v>
      </c>
      <c r="AU428" s="34">
        <v>0</v>
      </c>
      <c r="AV428" s="34">
        <f>L428</f>
        <v>0</v>
      </c>
    </row>
    <row r="429" spans="4:7" ht="25.5">
      <c r="D429" s="17" t="s">
        <v>1107</v>
      </c>
      <c r="G429" s="73"/>
    </row>
    <row r="430" spans="1:48" ht="12.75">
      <c r="A430" s="6" t="s">
        <v>356</v>
      </c>
      <c r="B430" s="6" t="s">
        <v>372</v>
      </c>
      <c r="C430" s="6" t="s">
        <v>714</v>
      </c>
      <c r="D430" s="6" t="s">
        <v>1108</v>
      </c>
      <c r="E430" s="6" t="s">
        <v>1134</v>
      </c>
      <c r="F430" s="19">
        <v>1</v>
      </c>
      <c r="G430" s="72">
        <v>0</v>
      </c>
      <c r="H430" s="19">
        <f>F430*AE430</f>
        <v>0</v>
      </c>
      <c r="I430" s="19">
        <f>J430-H430</f>
        <v>0</v>
      </c>
      <c r="J430" s="19">
        <f>F430*G430</f>
        <v>0</v>
      </c>
      <c r="K430" s="19">
        <v>0</v>
      </c>
      <c r="L430" s="19">
        <f>F430*K430</f>
        <v>0</v>
      </c>
      <c r="M430" s="31" t="s">
        <v>1162</v>
      </c>
      <c r="P430" s="34">
        <f>IF(AG430="5",J430,0)</f>
        <v>0</v>
      </c>
      <c r="R430" s="34">
        <f>IF(AG430="1",H430,0)</f>
        <v>0</v>
      </c>
      <c r="S430" s="34">
        <f>IF(AG430="1",I430,0)</f>
        <v>0</v>
      </c>
      <c r="T430" s="34">
        <f>IF(AG430="7",H430,0)</f>
        <v>0</v>
      </c>
      <c r="U430" s="34">
        <f>IF(AG430="7",I430,0)</f>
        <v>0</v>
      </c>
      <c r="V430" s="34">
        <f>IF(AG430="2",H430,0)</f>
        <v>0</v>
      </c>
      <c r="W430" s="34">
        <f>IF(AG430="2",I430,0)</f>
        <v>0</v>
      </c>
      <c r="X430" s="34">
        <f>IF(AG430="0",J430,0)</f>
        <v>0</v>
      </c>
      <c r="Y430" s="27" t="s">
        <v>372</v>
      </c>
      <c r="Z430" s="19">
        <f>IF(AD430=0,J430,0)</f>
        <v>0</v>
      </c>
      <c r="AA430" s="19">
        <f>IF(AD430=15,J430,0)</f>
        <v>0</v>
      </c>
      <c r="AB430" s="19">
        <f>IF(AD430=21,J430,0)</f>
        <v>0</v>
      </c>
      <c r="AD430" s="34">
        <v>21</v>
      </c>
      <c r="AE430" s="34">
        <f>G430*0</f>
        <v>0</v>
      </c>
      <c r="AF430" s="34">
        <f>G430*(1-0)</f>
        <v>0</v>
      </c>
      <c r="AG430" s="31" t="s">
        <v>7</v>
      </c>
      <c r="AM430" s="34">
        <f>F430*AE430</f>
        <v>0</v>
      </c>
      <c r="AN430" s="34">
        <f>F430*AF430</f>
        <v>0</v>
      </c>
      <c r="AO430" s="35" t="s">
        <v>1197</v>
      </c>
      <c r="AP430" s="35" t="s">
        <v>1209</v>
      </c>
      <c r="AQ430" s="27" t="s">
        <v>1211</v>
      </c>
      <c r="AS430" s="34">
        <f>AM430+AN430</f>
        <v>0</v>
      </c>
      <c r="AT430" s="34">
        <f>G430/(100-AU430)*100</f>
        <v>0</v>
      </c>
      <c r="AU430" s="34">
        <v>0</v>
      </c>
      <c r="AV430" s="34">
        <f>L430</f>
        <v>0</v>
      </c>
    </row>
    <row r="431" spans="4:7" ht="25.5">
      <c r="D431" s="17" t="s">
        <v>1109</v>
      </c>
      <c r="G431" s="73"/>
    </row>
    <row r="432" spans="1:48" ht="12.75">
      <c r="A432" s="6" t="s">
        <v>357</v>
      </c>
      <c r="B432" s="6" t="s">
        <v>372</v>
      </c>
      <c r="C432" s="6" t="s">
        <v>715</v>
      </c>
      <c r="D432" s="6" t="s">
        <v>1110</v>
      </c>
      <c r="E432" s="6" t="s">
        <v>1134</v>
      </c>
      <c r="F432" s="19">
        <v>1</v>
      </c>
      <c r="G432" s="72">
        <v>0</v>
      </c>
      <c r="H432" s="19">
        <f>F432*AE432</f>
        <v>0</v>
      </c>
      <c r="I432" s="19">
        <f>J432-H432</f>
        <v>0</v>
      </c>
      <c r="J432" s="19">
        <f>F432*G432</f>
        <v>0</v>
      </c>
      <c r="K432" s="19">
        <v>0</v>
      </c>
      <c r="L432" s="19">
        <f>F432*K432</f>
        <v>0</v>
      </c>
      <c r="M432" s="31" t="s">
        <v>1162</v>
      </c>
      <c r="P432" s="34">
        <f>IF(AG432="5",J432,0)</f>
        <v>0</v>
      </c>
      <c r="R432" s="34">
        <f>IF(AG432="1",H432,0)</f>
        <v>0</v>
      </c>
      <c r="S432" s="34">
        <f>IF(AG432="1",I432,0)</f>
        <v>0</v>
      </c>
      <c r="T432" s="34">
        <f>IF(AG432="7",H432,0)</f>
        <v>0</v>
      </c>
      <c r="U432" s="34">
        <f>IF(AG432="7",I432,0)</f>
        <v>0</v>
      </c>
      <c r="V432" s="34">
        <f>IF(AG432="2",H432,0)</f>
        <v>0</v>
      </c>
      <c r="W432" s="34">
        <f>IF(AG432="2",I432,0)</f>
        <v>0</v>
      </c>
      <c r="X432" s="34">
        <f>IF(AG432="0",J432,0)</f>
        <v>0</v>
      </c>
      <c r="Y432" s="27" t="s">
        <v>372</v>
      </c>
      <c r="Z432" s="19">
        <f>IF(AD432=0,J432,0)</f>
        <v>0</v>
      </c>
      <c r="AA432" s="19">
        <f>IF(AD432=15,J432,0)</f>
        <v>0</v>
      </c>
      <c r="AB432" s="19">
        <f>IF(AD432=21,J432,0)</f>
        <v>0</v>
      </c>
      <c r="AD432" s="34">
        <v>21</v>
      </c>
      <c r="AE432" s="34">
        <f>G432*0</f>
        <v>0</v>
      </c>
      <c r="AF432" s="34">
        <f>G432*(1-0)</f>
        <v>0</v>
      </c>
      <c r="AG432" s="31" t="s">
        <v>7</v>
      </c>
      <c r="AM432" s="34">
        <f>F432*AE432</f>
        <v>0</v>
      </c>
      <c r="AN432" s="34">
        <f>F432*AF432</f>
        <v>0</v>
      </c>
      <c r="AO432" s="35" t="s">
        <v>1197</v>
      </c>
      <c r="AP432" s="35" t="s">
        <v>1209</v>
      </c>
      <c r="AQ432" s="27" t="s">
        <v>1211</v>
      </c>
      <c r="AS432" s="34">
        <f>AM432+AN432</f>
        <v>0</v>
      </c>
      <c r="AT432" s="34">
        <f>G432/(100-AU432)*100</f>
        <v>0</v>
      </c>
      <c r="AU432" s="34">
        <v>0</v>
      </c>
      <c r="AV432" s="34">
        <f>L432</f>
        <v>0</v>
      </c>
    </row>
    <row r="433" spans="4:7" ht="25.5">
      <c r="D433" s="17" t="s">
        <v>1111</v>
      </c>
      <c r="G433" s="73"/>
    </row>
    <row r="434" spans="1:48" ht="12.75">
      <c r="A434" s="6" t="s">
        <v>358</v>
      </c>
      <c r="B434" s="6" t="s">
        <v>372</v>
      </c>
      <c r="C434" s="6" t="s">
        <v>716</v>
      </c>
      <c r="D434" s="6" t="s">
        <v>1112</v>
      </c>
      <c r="E434" s="6" t="s">
        <v>1134</v>
      </c>
      <c r="F434" s="19">
        <v>1</v>
      </c>
      <c r="G434" s="72">
        <v>0</v>
      </c>
      <c r="H434" s="19">
        <f>F434*AE434</f>
        <v>0</v>
      </c>
      <c r="I434" s="19">
        <f>J434-H434</f>
        <v>0</v>
      </c>
      <c r="J434" s="19">
        <f>F434*G434</f>
        <v>0</v>
      </c>
      <c r="K434" s="19">
        <v>0</v>
      </c>
      <c r="L434" s="19">
        <f>F434*K434</f>
        <v>0</v>
      </c>
      <c r="M434" s="31" t="s">
        <v>1162</v>
      </c>
      <c r="P434" s="34">
        <f>IF(AG434="5",J434,0)</f>
        <v>0</v>
      </c>
      <c r="R434" s="34">
        <f>IF(AG434="1",H434,0)</f>
        <v>0</v>
      </c>
      <c r="S434" s="34">
        <f>IF(AG434="1",I434,0)</f>
        <v>0</v>
      </c>
      <c r="T434" s="34">
        <f>IF(AG434="7",H434,0)</f>
        <v>0</v>
      </c>
      <c r="U434" s="34">
        <f>IF(AG434="7",I434,0)</f>
        <v>0</v>
      </c>
      <c r="V434" s="34">
        <f>IF(AG434="2",H434,0)</f>
        <v>0</v>
      </c>
      <c r="W434" s="34">
        <f>IF(AG434="2",I434,0)</f>
        <v>0</v>
      </c>
      <c r="X434" s="34">
        <f>IF(AG434="0",J434,0)</f>
        <v>0</v>
      </c>
      <c r="Y434" s="27" t="s">
        <v>372</v>
      </c>
      <c r="Z434" s="19">
        <f>IF(AD434=0,J434,0)</f>
        <v>0</v>
      </c>
      <c r="AA434" s="19">
        <f>IF(AD434=15,J434,0)</f>
        <v>0</v>
      </c>
      <c r="AB434" s="19">
        <f>IF(AD434=21,J434,0)</f>
        <v>0</v>
      </c>
      <c r="AD434" s="34">
        <v>21</v>
      </c>
      <c r="AE434" s="34">
        <f>G434*0</f>
        <v>0</v>
      </c>
      <c r="AF434" s="34">
        <f>G434*(1-0)</f>
        <v>0</v>
      </c>
      <c r="AG434" s="31" t="s">
        <v>7</v>
      </c>
      <c r="AM434" s="34">
        <f>F434*AE434</f>
        <v>0</v>
      </c>
      <c r="AN434" s="34">
        <f>F434*AF434</f>
        <v>0</v>
      </c>
      <c r="AO434" s="35" t="s">
        <v>1197</v>
      </c>
      <c r="AP434" s="35" t="s">
        <v>1209</v>
      </c>
      <c r="AQ434" s="27" t="s">
        <v>1211</v>
      </c>
      <c r="AS434" s="34">
        <f>AM434+AN434</f>
        <v>0</v>
      </c>
      <c r="AT434" s="34">
        <f>G434/(100-AU434)*100</f>
        <v>0</v>
      </c>
      <c r="AU434" s="34">
        <v>0</v>
      </c>
      <c r="AV434" s="34">
        <f>L434</f>
        <v>0</v>
      </c>
    </row>
    <row r="435" spans="4:7" ht="25.5">
      <c r="D435" s="17" t="s">
        <v>1113</v>
      </c>
      <c r="G435" s="73"/>
    </row>
    <row r="436" spans="1:48" ht="12.75">
      <c r="A436" s="6" t="s">
        <v>359</v>
      </c>
      <c r="B436" s="6" t="s">
        <v>372</v>
      </c>
      <c r="C436" s="6" t="s">
        <v>717</v>
      </c>
      <c r="D436" s="6" t="s">
        <v>1114</v>
      </c>
      <c r="E436" s="6" t="s">
        <v>1134</v>
      </c>
      <c r="F436" s="19">
        <v>1</v>
      </c>
      <c r="G436" s="72">
        <v>0</v>
      </c>
      <c r="H436" s="19">
        <f>F436*AE436</f>
        <v>0</v>
      </c>
      <c r="I436" s="19">
        <f>J436-H436</f>
        <v>0</v>
      </c>
      <c r="J436" s="19">
        <f>F436*G436</f>
        <v>0</v>
      </c>
      <c r="K436" s="19">
        <v>0</v>
      </c>
      <c r="L436" s="19">
        <f>F436*K436</f>
        <v>0</v>
      </c>
      <c r="M436" s="31" t="s">
        <v>1162</v>
      </c>
      <c r="P436" s="34">
        <f>IF(AG436="5",J436,0)</f>
        <v>0</v>
      </c>
      <c r="R436" s="34">
        <f>IF(AG436="1",H436,0)</f>
        <v>0</v>
      </c>
      <c r="S436" s="34">
        <f>IF(AG436="1",I436,0)</f>
        <v>0</v>
      </c>
      <c r="T436" s="34">
        <f>IF(AG436="7",H436,0)</f>
        <v>0</v>
      </c>
      <c r="U436" s="34">
        <f>IF(AG436="7",I436,0)</f>
        <v>0</v>
      </c>
      <c r="V436" s="34">
        <f>IF(AG436="2",H436,0)</f>
        <v>0</v>
      </c>
      <c r="W436" s="34">
        <f>IF(AG436="2",I436,0)</f>
        <v>0</v>
      </c>
      <c r="X436" s="34">
        <f>IF(AG436="0",J436,0)</f>
        <v>0</v>
      </c>
      <c r="Y436" s="27" t="s">
        <v>372</v>
      </c>
      <c r="Z436" s="19">
        <f>IF(AD436=0,J436,0)</f>
        <v>0</v>
      </c>
      <c r="AA436" s="19">
        <f>IF(AD436=15,J436,0)</f>
        <v>0</v>
      </c>
      <c r="AB436" s="19">
        <f>IF(AD436=21,J436,0)</f>
        <v>0</v>
      </c>
      <c r="AD436" s="34">
        <v>21</v>
      </c>
      <c r="AE436" s="34">
        <f>G436*0</f>
        <v>0</v>
      </c>
      <c r="AF436" s="34">
        <f>G436*(1-0)</f>
        <v>0</v>
      </c>
      <c r="AG436" s="31" t="s">
        <v>7</v>
      </c>
      <c r="AM436" s="34">
        <f>F436*AE436</f>
        <v>0</v>
      </c>
      <c r="AN436" s="34">
        <f>F436*AF436</f>
        <v>0</v>
      </c>
      <c r="AO436" s="35" t="s">
        <v>1197</v>
      </c>
      <c r="AP436" s="35" t="s">
        <v>1209</v>
      </c>
      <c r="AQ436" s="27" t="s">
        <v>1211</v>
      </c>
      <c r="AS436" s="34">
        <f>AM436+AN436</f>
        <v>0</v>
      </c>
      <c r="AT436" s="34">
        <f>G436/(100-AU436)*100</f>
        <v>0</v>
      </c>
      <c r="AU436" s="34">
        <v>0</v>
      </c>
      <c r="AV436" s="34">
        <f>L436</f>
        <v>0</v>
      </c>
    </row>
    <row r="437" spans="4:7" ht="25.5">
      <c r="D437" s="17" t="s">
        <v>1115</v>
      </c>
      <c r="G437" s="73"/>
    </row>
    <row r="438" spans="1:48" ht="12.75">
      <c r="A438" s="6" t="s">
        <v>360</v>
      </c>
      <c r="B438" s="6" t="s">
        <v>372</v>
      </c>
      <c r="C438" s="6" t="s">
        <v>718</v>
      </c>
      <c r="D438" s="6" t="s">
        <v>1116</v>
      </c>
      <c r="E438" s="6" t="s">
        <v>1134</v>
      </c>
      <c r="F438" s="19">
        <v>1</v>
      </c>
      <c r="G438" s="72">
        <v>0</v>
      </c>
      <c r="H438" s="19">
        <f>F438*AE438</f>
        <v>0</v>
      </c>
      <c r="I438" s="19">
        <f>J438-H438</f>
        <v>0</v>
      </c>
      <c r="J438" s="19">
        <f>F438*G438</f>
        <v>0</v>
      </c>
      <c r="K438" s="19">
        <v>0</v>
      </c>
      <c r="L438" s="19">
        <f>F438*K438</f>
        <v>0</v>
      </c>
      <c r="M438" s="31" t="s">
        <v>1162</v>
      </c>
      <c r="P438" s="34">
        <f>IF(AG438="5",J438,0)</f>
        <v>0</v>
      </c>
      <c r="R438" s="34">
        <f>IF(AG438="1",H438,0)</f>
        <v>0</v>
      </c>
      <c r="S438" s="34">
        <f>IF(AG438="1",I438,0)</f>
        <v>0</v>
      </c>
      <c r="T438" s="34">
        <f>IF(AG438="7",H438,0)</f>
        <v>0</v>
      </c>
      <c r="U438" s="34">
        <f>IF(AG438="7",I438,0)</f>
        <v>0</v>
      </c>
      <c r="V438" s="34">
        <f>IF(AG438="2",H438,0)</f>
        <v>0</v>
      </c>
      <c r="W438" s="34">
        <f>IF(AG438="2",I438,0)</f>
        <v>0</v>
      </c>
      <c r="X438" s="34">
        <f>IF(AG438="0",J438,0)</f>
        <v>0</v>
      </c>
      <c r="Y438" s="27" t="s">
        <v>372</v>
      </c>
      <c r="Z438" s="19">
        <f>IF(AD438=0,J438,0)</f>
        <v>0</v>
      </c>
      <c r="AA438" s="19">
        <f>IF(AD438=15,J438,0)</f>
        <v>0</v>
      </c>
      <c r="AB438" s="19">
        <f>IF(AD438=21,J438,0)</f>
        <v>0</v>
      </c>
      <c r="AD438" s="34">
        <v>21</v>
      </c>
      <c r="AE438" s="34">
        <f>G438*0</f>
        <v>0</v>
      </c>
      <c r="AF438" s="34">
        <f>G438*(1-0)</f>
        <v>0</v>
      </c>
      <c r="AG438" s="31" t="s">
        <v>7</v>
      </c>
      <c r="AM438" s="34">
        <f>F438*AE438</f>
        <v>0</v>
      </c>
      <c r="AN438" s="34">
        <f>F438*AF438</f>
        <v>0</v>
      </c>
      <c r="AO438" s="35" t="s">
        <v>1197</v>
      </c>
      <c r="AP438" s="35" t="s">
        <v>1209</v>
      </c>
      <c r="AQ438" s="27" t="s">
        <v>1211</v>
      </c>
      <c r="AS438" s="34">
        <f>AM438+AN438</f>
        <v>0</v>
      </c>
      <c r="AT438" s="34">
        <f>G438/(100-AU438)*100</f>
        <v>0</v>
      </c>
      <c r="AU438" s="34">
        <v>0</v>
      </c>
      <c r="AV438" s="34">
        <f>L438</f>
        <v>0</v>
      </c>
    </row>
    <row r="439" spans="4:7" ht="25.5">
      <c r="D439" s="17" t="s">
        <v>1341</v>
      </c>
      <c r="G439" s="73"/>
    </row>
    <row r="440" spans="1:48" ht="12.75">
      <c r="A440" s="6" t="s">
        <v>361</v>
      </c>
      <c r="B440" s="6" t="s">
        <v>372</v>
      </c>
      <c r="C440" s="6" t="s">
        <v>719</v>
      </c>
      <c r="D440" s="6" t="s">
        <v>1117</v>
      </c>
      <c r="E440" s="6" t="s">
        <v>1134</v>
      </c>
      <c r="F440" s="19">
        <v>1</v>
      </c>
      <c r="G440" s="72">
        <v>0</v>
      </c>
      <c r="H440" s="19">
        <f>F440*AE440</f>
        <v>0</v>
      </c>
      <c r="I440" s="19">
        <f>J440-H440</f>
        <v>0</v>
      </c>
      <c r="J440" s="19">
        <f>F440*G440</f>
        <v>0</v>
      </c>
      <c r="K440" s="19">
        <v>0</v>
      </c>
      <c r="L440" s="19">
        <f>F440*K440</f>
        <v>0</v>
      </c>
      <c r="M440" s="31" t="s">
        <v>1162</v>
      </c>
      <c r="P440" s="34">
        <f>IF(AG440="5",J440,0)</f>
        <v>0</v>
      </c>
      <c r="R440" s="34">
        <f>IF(AG440="1",H440,0)</f>
        <v>0</v>
      </c>
      <c r="S440" s="34">
        <f>IF(AG440="1",I440,0)</f>
        <v>0</v>
      </c>
      <c r="T440" s="34">
        <f>IF(AG440="7",H440,0)</f>
        <v>0</v>
      </c>
      <c r="U440" s="34">
        <f>IF(AG440="7",I440,0)</f>
        <v>0</v>
      </c>
      <c r="V440" s="34">
        <f>IF(AG440="2",H440,0)</f>
        <v>0</v>
      </c>
      <c r="W440" s="34">
        <f>IF(AG440="2",I440,0)</f>
        <v>0</v>
      </c>
      <c r="X440" s="34">
        <f>IF(AG440="0",J440,0)</f>
        <v>0</v>
      </c>
      <c r="Y440" s="27" t="s">
        <v>372</v>
      </c>
      <c r="Z440" s="19">
        <f>IF(AD440=0,J440,0)</f>
        <v>0</v>
      </c>
      <c r="AA440" s="19">
        <f>IF(AD440=15,J440,0)</f>
        <v>0</v>
      </c>
      <c r="AB440" s="19">
        <f>IF(AD440=21,J440,0)</f>
        <v>0</v>
      </c>
      <c r="AD440" s="34">
        <v>21</v>
      </c>
      <c r="AE440" s="34">
        <f>G440*0</f>
        <v>0</v>
      </c>
      <c r="AF440" s="34">
        <f>G440*(1-0)</f>
        <v>0</v>
      </c>
      <c r="AG440" s="31" t="s">
        <v>7</v>
      </c>
      <c r="AM440" s="34">
        <f>F440*AE440</f>
        <v>0</v>
      </c>
      <c r="AN440" s="34">
        <f>F440*AF440</f>
        <v>0</v>
      </c>
      <c r="AO440" s="35" t="s">
        <v>1197</v>
      </c>
      <c r="AP440" s="35" t="s">
        <v>1209</v>
      </c>
      <c r="AQ440" s="27" t="s">
        <v>1211</v>
      </c>
      <c r="AS440" s="34">
        <f>AM440+AN440</f>
        <v>0</v>
      </c>
      <c r="AT440" s="34">
        <f>G440/(100-AU440)*100</f>
        <v>0</v>
      </c>
      <c r="AU440" s="34">
        <v>0</v>
      </c>
      <c r="AV440" s="34">
        <f>L440</f>
        <v>0</v>
      </c>
    </row>
    <row r="441" spans="4:7" ht="38.25">
      <c r="D441" s="17" t="s">
        <v>1118</v>
      </c>
      <c r="G441" s="73"/>
    </row>
    <row r="442" spans="1:37" ht="12.75">
      <c r="A442" s="5"/>
      <c r="B442" s="14" t="s">
        <v>372</v>
      </c>
      <c r="C442" s="14" t="s">
        <v>720</v>
      </c>
      <c r="D442" s="14" t="s">
        <v>1119</v>
      </c>
      <c r="E442" s="5" t="s">
        <v>6</v>
      </c>
      <c r="F442" s="5" t="s">
        <v>6</v>
      </c>
      <c r="G442" s="5" t="s">
        <v>6</v>
      </c>
      <c r="H442" s="37">
        <f>SUM(H443:H453)</f>
        <v>0</v>
      </c>
      <c r="I442" s="37">
        <f>SUM(I443:I453)</f>
        <v>0</v>
      </c>
      <c r="J442" s="37">
        <f>H442+I442</f>
        <v>0</v>
      </c>
      <c r="K442" s="27"/>
      <c r="L442" s="37">
        <f>SUM(L443:L453)</f>
        <v>2.8929979999999995</v>
      </c>
      <c r="M442" s="27"/>
      <c r="Y442" s="27" t="s">
        <v>372</v>
      </c>
      <c r="AI442" s="37">
        <f>SUM(Z443:Z453)</f>
        <v>0</v>
      </c>
      <c r="AJ442" s="37">
        <f>SUM(AA443:AA453)</f>
        <v>0</v>
      </c>
      <c r="AK442" s="37">
        <f>SUM(AB443:AB453)</f>
        <v>0</v>
      </c>
    </row>
    <row r="443" spans="1:48" ht="12.75">
      <c r="A443" s="6" t="s">
        <v>362</v>
      </c>
      <c r="B443" s="6" t="s">
        <v>372</v>
      </c>
      <c r="C443" s="6" t="s">
        <v>721</v>
      </c>
      <c r="D443" s="6" t="s">
        <v>1120</v>
      </c>
      <c r="E443" s="6" t="s">
        <v>1134</v>
      </c>
      <c r="F443" s="19">
        <v>6</v>
      </c>
      <c r="G443" s="72">
        <v>0</v>
      </c>
      <c r="H443" s="19">
        <f>F443*AE443</f>
        <v>0</v>
      </c>
      <c r="I443" s="19">
        <f>J443-H443</f>
        <v>0</v>
      </c>
      <c r="J443" s="19">
        <f>F443*G443</f>
        <v>0</v>
      </c>
      <c r="K443" s="19">
        <v>0</v>
      </c>
      <c r="L443" s="19">
        <f>F443*K443</f>
        <v>0</v>
      </c>
      <c r="M443" s="31" t="s">
        <v>1162</v>
      </c>
      <c r="P443" s="34">
        <f>IF(AG443="5",J443,0)</f>
        <v>0</v>
      </c>
      <c r="R443" s="34">
        <f>IF(AG443="1",H443,0)</f>
        <v>0</v>
      </c>
      <c r="S443" s="34">
        <f>IF(AG443="1",I443,0)</f>
        <v>0</v>
      </c>
      <c r="T443" s="34">
        <f>IF(AG443="7",H443,0)</f>
        <v>0</v>
      </c>
      <c r="U443" s="34">
        <f>IF(AG443="7",I443,0)</f>
        <v>0</v>
      </c>
      <c r="V443" s="34">
        <f>IF(AG443="2",H443,0)</f>
        <v>0</v>
      </c>
      <c r="W443" s="34">
        <f>IF(AG443="2",I443,0)</f>
        <v>0</v>
      </c>
      <c r="X443" s="34">
        <f>IF(AG443="0",J443,0)</f>
        <v>0</v>
      </c>
      <c r="Y443" s="27" t="s">
        <v>372</v>
      </c>
      <c r="Z443" s="19">
        <f>IF(AD443=0,J443,0)</f>
        <v>0</v>
      </c>
      <c r="AA443" s="19">
        <f>IF(AD443=15,J443,0)</f>
        <v>0</v>
      </c>
      <c r="AB443" s="19">
        <f>IF(AD443=21,J443,0)</f>
        <v>0</v>
      </c>
      <c r="AD443" s="34">
        <v>21</v>
      </c>
      <c r="AE443" s="34">
        <f>G443*0</f>
        <v>0</v>
      </c>
      <c r="AF443" s="34">
        <f>G443*(1-0)</f>
        <v>0</v>
      </c>
      <c r="AG443" s="31" t="s">
        <v>7</v>
      </c>
      <c r="AM443" s="34">
        <f>F443*AE443</f>
        <v>0</v>
      </c>
      <c r="AN443" s="34">
        <f>F443*AF443</f>
        <v>0</v>
      </c>
      <c r="AO443" s="35" t="s">
        <v>1198</v>
      </c>
      <c r="AP443" s="35" t="s">
        <v>1209</v>
      </c>
      <c r="AQ443" s="27" t="s">
        <v>1211</v>
      </c>
      <c r="AS443" s="34">
        <f>AM443+AN443</f>
        <v>0</v>
      </c>
      <c r="AT443" s="34">
        <f>G443/(100-AU443)*100</f>
        <v>0</v>
      </c>
      <c r="AU443" s="34">
        <v>0</v>
      </c>
      <c r="AV443" s="34">
        <f>L443</f>
        <v>0</v>
      </c>
    </row>
    <row r="444" spans="4:7" ht="12.75">
      <c r="D444" s="17" t="s">
        <v>1349</v>
      </c>
      <c r="G444" s="73"/>
    </row>
    <row r="445" spans="1:48" ht="12.75">
      <c r="A445" s="7" t="s">
        <v>363</v>
      </c>
      <c r="B445" s="7" t="s">
        <v>372</v>
      </c>
      <c r="C445" s="7" t="s">
        <v>722</v>
      </c>
      <c r="D445" s="7" t="s">
        <v>1121</v>
      </c>
      <c r="E445" s="7" t="s">
        <v>1134</v>
      </c>
      <c r="F445" s="20">
        <v>6</v>
      </c>
      <c r="G445" s="74">
        <v>0</v>
      </c>
      <c r="H445" s="20">
        <f>F445*AE445</f>
        <v>0</v>
      </c>
      <c r="I445" s="20">
        <f>J445-H445</f>
        <v>0</v>
      </c>
      <c r="J445" s="20">
        <f>F445*G445</f>
        <v>0</v>
      </c>
      <c r="K445" s="20">
        <v>0.01125</v>
      </c>
      <c r="L445" s="20">
        <f>F445*K445</f>
        <v>0.0675</v>
      </c>
      <c r="M445" s="32" t="s">
        <v>1162</v>
      </c>
      <c r="P445" s="34">
        <f>IF(AG445="5",J445,0)</f>
        <v>0</v>
      </c>
      <c r="R445" s="34">
        <f>IF(AG445="1",H445,0)</f>
        <v>0</v>
      </c>
      <c r="S445" s="34">
        <f>IF(AG445="1",I445,0)</f>
        <v>0</v>
      </c>
      <c r="T445" s="34">
        <f>IF(AG445="7",H445,0)</f>
        <v>0</v>
      </c>
      <c r="U445" s="34">
        <f>IF(AG445="7",I445,0)</f>
        <v>0</v>
      </c>
      <c r="V445" s="34">
        <f>IF(AG445="2",H445,0)</f>
        <v>0</v>
      </c>
      <c r="W445" s="34">
        <f>IF(AG445="2",I445,0)</f>
        <v>0</v>
      </c>
      <c r="X445" s="34">
        <f>IF(AG445="0",J445,0)</f>
        <v>0</v>
      </c>
      <c r="Y445" s="27" t="s">
        <v>372</v>
      </c>
      <c r="Z445" s="20">
        <f>IF(AD445=0,J445,0)</f>
        <v>0</v>
      </c>
      <c r="AA445" s="20">
        <f>IF(AD445=15,J445,0)</f>
        <v>0</v>
      </c>
      <c r="AB445" s="20">
        <f>IF(AD445=21,J445,0)</f>
        <v>0</v>
      </c>
      <c r="AD445" s="34">
        <v>21</v>
      </c>
      <c r="AE445" s="34">
        <f>G445*1</f>
        <v>0</v>
      </c>
      <c r="AF445" s="34">
        <f>G445*(1-1)</f>
        <v>0</v>
      </c>
      <c r="AG445" s="32" t="s">
        <v>7</v>
      </c>
      <c r="AM445" s="34">
        <f>F445*AE445</f>
        <v>0</v>
      </c>
      <c r="AN445" s="34">
        <f>F445*AF445</f>
        <v>0</v>
      </c>
      <c r="AO445" s="35" t="s">
        <v>1198</v>
      </c>
      <c r="AP445" s="35" t="s">
        <v>1209</v>
      </c>
      <c r="AQ445" s="27" t="s">
        <v>1211</v>
      </c>
      <c r="AS445" s="34">
        <f>AM445+AN445</f>
        <v>0</v>
      </c>
      <c r="AT445" s="34">
        <f>G445/(100-AU445)*100</f>
        <v>0</v>
      </c>
      <c r="AU445" s="34">
        <v>0</v>
      </c>
      <c r="AV445" s="34">
        <f>L445</f>
        <v>0.0675</v>
      </c>
    </row>
    <row r="446" spans="1:48" ht="12.75">
      <c r="A446" s="6" t="s">
        <v>364</v>
      </c>
      <c r="B446" s="6" t="s">
        <v>372</v>
      </c>
      <c r="C446" s="6" t="s">
        <v>723</v>
      </c>
      <c r="D446" s="6" t="s">
        <v>1122</v>
      </c>
      <c r="E446" s="6" t="s">
        <v>1135</v>
      </c>
      <c r="F446" s="19">
        <v>56.68</v>
      </c>
      <c r="G446" s="72">
        <v>0</v>
      </c>
      <c r="H446" s="19">
        <f>F446*AE446</f>
        <v>0</v>
      </c>
      <c r="I446" s="19">
        <f>J446-H446</f>
        <v>0</v>
      </c>
      <c r="J446" s="19">
        <f>F446*G446</f>
        <v>0</v>
      </c>
      <c r="K446" s="19">
        <v>0.02754</v>
      </c>
      <c r="L446" s="19">
        <f>F446*K446</f>
        <v>1.5609671999999999</v>
      </c>
      <c r="M446" s="31" t="s">
        <v>1162</v>
      </c>
      <c r="P446" s="34">
        <f>IF(AG446="5",J446,0)</f>
        <v>0</v>
      </c>
      <c r="R446" s="34">
        <f>IF(AG446="1",H446,0)</f>
        <v>0</v>
      </c>
      <c r="S446" s="34">
        <f>IF(AG446="1",I446,0)</f>
        <v>0</v>
      </c>
      <c r="T446" s="34">
        <f>IF(AG446="7",H446,0)</f>
        <v>0</v>
      </c>
      <c r="U446" s="34">
        <f>IF(AG446="7",I446,0)</f>
        <v>0</v>
      </c>
      <c r="V446" s="34">
        <f>IF(AG446="2",H446,0)</f>
        <v>0</v>
      </c>
      <c r="W446" s="34">
        <f>IF(AG446="2",I446,0)</f>
        <v>0</v>
      </c>
      <c r="X446" s="34">
        <f>IF(AG446="0",J446,0)</f>
        <v>0</v>
      </c>
      <c r="Y446" s="27" t="s">
        <v>372</v>
      </c>
      <c r="Z446" s="19">
        <f>IF(AD446=0,J446,0)</f>
        <v>0</v>
      </c>
      <c r="AA446" s="19">
        <f>IF(AD446=15,J446,0)</f>
        <v>0</v>
      </c>
      <c r="AB446" s="19">
        <f>IF(AD446=21,J446,0)</f>
        <v>0</v>
      </c>
      <c r="AD446" s="34">
        <v>21</v>
      </c>
      <c r="AE446" s="34">
        <f>G446*0.425108387806875</f>
        <v>0</v>
      </c>
      <c r="AF446" s="34">
        <f>G446*(1-0.425108387806875)</f>
        <v>0</v>
      </c>
      <c r="AG446" s="31" t="s">
        <v>7</v>
      </c>
      <c r="AM446" s="34">
        <f>F446*AE446</f>
        <v>0</v>
      </c>
      <c r="AN446" s="34">
        <f>F446*AF446</f>
        <v>0</v>
      </c>
      <c r="AO446" s="35" t="s">
        <v>1198</v>
      </c>
      <c r="AP446" s="35" t="s">
        <v>1209</v>
      </c>
      <c r="AQ446" s="27" t="s">
        <v>1211</v>
      </c>
      <c r="AS446" s="34">
        <f>AM446+AN446</f>
        <v>0</v>
      </c>
      <c r="AT446" s="34">
        <f>G446/(100-AU446)*100</f>
        <v>0</v>
      </c>
      <c r="AU446" s="34">
        <v>0</v>
      </c>
      <c r="AV446" s="34">
        <f>L446</f>
        <v>1.5609671999999999</v>
      </c>
    </row>
    <row r="447" spans="4:7" ht="12.75">
      <c r="D447" s="17" t="s">
        <v>1123</v>
      </c>
      <c r="G447" s="73"/>
    </row>
    <row r="448" spans="1:48" ht="12.75">
      <c r="A448" s="6" t="s">
        <v>365</v>
      </c>
      <c r="B448" s="6" t="s">
        <v>372</v>
      </c>
      <c r="C448" s="6" t="s">
        <v>403</v>
      </c>
      <c r="D448" s="6" t="s">
        <v>1124</v>
      </c>
      <c r="E448" s="6" t="s">
        <v>1134</v>
      </c>
      <c r="F448" s="19">
        <v>6</v>
      </c>
      <c r="G448" s="72">
        <v>0</v>
      </c>
      <c r="H448" s="19">
        <f>F448*AE448</f>
        <v>0</v>
      </c>
      <c r="I448" s="19">
        <f>J448-H448</f>
        <v>0</v>
      </c>
      <c r="J448" s="19">
        <f>F448*G448</f>
        <v>0</v>
      </c>
      <c r="K448" s="19">
        <v>0</v>
      </c>
      <c r="L448" s="19">
        <f>F448*K448</f>
        <v>0</v>
      </c>
      <c r="M448" s="31" t="s">
        <v>1162</v>
      </c>
      <c r="P448" s="34">
        <f>IF(AG448="5",J448,0)</f>
        <v>0</v>
      </c>
      <c r="R448" s="34">
        <f>IF(AG448="1",H448,0)</f>
        <v>0</v>
      </c>
      <c r="S448" s="34">
        <f>IF(AG448="1",I448,0)</f>
        <v>0</v>
      </c>
      <c r="T448" s="34">
        <f>IF(AG448="7",H448,0)</f>
        <v>0</v>
      </c>
      <c r="U448" s="34">
        <f>IF(AG448="7",I448,0)</f>
        <v>0</v>
      </c>
      <c r="V448" s="34">
        <f>IF(AG448="2",H448,0)</f>
        <v>0</v>
      </c>
      <c r="W448" s="34">
        <f>IF(AG448="2",I448,0)</f>
        <v>0</v>
      </c>
      <c r="X448" s="34">
        <f>IF(AG448="0",J448,0)</f>
        <v>0</v>
      </c>
      <c r="Y448" s="27" t="s">
        <v>372</v>
      </c>
      <c r="Z448" s="19">
        <f>IF(AD448=0,J448,0)</f>
        <v>0</v>
      </c>
      <c r="AA448" s="19">
        <f>IF(AD448=15,J448,0)</f>
        <v>0</v>
      </c>
      <c r="AB448" s="19">
        <f>IF(AD448=21,J448,0)</f>
        <v>0</v>
      </c>
      <c r="AD448" s="34">
        <v>21</v>
      </c>
      <c r="AE448" s="34">
        <f>G448*0</f>
        <v>0</v>
      </c>
      <c r="AF448" s="34">
        <f>G448*(1-0)</f>
        <v>0</v>
      </c>
      <c r="AG448" s="31" t="s">
        <v>7</v>
      </c>
      <c r="AM448" s="34">
        <f>F448*AE448</f>
        <v>0</v>
      </c>
      <c r="AN448" s="34">
        <f>F448*AF448</f>
        <v>0</v>
      </c>
      <c r="AO448" s="35" t="s">
        <v>1198</v>
      </c>
      <c r="AP448" s="35" t="s">
        <v>1209</v>
      </c>
      <c r="AQ448" s="27" t="s">
        <v>1211</v>
      </c>
      <c r="AS448" s="34">
        <f>AM448+AN448</f>
        <v>0</v>
      </c>
      <c r="AT448" s="34">
        <f>G448/(100-AU448)*100</f>
        <v>0</v>
      </c>
      <c r="AU448" s="34">
        <v>0</v>
      </c>
      <c r="AV448" s="34">
        <f>L448</f>
        <v>0</v>
      </c>
    </row>
    <row r="449" spans="4:7" ht="12.75" customHeight="1">
      <c r="D449" s="126" t="s">
        <v>1348</v>
      </c>
      <c r="G449" s="73"/>
    </row>
    <row r="450" spans="1:48" ht="12.75">
      <c r="A450" s="6" t="s">
        <v>366</v>
      </c>
      <c r="B450" s="6" t="s">
        <v>372</v>
      </c>
      <c r="C450" s="6" t="s">
        <v>724</v>
      </c>
      <c r="D450" s="6" t="s">
        <v>1125</v>
      </c>
      <c r="E450" s="6" t="s">
        <v>1135</v>
      </c>
      <c r="F450" s="19">
        <v>56.68</v>
      </c>
      <c r="G450" s="72">
        <v>0</v>
      </c>
      <c r="H450" s="19">
        <f>F450*AE450</f>
        <v>0</v>
      </c>
      <c r="I450" s="19">
        <f>J450-H450</f>
        <v>0</v>
      </c>
      <c r="J450" s="19">
        <f>F450*G450</f>
        <v>0</v>
      </c>
      <c r="K450" s="19">
        <v>0.02231</v>
      </c>
      <c r="L450" s="19">
        <f>F450*K450</f>
        <v>1.2645308</v>
      </c>
      <c r="M450" s="31" t="s">
        <v>1162</v>
      </c>
      <c r="P450" s="34">
        <f>IF(AG450="5",J450,0)</f>
        <v>0</v>
      </c>
      <c r="R450" s="34">
        <f>IF(AG450="1",H450,0)</f>
        <v>0</v>
      </c>
      <c r="S450" s="34">
        <f>IF(AG450="1",I450,0)</f>
        <v>0</v>
      </c>
      <c r="T450" s="34">
        <f>IF(AG450="7",H450,0)</f>
        <v>0</v>
      </c>
      <c r="U450" s="34">
        <f>IF(AG450="7",I450,0)</f>
        <v>0</v>
      </c>
      <c r="V450" s="34">
        <f>IF(AG450="2",H450,0)</f>
        <v>0</v>
      </c>
      <c r="W450" s="34">
        <f>IF(AG450="2",I450,0)</f>
        <v>0</v>
      </c>
      <c r="X450" s="34">
        <f>IF(AG450="0",J450,0)</f>
        <v>0</v>
      </c>
      <c r="Y450" s="27" t="s">
        <v>372</v>
      </c>
      <c r="Z450" s="19">
        <f>IF(AD450=0,J450,0)</f>
        <v>0</v>
      </c>
      <c r="AA450" s="19">
        <f>IF(AD450=15,J450,0)</f>
        <v>0</v>
      </c>
      <c r="AB450" s="19">
        <f>IF(AD450=21,J450,0)</f>
        <v>0</v>
      </c>
      <c r="AD450" s="34">
        <v>21</v>
      </c>
      <c r="AE450" s="34">
        <f>G450*0.074952380952381</f>
        <v>0</v>
      </c>
      <c r="AF450" s="34">
        <f>G450*(1-0.074952380952381)</f>
        <v>0</v>
      </c>
      <c r="AG450" s="31" t="s">
        <v>7</v>
      </c>
      <c r="AM450" s="34">
        <f>F450*AE450</f>
        <v>0</v>
      </c>
      <c r="AN450" s="34">
        <f>F450*AF450</f>
        <v>0</v>
      </c>
      <c r="AO450" s="35" t="s">
        <v>1198</v>
      </c>
      <c r="AP450" s="35" t="s">
        <v>1209</v>
      </c>
      <c r="AQ450" s="27" t="s">
        <v>1211</v>
      </c>
      <c r="AS450" s="34">
        <f>AM450+AN450</f>
        <v>0</v>
      </c>
      <c r="AT450" s="34">
        <f>G450/(100-AU450)*100</f>
        <v>0</v>
      </c>
      <c r="AU450" s="34">
        <v>0</v>
      </c>
      <c r="AV450" s="34">
        <f>L450</f>
        <v>1.2645308</v>
      </c>
    </row>
    <row r="451" spans="4:7" ht="12.75">
      <c r="D451" s="17" t="s">
        <v>1126</v>
      </c>
      <c r="G451" s="73"/>
    </row>
    <row r="452" spans="1:48" ht="12.75">
      <c r="A452" s="6" t="s">
        <v>367</v>
      </c>
      <c r="B452" s="6" t="s">
        <v>372</v>
      </c>
      <c r="C452" s="6" t="s">
        <v>725</v>
      </c>
      <c r="D452" s="6" t="s">
        <v>1127</v>
      </c>
      <c r="E452" s="6" t="s">
        <v>1134</v>
      </c>
      <c r="F452" s="19">
        <v>6</v>
      </c>
      <c r="G452" s="72">
        <v>0</v>
      </c>
      <c r="H452" s="19">
        <f>F452*AE452</f>
        <v>0</v>
      </c>
      <c r="I452" s="19">
        <f>J452-H452</f>
        <v>0</v>
      </c>
      <c r="J452" s="19">
        <f>F452*G452</f>
        <v>0</v>
      </c>
      <c r="K452" s="19">
        <v>0</v>
      </c>
      <c r="L452" s="19">
        <f>F452*K452</f>
        <v>0</v>
      </c>
      <c r="M452" s="31" t="s">
        <v>1162</v>
      </c>
      <c r="P452" s="34">
        <f>IF(AG452="5",J452,0)</f>
        <v>0</v>
      </c>
      <c r="R452" s="34">
        <f>IF(AG452="1",H452,0)</f>
        <v>0</v>
      </c>
      <c r="S452" s="34">
        <f>IF(AG452="1",I452,0)</f>
        <v>0</v>
      </c>
      <c r="T452" s="34">
        <f>IF(AG452="7",H452,0)</f>
        <v>0</v>
      </c>
      <c r="U452" s="34">
        <f>IF(AG452="7",I452,0)</f>
        <v>0</v>
      </c>
      <c r="V452" s="34">
        <f>IF(AG452="2",H452,0)</f>
        <v>0</v>
      </c>
      <c r="W452" s="34">
        <f>IF(AG452="2",I452,0)</f>
        <v>0</v>
      </c>
      <c r="X452" s="34">
        <f>IF(AG452="0",J452,0)</f>
        <v>0</v>
      </c>
      <c r="Y452" s="27" t="s">
        <v>372</v>
      </c>
      <c r="Z452" s="19">
        <f>IF(AD452=0,J452,0)</f>
        <v>0</v>
      </c>
      <c r="AA452" s="19">
        <f>IF(AD452=15,J452,0)</f>
        <v>0</v>
      </c>
      <c r="AB452" s="19">
        <f>IF(AD452=21,J452,0)</f>
        <v>0</v>
      </c>
      <c r="AD452" s="34">
        <v>21</v>
      </c>
      <c r="AE452" s="34">
        <f>G452*0.9</f>
        <v>0</v>
      </c>
      <c r="AF452" s="34">
        <f>G452*(1-0.9)</f>
        <v>0</v>
      </c>
      <c r="AG452" s="31" t="s">
        <v>7</v>
      </c>
      <c r="AM452" s="34">
        <f>F452*AE452</f>
        <v>0</v>
      </c>
      <c r="AN452" s="34">
        <f>F452*AF452</f>
        <v>0</v>
      </c>
      <c r="AO452" s="35" t="s">
        <v>1198</v>
      </c>
      <c r="AP452" s="35" t="s">
        <v>1209</v>
      </c>
      <c r="AQ452" s="27" t="s">
        <v>1211</v>
      </c>
      <c r="AS452" s="34">
        <f>AM452+AN452</f>
        <v>0</v>
      </c>
      <c r="AT452" s="34">
        <f>G452/(100-AU452)*100</f>
        <v>0</v>
      </c>
      <c r="AU452" s="34">
        <v>0</v>
      </c>
      <c r="AV452" s="34">
        <f>L452</f>
        <v>0</v>
      </c>
    </row>
    <row r="453" spans="4:7" ht="12.75">
      <c r="D453" s="17" t="s">
        <v>1123</v>
      </c>
      <c r="G453" s="73"/>
    </row>
    <row r="454" spans="1:13" ht="12.75">
      <c r="A454" s="9"/>
      <c r="B454" s="9"/>
      <c r="C454" s="9"/>
      <c r="D454" s="9"/>
      <c r="E454" s="9"/>
      <c r="F454" s="9"/>
      <c r="G454" s="9"/>
      <c r="H454" s="125" t="s">
        <v>1152</v>
      </c>
      <c r="I454" s="83"/>
      <c r="J454" s="39">
        <f>J13+J16+J18+J21+J26+J34+J37+J48+J51+J54+J56+J58+J80+J87+J99+J101+J150+J201+J241+J281+J293+J313+J323+J342+J348+J423+J442</f>
        <v>0</v>
      </c>
      <c r="K454" s="9"/>
      <c r="L454" s="9"/>
      <c r="M454" s="9"/>
    </row>
    <row r="455" ht="11.25" customHeight="1">
      <c r="A455" s="10" t="s">
        <v>369</v>
      </c>
    </row>
    <row r="456" spans="1:13" ht="12.75">
      <c r="A456" s="90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</row>
  </sheetData>
  <sheetProtection algorithmName="SHA-512" hashValue="M8OA62t60O5jhYnqCQHy2VfaTBRD5yAypz2WjXIas4jb5H7HI+f7n7VnvNFSItn7gE85RnkdoSwguy6pVe2i3w==" saltValue="9kObEMc/NdZw0SQtwZLlTg==" spinCount="100000" sheet="1" formatCells="0" formatColumns="0" formatRows="0" insertColumns="0" insertRows="0" insertHyperlinks="0" deleteColumns="0" deleteRows="0" sort="0" autoFilter="0" pivotTables="0"/>
  <mergeCells count="29">
    <mergeCell ref="H10:J10"/>
    <mergeCell ref="K10:L10"/>
    <mergeCell ref="H454:I454"/>
    <mergeCell ref="A456:M456"/>
    <mergeCell ref="A8:C9"/>
    <mergeCell ref="D8:D9"/>
    <mergeCell ref="E8:F9"/>
    <mergeCell ref="G8:H9"/>
    <mergeCell ref="I8:I9"/>
    <mergeCell ref="J8:M9"/>
    <mergeCell ref="J6:M7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78"/>
  <sheetViews>
    <sheetView zoomScale="90" zoomScaleNormal="90" workbookViewId="0" topLeftCell="A1">
      <pane ySplit="10" topLeftCell="A444" activePane="bottomLeft" state="frozen"/>
      <selection pane="bottomLeft" activeCell="G446" sqref="G446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140.14062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72.95" customHeight="1">
      <c r="A1" s="115" t="s">
        <v>1220</v>
      </c>
      <c r="B1" s="116"/>
      <c r="C1" s="116"/>
      <c r="D1" s="116"/>
      <c r="E1" s="116"/>
      <c r="F1" s="116"/>
      <c r="G1" s="116"/>
      <c r="H1" s="116"/>
    </row>
    <row r="2" spans="1:9" ht="12.75">
      <c r="A2" s="78" t="s">
        <v>1</v>
      </c>
      <c r="B2" s="79"/>
      <c r="C2" s="82" t="str">
        <f>'Stavební rozpočet'!D2</f>
        <v>Stavební úpravy stávajících WC v objektu ZŠ 28.října, Česká Lípa</v>
      </c>
      <c r="D2" s="83"/>
      <c r="E2" s="85" t="s">
        <v>1153</v>
      </c>
      <c r="F2" s="85" t="str">
        <f>'Stavební rozpočet'!J2</f>
        <v xml:space="preserve"> </v>
      </c>
      <c r="G2" s="79"/>
      <c r="H2" s="117"/>
      <c r="I2" s="1"/>
    </row>
    <row r="3" spans="1:9" ht="12.75">
      <c r="A3" s="80"/>
      <c r="B3" s="81"/>
      <c r="C3" s="84"/>
      <c r="D3" s="84"/>
      <c r="E3" s="81"/>
      <c r="F3" s="81"/>
      <c r="G3" s="81"/>
      <c r="H3" s="87"/>
      <c r="I3" s="1"/>
    </row>
    <row r="4" spans="1:9" ht="12.75">
      <c r="A4" s="89" t="s">
        <v>2</v>
      </c>
      <c r="B4" s="81"/>
      <c r="C4" s="90" t="str">
        <f>'Stavební rozpočet'!D4</f>
        <v xml:space="preserve"> </v>
      </c>
      <c r="D4" s="81"/>
      <c r="E4" s="90" t="s">
        <v>1154</v>
      </c>
      <c r="F4" s="90" t="str">
        <f>'Stavební rozpočet'!J4</f>
        <v xml:space="preserve"> </v>
      </c>
      <c r="G4" s="81"/>
      <c r="H4" s="87"/>
      <c r="I4" s="1"/>
    </row>
    <row r="5" spans="1:9" ht="12.75">
      <c r="A5" s="80"/>
      <c r="B5" s="81"/>
      <c r="C5" s="81"/>
      <c r="D5" s="81"/>
      <c r="E5" s="81"/>
      <c r="F5" s="81"/>
      <c r="G5" s="81"/>
      <c r="H5" s="87"/>
      <c r="I5" s="1"/>
    </row>
    <row r="6" spans="1:9" ht="12.75">
      <c r="A6" s="89" t="s">
        <v>3</v>
      </c>
      <c r="B6" s="81"/>
      <c r="C6" s="90" t="str">
        <f>'Stavební rozpočet'!D6</f>
        <v xml:space="preserve"> </v>
      </c>
      <c r="D6" s="81"/>
      <c r="E6" s="90" t="s">
        <v>1155</v>
      </c>
      <c r="F6" s="90" t="str">
        <f>'Stavební rozpočet'!J6</f>
        <v xml:space="preserve"> </v>
      </c>
      <c r="G6" s="81"/>
      <c r="H6" s="87"/>
      <c r="I6" s="1"/>
    </row>
    <row r="7" spans="1:9" ht="12.75">
      <c r="A7" s="80"/>
      <c r="B7" s="81"/>
      <c r="C7" s="81"/>
      <c r="D7" s="81"/>
      <c r="E7" s="81"/>
      <c r="F7" s="81"/>
      <c r="G7" s="81"/>
      <c r="H7" s="87"/>
      <c r="I7" s="1"/>
    </row>
    <row r="8" spans="1:9" ht="12.75">
      <c r="A8" s="89" t="s">
        <v>1156</v>
      </c>
      <c r="B8" s="81"/>
      <c r="C8" s="90" t="str">
        <f>'Stavební rozpočet'!J8</f>
        <v xml:space="preserve"> </v>
      </c>
      <c r="D8" s="81"/>
      <c r="E8" s="90" t="s">
        <v>1131</v>
      </c>
      <c r="F8" s="90" t="str">
        <f>'Stavební rozpočet'!G8</f>
        <v>15.02.2018</v>
      </c>
      <c r="G8" s="81"/>
      <c r="H8" s="87"/>
      <c r="I8" s="1"/>
    </row>
    <row r="9" spans="1:9" ht="12.75">
      <c r="A9" s="118"/>
      <c r="B9" s="119"/>
      <c r="C9" s="119"/>
      <c r="D9" s="119"/>
      <c r="E9" s="119"/>
      <c r="F9" s="119"/>
      <c r="G9" s="119"/>
      <c r="H9" s="120"/>
      <c r="I9" s="1"/>
    </row>
    <row r="10" spans="1:9" ht="12.75">
      <c r="A10" s="42" t="s">
        <v>5</v>
      </c>
      <c r="B10" s="43" t="s">
        <v>370</v>
      </c>
      <c r="C10" s="43" t="s">
        <v>373</v>
      </c>
      <c r="D10" s="43" t="s">
        <v>727</v>
      </c>
      <c r="E10" s="43" t="s">
        <v>1132</v>
      </c>
      <c r="F10" s="43" t="s">
        <v>728</v>
      </c>
      <c r="G10" s="51" t="s">
        <v>1147</v>
      </c>
      <c r="H10" s="40" t="s">
        <v>1294</v>
      </c>
      <c r="I10" s="33"/>
    </row>
    <row r="11" spans="1:8" ht="12.75">
      <c r="A11" s="49" t="s">
        <v>7</v>
      </c>
      <c r="B11" s="49" t="s">
        <v>371</v>
      </c>
      <c r="C11" s="49" t="s">
        <v>374</v>
      </c>
      <c r="D11" s="49" t="s">
        <v>731</v>
      </c>
      <c r="E11" s="49" t="s">
        <v>1133</v>
      </c>
      <c r="F11" s="50"/>
      <c r="G11" s="52">
        <v>13.4108</v>
      </c>
      <c r="H11" s="53" t="s">
        <v>1162</v>
      </c>
    </row>
    <row r="12" spans="1:8" ht="12.75">
      <c r="A12" s="75"/>
      <c r="B12" s="75"/>
      <c r="C12" s="75"/>
      <c r="D12" s="17" t="s">
        <v>732</v>
      </c>
      <c r="E12" s="75"/>
      <c r="F12" s="6" t="s">
        <v>1221</v>
      </c>
      <c r="G12" s="19">
        <v>2.1828</v>
      </c>
      <c r="H12" s="75"/>
    </row>
    <row r="13" spans="1:8" ht="12.75">
      <c r="A13" s="6"/>
      <c r="B13" s="6"/>
      <c r="C13" s="6"/>
      <c r="D13" s="6"/>
      <c r="E13" s="6"/>
      <c r="F13" s="6" t="s">
        <v>1222</v>
      </c>
      <c r="G13" s="19">
        <v>5.292</v>
      </c>
      <c r="H13" s="75"/>
    </row>
    <row r="14" spans="1:8" ht="12.75">
      <c r="A14" s="6"/>
      <c r="B14" s="6"/>
      <c r="C14" s="6"/>
      <c r="D14" s="6"/>
      <c r="E14" s="6"/>
      <c r="F14" s="6" t="s">
        <v>1223</v>
      </c>
      <c r="G14" s="19">
        <v>5.936</v>
      </c>
      <c r="H14" s="75"/>
    </row>
    <row r="15" spans="1:8" ht="12.75">
      <c r="A15" s="6" t="s">
        <v>8</v>
      </c>
      <c r="B15" s="6" t="s">
        <v>371</v>
      </c>
      <c r="C15" s="6" t="s">
        <v>375</v>
      </c>
      <c r="D15" s="6" t="s">
        <v>734</v>
      </c>
      <c r="E15" s="6" t="s">
        <v>1133</v>
      </c>
      <c r="F15" s="75"/>
      <c r="G15" s="19">
        <v>13.4108</v>
      </c>
      <c r="H15" s="31" t="s">
        <v>1162</v>
      </c>
    </row>
    <row r="16" spans="1:8" ht="12.75">
      <c r="A16" s="6" t="s">
        <v>9</v>
      </c>
      <c r="B16" s="6" t="s">
        <v>371</v>
      </c>
      <c r="C16" s="6" t="s">
        <v>376</v>
      </c>
      <c r="D16" s="6" t="s">
        <v>736</v>
      </c>
      <c r="E16" s="6" t="s">
        <v>1133</v>
      </c>
      <c r="F16" s="75"/>
      <c r="G16" s="19">
        <v>13.4108</v>
      </c>
      <c r="H16" s="31" t="s">
        <v>1162</v>
      </c>
    </row>
    <row r="17" spans="1:8" ht="12.75">
      <c r="A17" s="75"/>
      <c r="B17" s="75"/>
      <c r="C17" s="75"/>
      <c r="D17" s="17" t="s">
        <v>737</v>
      </c>
      <c r="E17" s="75"/>
      <c r="F17" s="75"/>
      <c r="G17" s="19">
        <v>0</v>
      </c>
      <c r="H17" s="75"/>
    </row>
    <row r="18" spans="1:8" ht="12.75">
      <c r="A18" s="6" t="s">
        <v>10</v>
      </c>
      <c r="B18" s="6" t="s">
        <v>371</v>
      </c>
      <c r="C18" s="6" t="s">
        <v>377</v>
      </c>
      <c r="D18" s="6" t="s">
        <v>739</v>
      </c>
      <c r="E18" s="6" t="s">
        <v>1134</v>
      </c>
      <c r="F18" s="75"/>
      <c r="G18" s="19">
        <v>4</v>
      </c>
      <c r="H18" s="31" t="s">
        <v>1162</v>
      </c>
    </row>
    <row r="19" spans="1:8" ht="12.75">
      <c r="A19" s="75"/>
      <c r="B19" s="75"/>
      <c r="C19" s="75"/>
      <c r="D19" s="17" t="s">
        <v>740</v>
      </c>
      <c r="E19" s="75"/>
      <c r="F19" s="6" t="s">
        <v>1224</v>
      </c>
      <c r="G19" s="19">
        <v>4</v>
      </c>
      <c r="H19" s="75"/>
    </row>
    <row r="20" spans="1:8" ht="12.75">
      <c r="A20" s="6" t="s">
        <v>11</v>
      </c>
      <c r="B20" s="6" t="s">
        <v>371</v>
      </c>
      <c r="C20" s="6" t="s">
        <v>378</v>
      </c>
      <c r="D20" s="6" t="s">
        <v>741</v>
      </c>
      <c r="E20" s="6" t="s">
        <v>1134</v>
      </c>
      <c r="F20" s="75"/>
      <c r="G20" s="19">
        <v>2</v>
      </c>
      <c r="H20" s="31" t="s">
        <v>1162</v>
      </c>
    </row>
    <row r="21" spans="1:8" ht="12.75">
      <c r="A21" s="75"/>
      <c r="B21" s="75"/>
      <c r="C21" s="75"/>
      <c r="D21" s="17" t="s">
        <v>742</v>
      </c>
      <c r="E21" s="75"/>
      <c r="F21" s="6" t="s">
        <v>1225</v>
      </c>
      <c r="G21" s="19">
        <v>2</v>
      </c>
      <c r="H21" s="75"/>
    </row>
    <row r="22" spans="1:8" ht="12.75">
      <c r="A22" s="6" t="s">
        <v>12</v>
      </c>
      <c r="B22" s="6" t="s">
        <v>371</v>
      </c>
      <c r="C22" s="6" t="s">
        <v>379</v>
      </c>
      <c r="D22" s="6" t="s">
        <v>744</v>
      </c>
      <c r="E22" s="6" t="s">
        <v>1135</v>
      </c>
      <c r="F22" s="75"/>
      <c r="G22" s="19">
        <v>28.083</v>
      </c>
      <c r="H22" s="31" t="s">
        <v>1162</v>
      </c>
    </row>
    <row r="23" spans="1:8" ht="12.75">
      <c r="A23" s="75"/>
      <c r="B23" s="75"/>
      <c r="C23" s="75"/>
      <c r="D23" s="17" t="s">
        <v>745</v>
      </c>
      <c r="E23" s="75"/>
      <c r="F23" s="6" t="s">
        <v>1226</v>
      </c>
      <c r="G23" s="19">
        <v>28.083</v>
      </c>
      <c r="H23" s="75"/>
    </row>
    <row r="24" spans="1:8" ht="12.75">
      <c r="A24" s="6" t="s">
        <v>13</v>
      </c>
      <c r="B24" s="6" t="s">
        <v>371</v>
      </c>
      <c r="C24" s="6" t="s">
        <v>380</v>
      </c>
      <c r="D24" s="6" t="s">
        <v>746</v>
      </c>
      <c r="E24" s="6" t="s">
        <v>1135</v>
      </c>
      <c r="F24" s="75"/>
      <c r="G24" s="19">
        <v>150.633</v>
      </c>
      <c r="H24" s="31" t="s">
        <v>1162</v>
      </c>
    </row>
    <row r="25" spans="1:8" ht="12.75">
      <c r="A25" s="75"/>
      <c r="B25" s="75"/>
      <c r="C25" s="75"/>
      <c r="D25" s="17" t="s">
        <v>747</v>
      </c>
      <c r="E25" s="75"/>
      <c r="F25" s="6" t="s">
        <v>1227</v>
      </c>
      <c r="G25" s="19">
        <v>150.633</v>
      </c>
      <c r="H25" s="75"/>
    </row>
    <row r="26" spans="1:8" ht="12.75">
      <c r="A26" s="6" t="s">
        <v>14</v>
      </c>
      <c r="B26" s="6" t="s">
        <v>371</v>
      </c>
      <c r="C26" s="6" t="s">
        <v>381</v>
      </c>
      <c r="D26" s="6" t="s">
        <v>748</v>
      </c>
      <c r="E26" s="6" t="s">
        <v>1136</v>
      </c>
      <c r="F26" s="6" t="s">
        <v>1228</v>
      </c>
      <c r="G26" s="19">
        <v>56.36</v>
      </c>
      <c r="H26" s="31" t="s">
        <v>1162</v>
      </c>
    </row>
    <row r="27" spans="1:8" ht="12.75">
      <c r="A27" s="6" t="s">
        <v>15</v>
      </c>
      <c r="B27" s="6" t="s">
        <v>371</v>
      </c>
      <c r="C27" s="6" t="s">
        <v>382</v>
      </c>
      <c r="D27" s="6" t="s">
        <v>749</v>
      </c>
      <c r="E27" s="6" t="s">
        <v>1136</v>
      </c>
      <c r="F27" s="6" t="s">
        <v>1229</v>
      </c>
      <c r="G27" s="19">
        <v>46.2</v>
      </c>
      <c r="H27" s="31" t="s">
        <v>1162</v>
      </c>
    </row>
    <row r="28" spans="1:8" ht="12.75">
      <c r="A28" s="6" t="s">
        <v>16</v>
      </c>
      <c r="B28" s="6" t="s">
        <v>371</v>
      </c>
      <c r="C28" s="6" t="s">
        <v>383</v>
      </c>
      <c r="D28" s="6" t="s">
        <v>750</v>
      </c>
      <c r="E28" s="6" t="s">
        <v>1135</v>
      </c>
      <c r="F28" s="6" t="s">
        <v>1230</v>
      </c>
      <c r="G28" s="19">
        <v>4.26</v>
      </c>
      <c r="H28" s="31" t="s">
        <v>1162</v>
      </c>
    </row>
    <row r="29" spans="1:8" ht="12.75">
      <c r="A29" s="6" t="s">
        <v>17</v>
      </c>
      <c r="B29" s="6" t="s">
        <v>371</v>
      </c>
      <c r="C29" s="6" t="s">
        <v>384</v>
      </c>
      <c r="D29" s="6" t="s">
        <v>752</v>
      </c>
      <c r="E29" s="6" t="s">
        <v>1135</v>
      </c>
      <c r="F29" s="75"/>
      <c r="G29" s="19">
        <v>17.04</v>
      </c>
      <c r="H29" s="31" t="s">
        <v>1162</v>
      </c>
    </row>
    <row r="30" spans="1:8" ht="12.75">
      <c r="A30" s="75"/>
      <c r="B30" s="75"/>
      <c r="C30" s="75"/>
      <c r="D30" s="17" t="s">
        <v>753</v>
      </c>
      <c r="E30" s="75"/>
      <c r="F30" s="6" t="s">
        <v>1231</v>
      </c>
      <c r="G30" s="19">
        <v>17.04</v>
      </c>
      <c r="H30" s="75"/>
    </row>
    <row r="31" spans="1:8" ht="12.75">
      <c r="A31" s="6" t="s">
        <v>18</v>
      </c>
      <c r="B31" s="6" t="s">
        <v>371</v>
      </c>
      <c r="C31" s="6" t="s">
        <v>385</v>
      </c>
      <c r="D31" s="6" t="s">
        <v>755</v>
      </c>
      <c r="E31" s="6" t="s">
        <v>1135</v>
      </c>
      <c r="F31" s="75"/>
      <c r="G31" s="19">
        <v>82.42</v>
      </c>
      <c r="H31" s="31" t="s">
        <v>1162</v>
      </c>
    </row>
    <row r="32" spans="1:8" ht="12.75">
      <c r="A32" s="75"/>
      <c r="B32" s="75"/>
      <c r="C32" s="75"/>
      <c r="D32" s="17" t="s">
        <v>756</v>
      </c>
      <c r="E32" s="75"/>
      <c r="F32" s="6" t="s">
        <v>1232</v>
      </c>
      <c r="G32" s="19">
        <v>82.42</v>
      </c>
      <c r="H32" s="75"/>
    </row>
    <row r="33" spans="1:8" ht="12.75">
      <c r="A33" s="6" t="s">
        <v>19</v>
      </c>
      <c r="B33" s="6" t="s">
        <v>371</v>
      </c>
      <c r="C33" s="6" t="s">
        <v>386</v>
      </c>
      <c r="D33" s="6" t="s">
        <v>757</v>
      </c>
      <c r="E33" s="6" t="s">
        <v>1135</v>
      </c>
      <c r="F33" s="75"/>
      <c r="G33" s="19">
        <v>92.88</v>
      </c>
      <c r="H33" s="31" t="s">
        <v>1162</v>
      </c>
    </row>
    <row r="34" spans="1:8" ht="12.75">
      <c r="A34" s="75"/>
      <c r="B34" s="75"/>
      <c r="C34" s="75"/>
      <c r="D34" s="17" t="s">
        <v>758</v>
      </c>
      <c r="E34" s="75"/>
      <c r="F34" s="6" t="s">
        <v>1233</v>
      </c>
      <c r="G34" s="19">
        <v>23.292</v>
      </c>
      <c r="H34" s="75"/>
    </row>
    <row r="35" spans="1:8" ht="12.75">
      <c r="A35" s="6"/>
      <c r="B35" s="6"/>
      <c r="C35" s="6"/>
      <c r="D35" s="6"/>
      <c r="E35" s="6"/>
      <c r="F35" s="6" t="s">
        <v>1234</v>
      </c>
      <c r="G35" s="19">
        <v>26.1</v>
      </c>
      <c r="H35" s="75"/>
    </row>
    <row r="36" spans="1:8" ht="12.75">
      <c r="A36" s="6"/>
      <c r="B36" s="6"/>
      <c r="C36" s="6"/>
      <c r="D36" s="6"/>
      <c r="E36" s="6"/>
      <c r="F36" s="6" t="s">
        <v>1235</v>
      </c>
      <c r="G36" s="19">
        <v>43.488</v>
      </c>
      <c r="H36" s="75"/>
    </row>
    <row r="37" spans="1:8" ht="12.75">
      <c r="A37" s="6" t="s">
        <v>20</v>
      </c>
      <c r="B37" s="6" t="s">
        <v>371</v>
      </c>
      <c r="C37" s="6" t="s">
        <v>387</v>
      </c>
      <c r="D37" s="6" t="s">
        <v>759</v>
      </c>
      <c r="E37" s="6" t="s">
        <v>1135</v>
      </c>
      <c r="F37" s="6" t="s">
        <v>1236</v>
      </c>
      <c r="G37" s="19">
        <v>130.389</v>
      </c>
      <c r="H37" s="31" t="s">
        <v>1162</v>
      </c>
    </row>
    <row r="38" spans="1:8" ht="12.75">
      <c r="A38" s="6" t="s">
        <v>21</v>
      </c>
      <c r="B38" s="6" t="s">
        <v>371</v>
      </c>
      <c r="C38" s="6" t="s">
        <v>388</v>
      </c>
      <c r="D38" s="6" t="s">
        <v>760</v>
      </c>
      <c r="E38" s="6" t="s">
        <v>1135</v>
      </c>
      <c r="F38" s="75"/>
      <c r="G38" s="19">
        <v>90.108</v>
      </c>
      <c r="H38" s="31" t="s">
        <v>1162</v>
      </c>
    </row>
    <row r="39" spans="1:8" ht="12.75">
      <c r="A39" s="75"/>
      <c r="B39" s="75"/>
      <c r="C39" s="75"/>
      <c r="D39" s="17" t="s">
        <v>761</v>
      </c>
      <c r="E39" s="75"/>
      <c r="F39" s="6" t="s">
        <v>1237</v>
      </c>
      <c r="G39" s="19">
        <v>44.88</v>
      </c>
      <c r="H39" s="75"/>
    </row>
    <row r="40" spans="1:8" ht="12.75">
      <c r="A40" s="6"/>
      <c r="B40" s="6"/>
      <c r="C40" s="6"/>
      <c r="D40" s="6"/>
      <c r="E40" s="6"/>
      <c r="F40" s="6" t="s">
        <v>1238</v>
      </c>
      <c r="G40" s="19">
        <v>45.228</v>
      </c>
      <c r="H40" s="75"/>
    </row>
    <row r="41" spans="1:8" ht="12.75">
      <c r="A41" s="6" t="s">
        <v>22</v>
      </c>
      <c r="B41" s="6" t="s">
        <v>371</v>
      </c>
      <c r="C41" s="6" t="s">
        <v>389</v>
      </c>
      <c r="D41" s="6" t="s">
        <v>762</v>
      </c>
      <c r="E41" s="6" t="s">
        <v>1135</v>
      </c>
      <c r="F41" s="6" t="s">
        <v>1239</v>
      </c>
      <c r="G41" s="19">
        <v>7.2</v>
      </c>
      <c r="H41" s="31" t="s">
        <v>1162</v>
      </c>
    </row>
    <row r="42" spans="1:8" ht="12.75">
      <c r="A42" s="6" t="s">
        <v>23</v>
      </c>
      <c r="B42" s="6" t="s">
        <v>371</v>
      </c>
      <c r="C42" s="6" t="s">
        <v>390</v>
      </c>
      <c r="D42" s="6" t="s">
        <v>763</v>
      </c>
      <c r="E42" s="6" t="s">
        <v>1135</v>
      </c>
      <c r="F42" s="75"/>
      <c r="G42" s="19">
        <v>90.108</v>
      </c>
      <c r="H42" s="31" t="s">
        <v>1162</v>
      </c>
    </row>
    <row r="43" spans="1:8" ht="12.75">
      <c r="A43" s="6" t="s">
        <v>24</v>
      </c>
      <c r="B43" s="6" t="s">
        <v>371</v>
      </c>
      <c r="C43" s="6" t="s">
        <v>391</v>
      </c>
      <c r="D43" s="6" t="s">
        <v>764</v>
      </c>
      <c r="E43" s="6" t="s">
        <v>1136</v>
      </c>
      <c r="F43" s="6" t="s">
        <v>1240</v>
      </c>
      <c r="G43" s="19">
        <v>52.8</v>
      </c>
      <c r="H43" s="31" t="s">
        <v>1162</v>
      </c>
    </row>
    <row r="44" spans="1:8" ht="12.75">
      <c r="A44" s="6" t="s">
        <v>25</v>
      </c>
      <c r="B44" s="6" t="s">
        <v>371</v>
      </c>
      <c r="C44" s="6" t="s">
        <v>392</v>
      </c>
      <c r="D44" s="6" t="s">
        <v>766</v>
      </c>
      <c r="E44" s="6" t="s">
        <v>1135</v>
      </c>
      <c r="F44" s="75"/>
      <c r="G44" s="19">
        <v>13.9</v>
      </c>
      <c r="H44" s="31" t="s">
        <v>1162</v>
      </c>
    </row>
    <row r="45" spans="1:8" ht="25.5">
      <c r="A45" s="75"/>
      <c r="B45" s="75"/>
      <c r="C45" s="75"/>
      <c r="D45" s="17" t="s">
        <v>767</v>
      </c>
      <c r="E45" s="75"/>
      <c r="F45" s="6" t="s">
        <v>1241</v>
      </c>
      <c r="G45" s="19">
        <v>13.9</v>
      </c>
      <c r="H45" s="75"/>
    </row>
    <row r="46" spans="1:8" ht="12.75">
      <c r="A46" s="6" t="s">
        <v>26</v>
      </c>
      <c r="B46" s="6" t="s">
        <v>371</v>
      </c>
      <c r="C46" s="6" t="s">
        <v>393</v>
      </c>
      <c r="D46" s="6" t="s">
        <v>769</v>
      </c>
      <c r="E46" s="6" t="s">
        <v>1136</v>
      </c>
      <c r="F46" s="75"/>
      <c r="G46" s="19">
        <v>57.6</v>
      </c>
      <c r="H46" s="31" t="s">
        <v>1162</v>
      </c>
    </row>
    <row r="47" spans="1:8" ht="12.75">
      <c r="A47" s="75"/>
      <c r="B47" s="75"/>
      <c r="C47" s="75"/>
      <c r="D47" s="17" t="s">
        <v>770</v>
      </c>
      <c r="E47" s="75"/>
      <c r="F47" s="6" t="s">
        <v>1242</v>
      </c>
      <c r="G47" s="19">
        <v>57.6</v>
      </c>
      <c r="H47" s="75"/>
    </row>
    <row r="48" spans="1:8" ht="12.75">
      <c r="A48" s="6" t="s">
        <v>27</v>
      </c>
      <c r="B48" s="6" t="s">
        <v>371</v>
      </c>
      <c r="C48" s="6" t="s">
        <v>394</v>
      </c>
      <c r="D48" s="6" t="s">
        <v>772</v>
      </c>
      <c r="E48" s="6" t="s">
        <v>1135</v>
      </c>
      <c r="F48" s="75"/>
      <c r="G48" s="19">
        <v>110</v>
      </c>
      <c r="H48" s="31" t="s">
        <v>1162</v>
      </c>
    </row>
    <row r="49" spans="1:8" ht="12.75">
      <c r="A49" s="6" t="s">
        <v>28</v>
      </c>
      <c r="B49" s="6" t="s">
        <v>371</v>
      </c>
      <c r="C49" s="6" t="s">
        <v>395</v>
      </c>
      <c r="D49" s="6" t="s">
        <v>774</v>
      </c>
      <c r="E49" s="6" t="s">
        <v>1135</v>
      </c>
      <c r="F49" s="6" t="s">
        <v>1243</v>
      </c>
      <c r="G49" s="19">
        <v>105.46</v>
      </c>
      <c r="H49" s="31" t="s">
        <v>1162</v>
      </c>
    </row>
    <row r="50" spans="1:8" ht="12.75">
      <c r="A50" s="6" t="s">
        <v>29</v>
      </c>
      <c r="B50" s="6" t="s">
        <v>371</v>
      </c>
      <c r="C50" s="6" t="s">
        <v>396</v>
      </c>
      <c r="D50" s="6" t="s">
        <v>776</v>
      </c>
      <c r="E50" s="6" t="s">
        <v>1135</v>
      </c>
      <c r="F50" s="75"/>
      <c r="G50" s="19">
        <v>186.098</v>
      </c>
      <c r="H50" s="31" t="s">
        <v>1162</v>
      </c>
    </row>
    <row r="51" spans="1:8" ht="12.75">
      <c r="A51" s="75"/>
      <c r="B51" s="75"/>
      <c r="C51" s="75"/>
      <c r="D51" s="17" t="s">
        <v>777</v>
      </c>
      <c r="E51" s="75"/>
      <c r="F51" s="6" t="s">
        <v>1244</v>
      </c>
      <c r="G51" s="19">
        <v>98.714</v>
      </c>
      <c r="H51" s="75"/>
    </row>
    <row r="52" spans="1:8" ht="12.75">
      <c r="A52" s="6"/>
      <c r="B52" s="6"/>
      <c r="C52" s="6"/>
      <c r="D52" s="6"/>
      <c r="E52" s="6"/>
      <c r="F52" s="6" t="s">
        <v>1245</v>
      </c>
      <c r="G52" s="19">
        <v>87.384</v>
      </c>
      <c r="H52" s="75"/>
    </row>
    <row r="53" spans="1:8" ht="12.75">
      <c r="A53" s="6" t="s">
        <v>30</v>
      </c>
      <c r="B53" s="6" t="s">
        <v>371</v>
      </c>
      <c r="C53" s="6" t="s">
        <v>397</v>
      </c>
      <c r="D53" s="6" t="s">
        <v>778</v>
      </c>
      <c r="E53" s="6" t="s">
        <v>1135</v>
      </c>
      <c r="F53" s="75"/>
      <c r="G53" s="19">
        <v>20.79</v>
      </c>
      <c r="H53" s="31" t="s">
        <v>1162</v>
      </c>
    </row>
    <row r="54" spans="1:8" ht="12.75">
      <c r="A54" s="75"/>
      <c r="B54" s="75"/>
      <c r="C54" s="75"/>
      <c r="D54" s="17" t="s">
        <v>779</v>
      </c>
      <c r="E54" s="75"/>
      <c r="F54" s="6" t="s">
        <v>1246</v>
      </c>
      <c r="G54" s="19">
        <v>20.79</v>
      </c>
      <c r="H54" s="75"/>
    </row>
    <row r="55" spans="1:8" ht="12.75">
      <c r="A55" s="6" t="s">
        <v>31</v>
      </c>
      <c r="B55" s="6" t="s">
        <v>371</v>
      </c>
      <c r="C55" s="6" t="s">
        <v>398</v>
      </c>
      <c r="D55" s="6" t="s">
        <v>780</v>
      </c>
      <c r="E55" s="6" t="s">
        <v>1133</v>
      </c>
      <c r="F55" s="75"/>
      <c r="G55" s="19">
        <v>0.0411</v>
      </c>
      <c r="H55" s="31" t="s">
        <v>1162</v>
      </c>
    </row>
    <row r="56" spans="1:8" ht="12.75">
      <c r="A56" s="75"/>
      <c r="B56" s="75"/>
      <c r="C56" s="75"/>
      <c r="D56" s="17" t="s">
        <v>781</v>
      </c>
      <c r="E56" s="75"/>
      <c r="F56" s="6" t="s">
        <v>1247</v>
      </c>
      <c r="G56" s="19">
        <v>0.0411</v>
      </c>
      <c r="H56" s="75"/>
    </row>
    <row r="57" spans="1:8" ht="12.75">
      <c r="A57" s="6" t="s">
        <v>32</v>
      </c>
      <c r="B57" s="6" t="s">
        <v>371</v>
      </c>
      <c r="C57" s="6" t="s">
        <v>399</v>
      </c>
      <c r="D57" s="6" t="s">
        <v>782</v>
      </c>
      <c r="E57" s="6" t="s">
        <v>1133</v>
      </c>
      <c r="F57" s="75"/>
      <c r="G57" s="19">
        <v>1.3489</v>
      </c>
      <c r="H57" s="31" t="s">
        <v>1162</v>
      </c>
    </row>
    <row r="58" spans="1:8" ht="12.75">
      <c r="A58" s="75"/>
      <c r="B58" s="75"/>
      <c r="C58" s="75"/>
      <c r="D58" s="17" t="s">
        <v>781</v>
      </c>
      <c r="E58" s="75"/>
      <c r="F58" s="6" t="s">
        <v>1248</v>
      </c>
      <c r="G58" s="19">
        <v>1.3489</v>
      </c>
      <c r="H58" s="75"/>
    </row>
    <row r="59" spans="1:8" ht="12.75">
      <c r="A59" s="6" t="s">
        <v>33</v>
      </c>
      <c r="B59" s="6" t="s">
        <v>371</v>
      </c>
      <c r="C59" s="6" t="s">
        <v>400</v>
      </c>
      <c r="D59" s="6" t="s">
        <v>783</v>
      </c>
      <c r="E59" s="6" t="s">
        <v>1133</v>
      </c>
      <c r="F59" s="75"/>
      <c r="G59" s="19">
        <v>1.39</v>
      </c>
      <c r="H59" s="31" t="s">
        <v>1162</v>
      </c>
    </row>
    <row r="60" spans="1:8" ht="12.75">
      <c r="A60" s="75"/>
      <c r="B60" s="75"/>
      <c r="C60" s="75"/>
      <c r="D60" s="17" t="s">
        <v>784</v>
      </c>
      <c r="E60" s="75"/>
      <c r="F60" s="6" t="s">
        <v>1249</v>
      </c>
      <c r="G60" s="19">
        <v>1.39</v>
      </c>
      <c r="H60" s="75"/>
    </row>
    <row r="61" spans="1:8" ht="12.75">
      <c r="A61" s="6" t="s">
        <v>34</v>
      </c>
      <c r="B61" s="6" t="s">
        <v>371</v>
      </c>
      <c r="C61" s="6" t="s">
        <v>401</v>
      </c>
      <c r="D61" s="6" t="s">
        <v>785</v>
      </c>
      <c r="E61" s="6" t="s">
        <v>1135</v>
      </c>
      <c r="F61" s="6" t="s">
        <v>1250</v>
      </c>
      <c r="G61" s="19">
        <v>110.14</v>
      </c>
      <c r="H61" s="31" t="s">
        <v>1162</v>
      </c>
    </row>
    <row r="62" spans="1:8" ht="12.75">
      <c r="A62" s="6" t="s">
        <v>35</v>
      </c>
      <c r="B62" s="6" t="s">
        <v>371</v>
      </c>
      <c r="C62" s="6" t="s">
        <v>402</v>
      </c>
      <c r="D62" s="6" t="s">
        <v>786</v>
      </c>
      <c r="E62" s="6" t="s">
        <v>1135</v>
      </c>
      <c r="F62" s="75"/>
      <c r="G62" s="19">
        <v>8.7024</v>
      </c>
      <c r="H62" s="31" t="s">
        <v>1162</v>
      </c>
    </row>
    <row r="63" spans="1:8" ht="12.75">
      <c r="A63" s="75"/>
      <c r="B63" s="75"/>
      <c r="C63" s="75"/>
      <c r="D63" s="17" t="s">
        <v>787</v>
      </c>
      <c r="E63" s="75"/>
      <c r="F63" s="6" t="s">
        <v>1251</v>
      </c>
      <c r="G63" s="19">
        <v>3.9744</v>
      </c>
      <c r="H63" s="75"/>
    </row>
    <row r="64" spans="1:8" ht="12.75">
      <c r="A64" s="6"/>
      <c r="B64" s="6"/>
      <c r="C64" s="6"/>
      <c r="D64" s="6"/>
      <c r="E64" s="6"/>
      <c r="F64" s="6" t="s">
        <v>1252</v>
      </c>
      <c r="G64" s="19">
        <v>4.728</v>
      </c>
      <c r="H64" s="75"/>
    </row>
    <row r="65" spans="1:8" ht="12.75">
      <c r="A65" s="6" t="s">
        <v>36</v>
      </c>
      <c r="B65" s="6" t="s">
        <v>371</v>
      </c>
      <c r="C65" s="6" t="s">
        <v>403</v>
      </c>
      <c r="D65" s="6" t="s">
        <v>788</v>
      </c>
      <c r="E65" s="6" t="s">
        <v>1134</v>
      </c>
      <c r="F65" s="75"/>
      <c r="G65" s="19">
        <v>14</v>
      </c>
      <c r="H65" s="31" t="s">
        <v>1162</v>
      </c>
    </row>
    <row r="66" spans="1:8" ht="12.75">
      <c r="A66" s="75"/>
      <c r="B66" s="75"/>
      <c r="C66" s="75"/>
      <c r="D66" s="17" t="s">
        <v>789</v>
      </c>
      <c r="E66" s="75"/>
      <c r="F66" s="6" t="s">
        <v>1253</v>
      </c>
      <c r="G66" s="19">
        <v>14</v>
      </c>
      <c r="H66" s="75"/>
    </row>
    <row r="67" spans="1:8" ht="12.75">
      <c r="A67" s="6" t="s">
        <v>37</v>
      </c>
      <c r="B67" s="6" t="s">
        <v>371</v>
      </c>
      <c r="C67" s="6" t="s">
        <v>404</v>
      </c>
      <c r="D67" s="6" t="s">
        <v>790</v>
      </c>
      <c r="E67" s="6" t="s">
        <v>1135</v>
      </c>
      <c r="F67" s="75"/>
      <c r="G67" s="19">
        <v>14.972</v>
      </c>
      <c r="H67" s="31" t="s">
        <v>1162</v>
      </c>
    </row>
    <row r="68" spans="1:8" ht="12.75">
      <c r="A68" s="75"/>
      <c r="B68" s="75"/>
      <c r="C68" s="75"/>
      <c r="D68" s="17" t="s">
        <v>789</v>
      </c>
      <c r="E68" s="75"/>
      <c r="F68" s="6" t="s">
        <v>1254</v>
      </c>
      <c r="G68" s="19">
        <v>14.972</v>
      </c>
      <c r="H68" s="75"/>
    </row>
    <row r="69" spans="1:8" ht="12.75">
      <c r="A69" s="6" t="s">
        <v>38</v>
      </c>
      <c r="B69" s="6" t="s">
        <v>371</v>
      </c>
      <c r="C69" s="6" t="s">
        <v>405</v>
      </c>
      <c r="D69" s="6" t="s">
        <v>791</v>
      </c>
      <c r="E69" s="6" t="s">
        <v>1135</v>
      </c>
      <c r="F69" s="75"/>
      <c r="G69" s="19">
        <v>35.97</v>
      </c>
      <c r="H69" s="31" t="s">
        <v>1162</v>
      </c>
    </row>
    <row r="70" spans="1:8" ht="12.75">
      <c r="A70" s="75"/>
      <c r="B70" s="75"/>
      <c r="C70" s="75"/>
      <c r="D70" s="17" t="s">
        <v>792</v>
      </c>
      <c r="E70" s="75"/>
      <c r="F70" s="6" t="s">
        <v>1255</v>
      </c>
      <c r="G70" s="19">
        <v>35.97</v>
      </c>
      <c r="H70" s="75"/>
    </row>
    <row r="71" spans="1:8" ht="12.75">
      <c r="A71" s="6" t="s">
        <v>39</v>
      </c>
      <c r="B71" s="6" t="s">
        <v>371</v>
      </c>
      <c r="C71" s="6" t="s">
        <v>406</v>
      </c>
      <c r="D71" s="6" t="s">
        <v>793</v>
      </c>
      <c r="E71" s="6" t="s">
        <v>1135</v>
      </c>
      <c r="F71" s="75"/>
      <c r="G71" s="19">
        <v>90.806</v>
      </c>
      <c r="H71" s="31" t="s">
        <v>1162</v>
      </c>
    </row>
    <row r="72" spans="1:8" ht="12.75">
      <c r="A72" s="75"/>
      <c r="B72" s="75"/>
      <c r="C72" s="75"/>
      <c r="D72" s="17" t="s">
        <v>794</v>
      </c>
      <c r="E72" s="75"/>
      <c r="F72" s="6" t="s">
        <v>1256</v>
      </c>
      <c r="G72" s="19">
        <v>90.806</v>
      </c>
      <c r="H72" s="75"/>
    </row>
    <row r="73" spans="1:8" ht="12.75">
      <c r="A73" s="6" t="s">
        <v>40</v>
      </c>
      <c r="B73" s="6" t="s">
        <v>371</v>
      </c>
      <c r="C73" s="6" t="s">
        <v>407</v>
      </c>
      <c r="D73" s="6" t="s">
        <v>796</v>
      </c>
      <c r="E73" s="6" t="s">
        <v>1135</v>
      </c>
      <c r="F73" s="75"/>
      <c r="G73" s="19">
        <v>110.14</v>
      </c>
      <c r="H73" s="31" t="s">
        <v>1162</v>
      </c>
    </row>
    <row r="74" spans="1:8" ht="12.75">
      <c r="A74" s="75"/>
      <c r="B74" s="75"/>
      <c r="C74" s="75"/>
      <c r="D74" s="17" t="s">
        <v>797</v>
      </c>
      <c r="E74" s="75"/>
      <c r="F74" s="6" t="s">
        <v>1250</v>
      </c>
      <c r="G74" s="19">
        <v>110.14</v>
      </c>
      <c r="H74" s="75"/>
    </row>
    <row r="75" spans="1:8" ht="12.75">
      <c r="A75" s="6" t="s">
        <v>41</v>
      </c>
      <c r="B75" s="6" t="s">
        <v>371</v>
      </c>
      <c r="C75" s="6" t="s">
        <v>408</v>
      </c>
      <c r="D75" s="6" t="s">
        <v>798</v>
      </c>
      <c r="E75" s="6" t="s">
        <v>1135</v>
      </c>
      <c r="F75" s="75"/>
      <c r="G75" s="19">
        <v>155.248</v>
      </c>
      <c r="H75" s="31" t="s">
        <v>1162</v>
      </c>
    </row>
    <row r="76" spans="1:8" ht="12.75">
      <c r="A76" s="75"/>
      <c r="B76" s="75"/>
      <c r="C76" s="75"/>
      <c r="D76" s="17" t="s">
        <v>799</v>
      </c>
      <c r="E76" s="75"/>
      <c r="F76" s="6" t="s">
        <v>1257</v>
      </c>
      <c r="G76" s="19">
        <v>155.248</v>
      </c>
      <c r="H76" s="75"/>
    </row>
    <row r="77" spans="1:8" ht="12.75">
      <c r="A77" s="6" t="s">
        <v>42</v>
      </c>
      <c r="B77" s="6" t="s">
        <v>371</v>
      </c>
      <c r="C77" s="6" t="s">
        <v>409</v>
      </c>
      <c r="D77" s="6" t="s">
        <v>800</v>
      </c>
      <c r="E77" s="6" t="s">
        <v>1135</v>
      </c>
      <c r="F77" s="75"/>
      <c r="G77" s="19">
        <v>178.97</v>
      </c>
      <c r="H77" s="31" t="s">
        <v>1162</v>
      </c>
    </row>
    <row r="78" spans="1:8" ht="12.75">
      <c r="A78" s="75"/>
      <c r="B78" s="75"/>
      <c r="C78" s="75"/>
      <c r="D78" s="17" t="s">
        <v>801</v>
      </c>
      <c r="E78" s="75"/>
      <c r="F78" s="6" t="s">
        <v>1258</v>
      </c>
      <c r="G78" s="19">
        <v>118.29</v>
      </c>
      <c r="H78" s="75"/>
    </row>
    <row r="79" spans="1:8" ht="12.75">
      <c r="A79" s="6"/>
      <c r="B79" s="6"/>
      <c r="C79" s="6"/>
      <c r="D79" s="6"/>
      <c r="E79" s="6"/>
      <c r="F79" s="6" t="s">
        <v>1259</v>
      </c>
      <c r="G79" s="19">
        <v>60.68</v>
      </c>
      <c r="H79" s="75"/>
    </row>
    <row r="80" spans="1:8" ht="12.75">
      <c r="A80" s="6" t="s">
        <v>43</v>
      </c>
      <c r="B80" s="6" t="s">
        <v>371</v>
      </c>
      <c r="C80" s="6" t="s">
        <v>411</v>
      </c>
      <c r="D80" s="6" t="s">
        <v>803</v>
      </c>
      <c r="E80" s="6" t="s">
        <v>1137</v>
      </c>
      <c r="F80" s="6" t="s">
        <v>1260</v>
      </c>
      <c r="G80" s="19">
        <v>23.357</v>
      </c>
      <c r="H80" s="31" t="s">
        <v>1162</v>
      </c>
    </row>
    <row r="81" spans="1:8" ht="12.75">
      <c r="A81" s="6" t="s">
        <v>44</v>
      </c>
      <c r="B81" s="6" t="s">
        <v>371</v>
      </c>
      <c r="C81" s="6" t="s">
        <v>412</v>
      </c>
      <c r="D81" s="6" t="s">
        <v>804</v>
      </c>
      <c r="E81" s="6" t="s">
        <v>1137</v>
      </c>
      <c r="F81" s="6" t="s">
        <v>1261</v>
      </c>
      <c r="G81" s="19">
        <v>49.772</v>
      </c>
      <c r="H81" s="31" t="s">
        <v>1162</v>
      </c>
    </row>
    <row r="82" spans="1:8" ht="12.75">
      <c r="A82" s="6" t="s">
        <v>45</v>
      </c>
      <c r="B82" s="6" t="s">
        <v>371</v>
      </c>
      <c r="C82" s="6" t="s">
        <v>413</v>
      </c>
      <c r="D82" s="6" t="s">
        <v>805</v>
      </c>
      <c r="E82" s="6" t="s">
        <v>1137</v>
      </c>
      <c r="F82" s="6" t="s">
        <v>1262</v>
      </c>
      <c r="G82" s="19">
        <v>149.316</v>
      </c>
      <c r="H82" s="31" t="s">
        <v>1162</v>
      </c>
    </row>
    <row r="83" spans="1:8" ht="12.75">
      <c r="A83" s="6" t="s">
        <v>46</v>
      </c>
      <c r="B83" s="6" t="s">
        <v>371</v>
      </c>
      <c r="C83" s="6" t="s">
        <v>414</v>
      </c>
      <c r="D83" s="6" t="s">
        <v>806</v>
      </c>
      <c r="E83" s="6" t="s">
        <v>1137</v>
      </c>
      <c r="F83" s="75"/>
      <c r="G83" s="19">
        <v>49.772</v>
      </c>
      <c r="H83" s="31" t="s">
        <v>1162</v>
      </c>
    </row>
    <row r="84" spans="1:8" ht="12.75">
      <c r="A84" s="6" t="s">
        <v>47</v>
      </c>
      <c r="B84" s="6" t="s">
        <v>371</v>
      </c>
      <c r="C84" s="6" t="s">
        <v>415</v>
      </c>
      <c r="D84" s="6" t="s">
        <v>807</v>
      </c>
      <c r="E84" s="6" t="s">
        <v>1137</v>
      </c>
      <c r="F84" s="6" t="s">
        <v>1263</v>
      </c>
      <c r="G84" s="19">
        <v>348.404</v>
      </c>
      <c r="H84" s="31" t="s">
        <v>1162</v>
      </c>
    </row>
    <row r="85" spans="1:8" ht="12.75">
      <c r="A85" s="6" t="s">
        <v>48</v>
      </c>
      <c r="B85" s="6" t="s">
        <v>371</v>
      </c>
      <c r="C85" s="6" t="s">
        <v>416</v>
      </c>
      <c r="D85" s="6" t="s">
        <v>808</v>
      </c>
      <c r="E85" s="6" t="s">
        <v>1137</v>
      </c>
      <c r="F85" s="75"/>
      <c r="G85" s="19">
        <v>49.772</v>
      </c>
      <c r="H85" s="31" t="s">
        <v>1162</v>
      </c>
    </row>
    <row r="86" spans="1:8" ht="12.75">
      <c r="A86" s="6" t="s">
        <v>49</v>
      </c>
      <c r="B86" s="6" t="s">
        <v>371</v>
      </c>
      <c r="C86" s="6" t="s">
        <v>417</v>
      </c>
      <c r="D86" s="6" t="s">
        <v>809</v>
      </c>
      <c r="E86" s="6" t="s">
        <v>1137</v>
      </c>
      <c r="F86" s="75"/>
      <c r="G86" s="19">
        <v>49.772</v>
      </c>
      <c r="H86" s="31" t="s">
        <v>1162</v>
      </c>
    </row>
    <row r="87" spans="1:8" ht="12.75">
      <c r="A87" s="6" t="s">
        <v>50</v>
      </c>
      <c r="B87" s="6" t="s">
        <v>371</v>
      </c>
      <c r="C87" s="6" t="s">
        <v>418</v>
      </c>
      <c r="D87" s="6" t="s">
        <v>810</v>
      </c>
      <c r="E87" s="6" t="s">
        <v>1137</v>
      </c>
      <c r="F87" s="75"/>
      <c r="G87" s="19">
        <v>49.772</v>
      </c>
      <c r="H87" s="31" t="s">
        <v>1162</v>
      </c>
    </row>
    <row r="88" spans="1:8" ht="12.75">
      <c r="A88" s="6" t="s">
        <v>51</v>
      </c>
      <c r="B88" s="6" t="s">
        <v>371</v>
      </c>
      <c r="C88" s="6" t="s">
        <v>419</v>
      </c>
      <c r="D88" s="6" t="s">
        <v>811</v>
      </c>
      <c r="E88" s="6" t="s">
        <v>1137</v>
      </c>
      <c r="F88" s="75"/>
      <c r="G88" s="19">
        <v>47.569</v>
      </c>
      <c r="H88" s="31" t="s">
        <v>1162</v>
      </c>
    </row>
    <row r="89" spans="1:8" ht="38.25">
      <c r="A89" s="75"/>
      <c r="B89" s="75"/>
      <c r="C89" s="75"/>
      <c r="D89" s="17" t="s">
        <v>812</v>
      </c>
      <c r="E89" s="75"/>
      <c r="F89" s="6" t="s">
        <v>1264</v>
      </c>
      <c r="G89" s="19">
        <v>47.569</v>
      </c>
      <c r="H89" s="75"/>
    </row>
    <row r="90" spans="1:8" ht="12.75">
      <c r="A90" s="6" t="s">
        <v>52</v>
      </c>
      <c r="B90" s="6" t="s">
        <v>371</v>
      </c>
      <c r="C90" s="6" t="s">
        <v>420</v>
      </c>
      <c r="D90" s="6" t="s">
        <v>813</v>
      </c>
      <c r="E90" s="6" t="s">
        <v>1137</v>
      </c>
      <c r="F90" s="6" t="s">
        <v>1265</v>
      </c>
      <c r="G90" s="19">
        <v>2.203</v>
      </c>
      <c r="H90" s="31" t="s">
        <v>1162</v>
      </c>
    </row>
    <row r="91" spans="1:8" ht="12.75">
      <c r="A91" s="6" t="s">
        <v>53</v>
      </c>
      <c r="B91" s="6" t="s">
        <v>371</v>
      </c>
      <c r="C91" s="6" t="s">
        <v>422</v>
      </c>
      <c r="D91" s="6" t="s">
        <v>815</v>
      </c>
      <c r="E91" s="6" t="s">
        <v>1137</v>
      </c>
      <c r="F91" s="6" t="s">
        <v>1266</v>
      </c>
      <c r="G91" s="19">
        <v>43.6042</v>
      </c>
      <c r="H91" s="31" t="s">
        <v>1162</v>
      </c>
    </row>
    <row r="92" spans="1:8" ht="12.75">
      <c r="A92" s="6" t="s">
        <v>54</v>
      </c>
      <c r="B92" s="6" t="s">
        <v>371</v>
      </c>
      <c r="C92" s="6" t="s">
        <v>423</v>
      </c>
      <c r="D92" s="6" t="s">
        <v>817</v>
      </c>
      <c r="E92" s="6" t="s">
        <v>1136</v>
      </c>
      <c r="F92" s="75"/>
      <c r="G92" s="19">
        <v>5.2</v>
      </c>
      <c r="H92" s="31" t="s">
        <v>1162</v>
      </c>
    </row>
    <row r="93" spans="1:8" ht="12.75">
      <c r="A93" s="6" t="s">
        <v>55</v>
      </c>
      <c r="B93" s="6" t="s">
        <v>371</v>
      </c>
      <c r="C93" s="6" t="s">
        <v>424</v>
      </c>
      <c r="D93" s="6" t="s">
        <v>818</v>
      </c>
      <c r="E93" s="6" t="s">
        <v>1136</v>
      </c>
      <c r="F93" s="75"/>
      <c r="G93" s="19">
        <v>105.5</v>
      </c>
      <c r="H93" s="31" t="s">
        <v>1162</v>
      </c>
    </row>
    <row r="94" spans="1:8" ht="12.75">
      <c r="A94" s="6" t="s">
        <v>56</v>
      </c>
      <c r="B94" s="6" t="s">
        <v>371</v>
      </c>
      <c r="C94" s="6" t="s">
        <v>425</v>
      </c>
      <c r="D94" s="6" t="s">
        <v>819</v>
      </c>
      <c r="E94" s="6" t="s">
        <v>1138</v>
      </c>
      <c r="F94" s="75"/>
      <c r="G94" s="19">
        <v>16</v>
      </c>
      <c r="H94" s="31" t="s">
        <v>1162</v>
      </c>
    </row>
    <row r="95" spans="1:8" ht="12.75">
      <c r="A95" s="6" t="s">
        <v>57</v>
      </c>
      <c r="B95" s="6" t="s">
        <v>371</v>
      </c>
      <c r="C95" s="6" t="s">
        <v>426</v>
      </c>
      <c r="D95" s="6" t="s">
        <v>820</v>
      </c>
      <c r="E95" s="6" t="s">
        <v>1138</v>
      </c>
      <c r="F95" s="75"/>
      <c r="G95" s="19">
        <v>12</v>
      </c>
      <c r="H95" s="31" t="s">
        <v>1162</v>
      </c>
    </row>
    <row r="96" spans="1:8" ht="12.75">
      <c r="A96" s="6" t="s">
        <v>58</v>
      </c>
      <c r="B96" s="6" t="s">
        <v>371</v>
      </c>
      <c r="C96" s="6" t="s">
        <v>427</v>
      </c>
      <c r="D96" s="6" t="s">
        <v>821</v>
      </c>
      <c r="E96" s="6" t="s">
        <v>1138</v>
      </c>
      <c r="F96" s="75"/>
      <c r="G96" s="19">
        <v>2</v>
      </c>
      <c r="H96" s="31" t="s">
        <v>1162</v>
      </c>
    </row>
    <row r="97" spans="1:8" ht="12.75">
      <c r="A97" s="6" t="s">
        <v>59</v>
      </c>
      <c r="B97" s="6" t="s">
        <v>371</v>
      </c>
      <c r="C97" s="6" t="s">
        <v>428</v>
      </c>
      <c r="D97" s="6" t="s">
        <v>822</v>
      </c>
      <c r="E97" s="6" t="s">
        <v>1138</v>
      </c>
      <c r="F97" s="75"/>
      <c r="G97" s="19">
        <v>8</v>
      </c>
      <c r="H97" s="31" t="s">
        <v>1162</v>
      </c>
    </row>
    <row r="98" spans="1:8" ht="12.75">
      <c r="A98" s="6" t="s">
        <v>60</v>
      </c>
      <c r="B98" s="6" t="s">
        <v>371</v>
      </c>
      <c r="C98" s="6" t="s">
        <v>429</v>
      </c>
      <c r="D98" s="6" t="s">
        <v>823</v>
      </c>
      <c r="E98" s="6" t="s">
        <v>1138</v>
      </c>
      <c r="F98" s="75"/>
      <c r="G98" s="19">
        <v>2</v>
      </c>
      <c r="H98" s="31" t="s">
        <v>1162</v>
      </c>
    </row>
    <row r="99" spans="1:8" ht="12.75">
      <c r="A99" s="6" t="s">
        <v>61</v>
      </c>
      <c r="B99" s="6" t="s">
        <v>371</v>
      </c>
      <c r="C99" s="6" t="s">
        <v>430</v>
      </c>
      <c r="D99" s="6" t="s">
        <v>824</v>
      </c>
      <c r="E99" s="6" t="s">
        <v>1136</v>
      </c>
      <c r="F99" s="75"/>
      <c r="G99" s="19">
        <v>4.5</v>
      </c>
      <c r="H99" s="31" t="s">
        <v>1162</v>
      </c>
    </row>
    <row r="100" spans="1:8" ht="12.75">
      <c r="A100" s="6" t="s">
        <v>62</v>
      </c>
      <c r="B100" s="6" t="s">
        <v>371</v>
      </c>
      <c r="C100" s="6" t="s">
        <v>431</v>
      </c>
      <c r="D100" s="6" t="s">
        <v>825</v>
      </c>
      <c r="E100" s="6" t="s">
        <v>1136</v>
      </c>
      <c r="F100" s="75"/>
      <c r="G100" s="19">
        <v>5.5</v>
      </c>
      <c r="H100" s="31" t="s">
        <v>1162</v>
      </c>
    </row>
    <row r="101" spans="1:8" ht="12.75">
      <c r="A101" s="6" t="s">
        <v>63</v>
      </c>
      <c r="B101" s="6" t="s">
        <v>371</v>
      </c>
      <c r="C101" s="6" t="s">
        <v>432</v>
      </c>
      <c r="D101" s="6" t="s">
        <v>826</v>
      </c>
      <c r="E101" s="6" t="s">
        <v>1136</v>
      </c>
      <c r="F101" s="75"/>
      <c r="G101" s="19">
        <v>4.5</v>
      </c>
      <c r="H101" s="31" t="s">
        <v>1162</v>
      </c>
    </row>
    <row r="102" spans="1:8" ht="12.75">
      <c r="A102" s="6" t="s">
        <v>64</v>
      </c>
      <c r="B102" s="6" t="s">
        <v>371</v>
      </c>
      <c r="C102" s="6" t="s">
        <v>433</v>
      </c>
      <c r="D102" s="6" t="s">
        <v>827</v>
      </c>
      <c r="E102" s="6" t="s">
        <v>1136</v>
      </c>
      <c r="F102" s="75"/>
      <c r="G102" s="19">
        <v>43</v>
      </c>
      <c r="H102" s="31" t="s">
        <v>1162</v>
      </c>
    </row>
    <row r="103" spans="1:8" ht="12.75">
      <c r="A103" s="6" t="s">
        <v>65</v>
      </c>
      <c r="B103" s="6" t="s">
        <v>371</v>
      </c>
      <c r="C103" s="6" t="s">
        <v>434</v>
      </c>
      <c r="D103" s="6" t="s">
        <v>828</v>
      </c>
      <c r="E103" s="6" t="s">
        <v>1136</v>
      </c>
      <c r="F103" s="75"/>
      <c r="G103" s="19">
        <v>21.5</v>
      </c>
      <c r="H103" s="31" t="s">
        <v>1162</v>
      </c>
    </row>
    <row r="104" spans="1:8" ht="12.75">
      <c r="A104" s="6" t="s">
        <v>66</v>
      </c>
      <c r="B104" s="6" t="s">
        <v>371</v>
      </c>
      <c r="C104" s="6" t="s">
        <v>435</v>
      </c>
      <c r="D104" s="6" t="s">
        <v>829</v>
      </c>
      <c r="E104" s="6" t="s">
        <v>1136</v>
      </c>
      <c r="F104" s="75"/>
      <c r="G104" s="19">
        <v>87.5</v>
      </c>
      <c r="H104" s="31" t="s">
        <v>1162</v>
      </c>
    </row>
    <row r="105" spans="1:8" ht="12.75">
      <c r="A105" s="6" t="s">
        <v>67</v>
      </c>
      <c r="B105" s="6" t="s">
        <v>371</v>
      </c>
      <c r="C105" s="6" t="s">
        <v>436</v>
      </c>
      <c r="D105" s="6" t="s">
        <v>830</v>
      </c>
      <c r="E105" s="6" t="s">
        <v>1136</v>
      </c>
      <c r="F105" s="75"/>
      <c r="G105" s="19">
        <v>4</v>
      </c>
      <c r="H105" s="31" t="s">
        <v>1162</v>
      </c>
    </row>
    <row r="106" spans="1:8" ht="12.75">
      <c r="A106" s="6" t="s">
        <v>68</v>
      </c>
      <c r="B106" s="6" t="s">
        <v>371</v>
      </c>
      <c r="C106" s="6" t="s">
        <v>437</v>
      </c>
      <c r="D106" s="6" t="s">
        <v>831</v>
      </c>
      <c r="E106" s="6" t="s">
        <v>1138</v>
      </c>
      <c r="F106" s="75"/>
      <c r="G106" s="19">
        <v>54</v>
      </c>
      <c r="H106" s="31" t="s">
        <v>1162</v>
      </c>
    </row>
    <row r="107" spans="1:8" ht="12.75">
      <c r="A107" s="6" t="s">
        <v>69</v>
      </c>
      <c r="B107" s="6" t="s">
        <v>371</v>
      </c>
      <c r="C107" s="6" t="s">
        <v>438</v>
      </c>
      <c r="D107" s="6" t="s">
        <v>832</v>
      </c>
      <c r="E107" s="6" t="s">
        <v>1138</v>
      </c>
      <c r="F107" s="75"/>
      <c r="G107" s="19">
        <v>2</v>
      </c>
      <c r="H107" s="31" t="s">
        <v>1162</v>
      </c>
    </row>
    <row r="108" spans="1:8" ht="12.75">
      <c r="A108" s="6" t="s">
        <v>70</v>
      </c>
      <c r="B108" s="6" t="s">
        <v>371</v>
      </c>
      <c r="C108" s="6" t="s">
        <v>439</v>
      </c>
      <c r="D108" s="6" t="s">
        <v>833</v>
      </c>
      <c r="E108" s="6" t="s">
        <v>1138</v>
      </c>
      <c r="F108" s="75"/>
      <c r="G108" s="19">
        <v>7</v>
      </c>
      <c r="H108" s="31" t="s">
        <v>1162</v>
      </c>
    </row>
    <row r="109" spans="1:8" ht="12.75">
      <c r="A109" s="6" t="s">
        <v>71</v>
      </c>
      <c r="B109" s="6" t="s">
        <v>371</v>
      </c>
      <c r="C109" s="6" t="s">
        <v>440</v>
      </c>
      <c r="D109" s="6" t="s">
        <v>834</v>
      </c>
      <c r="E109" s="6" t="s">
        <v>1138</v>
      </c>
      <c r="F109" s="75"/>
      <c r="G109" s="19">
        <v>9</v>
      </c>
      <c r="H109" s="31" t="s">
        <v>1162</v>
      </c>
    </row>
    <row r="110" spans="1:8" ht="12.75">
      <c r="A110" s="6" t="s">
        <v>72</v>
      </c>
      <c r="B110" s="6" t="s">
        <v>371</v>
      </c>
      <c r="C110" s="6" t="s">
        <v>441</v>
      </c>
      <c r="D110" s="6" t="s">
        <v>835</v>
      </c>
      <c r="E110" s="6" t="s">
        <v>1138</v>
      </c>
      <c r="F110" s="75"/>
      <c r="G110" s="19">
        <v>18</v>
      </c>
      <c r="H110" s="31" t="s">
        <v>1162</v>
      </c>
    </row>
    <row r="111" spans="1:8" ht="12.75">
      <c r="A111" s="6" t="s">
        <v>73</v>
      </c>
      <c r="B111" s="6" t="s">
        <v>371</v>
      </c>
      <c r="C111" s="6" t="s">
        <v>442</v>
      </c>
      <c r="D111" s="6" t="s">
        <v>836</v>
      </c>
      <c r="E111" s="6" t="s">
        <v>1138</v>
      </c>
      <c r="F111" s="75"/>
      <c r="G111" s="19">
        <v>2</v>
      </c>
      <c r="H111" s="31" t="s">
        <v>1162</v>
      </c>
    </row>
    <row r="112" spans="1:8" ht="12.75">
      <c r="A112" s="6" t="s">
        <v>74</v>
      </c>
      <c r="B112" s="6" t="s">
        <v>371</v>
      </c>
      <c r="C112" s="6" t="s">
        <v>443</v>
      </c>
      <c r="D112" s="6" t="s">
        <v>837</v>
      </c>
      <c r="E112" s="6" t="s">
        <v>1138</v>
      </c>
      <c r="F112" s="75"/>
      <c r="G112" s="19">
        <v>2</v>
      </c>
      <c r="H112" s="31" t="s">
        <v>1162</v>
      </c>
    </row>
    <row r="113" spans="1:8" ht="12.75">
      <c r="A113" s="6" t="s">
        <v>75</v>
      </c>
      <c r="B113" s="6" t="s">
        <v>371</v>
      </c>
      <c r="C113" s="6" t="s">
        <v>444</v>
      </c>
      <c r="D113" s="6" t="s">
        <v>838</v>
      </c>
      <c r="E113" s="6" t="s">
        <v>1138</v>
      </c>
      <c r="F113" s="75"/>
      <c r="G113" s="19">
        <v>9</v>
      </c>
      <c r="H113" s="31" t="s">
        <v>1162</v>
      </c>
    </row>
    <row r="114" spans="1:8" ht="12.75">
      <c r="A114" s="6" t="s">
        <v>76</v>
      </c>
      <c r="B114" s="6" t="s">
        <v>371</v>
      </c>
      <c r="C114" s="6" t="s">
        <v>445</v>
      </c>
      <c r="D114" s="6" t="s">
        <v>839</v>
      </c>
      <c r="E114" s="6" t="s">
        <v>1138</v>
      </c>
      <c r="F114" s="75"/>
      <c r="G114" s="19">
        <v>1</v>
      </c>
      <c r="H114" s="31" t="s">
        <v>1162</v>
      </c>
    </row>
    <row r="115" spans="1:8" ht="12.75">
      <c r="A115" s="6" t="s">
        <v>77</v>
      </c>
      <c r="B115" s="6" t="s">
        <v>371</v>
      </c>
      <c r="C115" s="6" t="s">
        <v>446</v>
      </c>
      <c r="D115" s="6" t="s">
        <v>840</v>
      </c>
      <c r="E115" s="6" t="s">
        <v>1138</v>
      </c>
      <c r="F115" s="75"/>
      <c r="G115" s="19">
        <v>2</v>
      </c>
      <c r="H115" s="31" t="s">
        <v>1162</v>
      </c>
    </row>
    <row r="116" spans="1:8" ht="12.75">
      <c r="A116" s="6" t="s">
        <v>78</v>
      </c>
      <c r="B116" s="6" t="s">
        <v>371</v>
      </c>
      <c r="C116" s="6" t="s">
        <v>447</v>
      </c>
      <c r="D116" s="6" t="s">
        <v>841</v>
      </c>
      <c r="E116" s="6" t="s">
        <v>1138</v>
      </c>
      <c r="F116" s="75"/>
      <c r="G116" s="19">
        <v>7</v>
      </c>
      <c r="H116" s="31" t="s">
        <v>1162</v>
      </c>
    </row>
    <row r="117" spans="1:8" ht="12.75">
      <c r="A117" s="6" t="s">
        <v>79</v>
      </c>
      <c r="B117" s="6" t="s">
        <v>371</v>
      </c>
      <c r="C117" s="6" t="s">
        <v>448</v>
      </c>
      <c r="D117" s="6" t="s">
        <v>842</v>
      </c>
      <c r="E117" s="6" t="s">
        <v>1138</v>
      </c>
      <c r="F117" s="75"/>
      <c r="G117" s="19">
        <v>1</v>
      </c>
      <c r="H117" s="31" t="s">
        <v>1162</v>
      </c>
    </row>
    <row r="118" spans="1:8" ht="12.75">
      <c r="A118" s="6" t="s">
        <v>80</v>
      </c>
      <c r="B118" s="6" t="s">
        <v>371</v>
      </c>
      <c r="C118" s="6" t="s">
        <v>449</v>
      </c>
      <c r="D118" s="6" t="s">
        <v>843</v>
      </c>
      <c r="E118" s="6" t="s">
        <v>1138</v>
      </c>
      <c r="F118" s="75"/>
      <c r="G118" s="19">
        <v>2</v>
      </c>
      <c r="H118" s="31" t="s">
        <v>1162</v>
      </c>
    </row>
    <row r="119" spans="1:8" ht="12.75">
      <c r="A119" s="6" t="s">
        <v>81</v>
      </c>
      <c r="B119" s="6" t="s">
        <v>371</v>
      </c>
      <c r="C119" s="6" t="s">
        <v>450</v>
      </c>
      <c r="D119" s="6" t="s">
        <v>844</v>
      </c>
      <c r="E119" s="6" t="s">
        <v>1138</v>
      </c>
      <c r="F119" s="75"/>
      <c r="G119" s="19">
        <v>4</v>
      </c>
      <c r="H119" s="31" t="s">
        <v>1162</v>
      </c>
    </row>
    <row r="120" spans="1:8" ht="12.75">
      <c r="A120" s="6" t="s">
        <v>82</v>
      </c>
      <c r="B120" s="6" t="s">
        <v>371</v>
      </c>
      <c r="C120" s="6" t="s">
        <v>451</v>
      </c>
      <c r="D120" s="6" t="s">
        <v>845</v>
      </c>
      <c r="E120" s="6" t="s">
        <v>1138</v>
      </c>
      <c r="F120" s="75"/>
      <c r="G120" s="19">
        <v>3</v>
      </c>
      <c r="H120" s="31" t="s">
        <v>1162</v>
      </c>
    </row>
    <row r="121" spans="1:8" ht="12.75">
      <c r="A121" s="6" t="s">
        <v>83</v>
      </c>
      <c r="B121" s="6" t="s">
        <v>371</v>
      </c>
      <c r="C121" s="6" t="s">
        <v>452</v>
      </c>
      <c r="D121" s="6" t="s">
        <v>846</v>
      </c>
      <c r="E121" s="6" t="s">
        <v>1138</v>
      </c>
      <c r="F121" s="75"/>
      <c r="G121" s="19">
        <v>3</v>
      </c>
      <c r="H121" s="31" t="s">
        <v>1162</v>
      </c>
    </row>
    <row r="122" spans="1:8" ht="12.75">
      <c r="A122" s="6" t="s">
        <v>84</v>
      </c>
      <c r="B122" s="6" t="s">
        <v>371</v>
      </c>
      <c r="C122" s="6" t="s">
        <v>453</v>
      </c>
      <c r="D122" s="6" t="s">
        <v>847</v>
      </c>
      <c r="E122" s="6" t="s">
        <v>1138</v>
      </c>
      <c r="F122" s="75"/>
      <c r="G122" s="19">
        <v>4</v>
      </c>
      <c r="H122" s="31" t="s">
        <v>1162</v>
      </c>
    </row>
    <row r="123" spans="1:8" ht="12.75">
      <c r="A123" s="6" t="s">
        <v>85</v>
      </c>
      <c r="B123" s="6" t="s">
        <v>371</v>
      </c>
      <c r="C123" s="6" t="s">
        <v>454</v>
      </c>
      <c r="D123" s="6" t="s">
        <v>848</v>
      </c>
      <c r="E123" s="6" t="s">
        <v>1138</v>
      </c>
      <c r="F123" s="75"/>
      <c r="G123" s="19">
        <v>2</v>
      </c>
      <c r="H123" s="31" t="s">
        <v>1162</v>
      </c>
    </row>
    <row r="124" spans="1:8" ht="12.75">
      <c r="A124" s="6" t="s">
        <v>86</v>
      </c>
      <c r="B124" s="6" t="s">
        <v>371</v>
      </c>
      <c r="C124" s="6" t="s">
        <v>455</v>
      </c>
      <c r="D124" s="6" t="s">
        <v>849</v>
      </c>
      <c r="E124" s="6" t="s">
        <v>1138</v>
      </c>
      <c r="F124" s="75"/>
      <c r="G124" s="19">
        <v>2</v>
      </c>
      <c r="H124" s="31" t="s">
        <v>1162</v>
      </c>
    </row>
    <row r="125" spans="1:8" ht="12.75">
      <c r="A125" s="6" t="s">
        <v>87</v>
      </c>
      <c r="B125" s="6" t="s">
        <v>371</v>
      </c>
      <c r="C125" s="6" t="s">
        <v>456</v>
      </c>
      <c r="D125" s="6" t="s">
        <v>850</v>
      </c>
      <c r="E125" s="6" t="s">
        <v>1138</v>
      </c>
      <c r="F125" s="75"/>
      <c r="G125" s="19">
        <v>2</v>
      </c>
      <c r="H125" s="31" t="s">
        <v>1162</v>
      </c>
    </row>
    <row r="126" spans="1:8" ht="12.75">
      <c r="A126" s="6" t="s">
        <v>88</v>
      </c>
      <c r="B126" s="6" t="s">
        <v>371</v>
      </c>
      <c r="C126" s="6" t="s">
        <v>457</v>
      </c>
      <c r="D126" s="6" t="s">
        <v>851</v>
      </c>
      <c r="E126" s="6" t="s">
        <v>1138</v>
      </c>
      <c r="F126" s="75"/>
      <c r="G126" s="19">
        <v>2</v>
      </c>
      <c r="H126" s="31" t="s">
        <v>1162</v>
      </c>
    </row>
    <row r="127" spans="1:8" ht="12.75">
      <c r="A127" s="6" t="s">
        <v>89</v>
      </c>
      <c r="B127" s="6" t="s">
        <v>371</v>
      </c>
      <c r="C127" s="6" t="s">
        <v>458</v>
      </c>
      <c r="D127" s="6" t="s">
        <v>852</v>
      </c>
      <c r="E127" s="6" t="s">
        <v>1138</v>
      </c>
      <c r="F127" s="75"/>
      <c r="G127" s="19">
        <v>2</v>
      </c>
      <c r="H127" s="31" t="s">
        <v>1162</v>
      </c>
    </row>
    <row r="128" spans="1:8" ht="12.75">
      <c r="A128" s="6" t="s">
        <v>90</v>
      </c>
      <c r="B128" s="6" t="s">
        <v>371</v>
      </c>
      <c r="C128" s="6" t="s">
        <v>459</v>
      </c>
      <c r="D128" s="6" t="s">
        <v>853</v>
      </c>
      <c r="E128" s="6" t="s">
        <v>1136</v>
      </c>
      <c r="F128" s="75"/>
      <c r="G128" s="19">
        <v>47.5</v>
      </c>
      <c r="H128" s="31" t="s">
        <v>1162</v>
      </c>
    </row>
    <row r="129" spans="1:8" ht="12.75">
      <c r="A129" s="6" t="s">
        <v>91</v>
      </c>
      <c r="B129" s="6" t="s">
        <v>371</v>
      </c>
      <c r="C129" s="6" t="s">
        <v>460</v>
      </c>
      <c r="D129" s="6" t="s">
        <v>854</v>
      </c>
      <c r="E129" s="6" t="s">
        <v>1138</v>
      </c>
      <c r="F129" s="75"/>
      <c r="G129" s="19">
        <v>9</v>
      </c>
      <c r="H129" s="31" t="s">
        <v>1162</v>
      </c>
    </row>
    <row r="130" spans="1:8" ht="12.75">
      <c r="A130" s="6" t="s">
        <v>92</v>
      </c>
      <c r="B130" s="6" t="s">
        <v>371</v>
      </c>
      <c r="C130" s="6" t="s">
        <v>461</v>
      </c>
      <c r="D130" s="6" t="s">
        <v>855</v>
      </c>
      <c r="E130" s="6" t="s">
        <v>1138</v>
      </c>
      <c r="F130" s="75"/>
      <c r="G130" s="19">
        <v>1</v>
      </c>
      <c r="H130" s="31" t="s">
        <v>1162</v>
      </c>
    </row>
    <row r="131" spans="1:8" ht="12.75">
      <c r="A131" s="6" t="s">
        <v>93</v>
      </c>
      <c r="B131" s="6" t="s">
        <v>371</v>
      </c>
      <c r="C131" s="6" t="s">
        <v>462</v>
      </c>
      <c r="D131" s="6" t="s">
        <v>856</v>
      </c>
      <c r="E131" s="6" t="s">
        <v>1139</v>
      </c>
      <c r="F131" s="75"/>
      <c r="G131" s="19">
        <v>50</v>
      </c>
      <c r="H131" s="31" t="s">
        <v>1162</v>
      </c>
    </row>
    <row r="132" spans="1:8" ht="12.75">
      <c r="A132" s="6" t="s">
        <v>94</v>
      </c>
      <c r="B132" s="6" t="s">
        <v>371</v>
      </c>
      <c r="C132" s="6" t="s">
        <v>463</v>
      </c>
      <c r="D132" s="6" t="s">
        <v>857</v>
      </c>
      <c r="E132" s="6" t="s">
        <v>1136</v>
      </c>
      <c r="F132" s="75"/>
      <c r="G132" s="19">
        <v>170.5</v>
      </c>
      <c r="H132" s="31" t="s">
        <v>1162</v>
      </c>
    </row>
    <row r="133" spans="1:8" ht="12.75">
      <c r="A133" s="6" t="s">
        <v>95</v>
      </c>
      <c r="B133" s="6" t="s">
        <v>371</v>
      </c>
      <c r="C133" s="6" t="s">
        <v>464</v>
      </c>
      <c r="D133" s="6" t="s">
        <v>858</v>
      </c>
      <c r="E133" s="6" t="s">
        <v>1136</v>
      </c>
      <c r="F133" s="75"/>
      <c r="G133" s="19">
        <v>170.5</v>
      </c>
      <c r="H133" s="31" t="s">
        <v>1162</v>
      </c>
    </row>
    <row r="134" spans="1:8" ht="12.75">
      <c r="A134" s="6" t="s">
        <v>96</v>
      </c>
      <c r="B134" s="6" t="s">
        <v>371</v>
      </c>
      <c r="C134" s="6" t="s">
        <v>465</v>
      </c>
      <c r="D134" s="6" t="s">
        <v>859</v>
      </c>
      <c r="E134" s="6" t="s">
        <v>1136</v>
      </c>
      <c r="F134" s="75"/>
      <c r="G134" s="19">
        <v>170.5</v>
      </c>
      <c r="H134" s="31" t="s">
        <v>1162</v>
      </c>
    </row>
    <row r="135" spans="1:8" ht="12.75">
      <c r="A135" s="6" t="s">
        <v>97</v>
      </c>
      <c r="B135" s="6" t="s">
        <v>371</v>
      </c>
      <c r="C135" s="6" t="s">
        <v>466</v>
      </c>
      <c r="D135" s="6" t="s">
        <v>860</v>
      </c>
      <c r="E135" s="6" t="s">
        <v>1138</v>
      </c>
      <c r="F135" s="75"/>
      <c r="G135" s="19">
        <v>8</v>
      </c>
      <c r="H135" s="31" t="s">
        <v>1162</v>
      </c>
    </row>
    <row r="136" spans="1:8" ht="12.75">
      <c r="A136" s="6" t="s">
        <v>98</v>
      </c>
      <c r="B136" s="6" t="s">
        <v>371</v>
      </c>
      <c r="C136" s="6" t="s">
        <v>467</v>
      </c>
      <c r="D136" s="6" t="s">
        <v>861</v>
      </c>
      <c r="E136" s="6" t="s">
        <v>1139</v>
      </c>
      <c r="F136" s="75"/>
      <c r="G136" s="19">
        <v>25</v>
      </c>
      <c r="H136" s="31" t="s">
        <v>1162</v>
      </c>
    </row>
    <row r="137" spans="1:8" ht="12.75">
      <c r="A137" s="6" t="s">
        <v>99</v>
      </c>
      <c r="B137" s="6" t="s">
        <v>371</v>
      </c>
      <c r="C137" s="6" t="s">
        <v>468</v>
      </c>
      <c r="D137" s="6" t="s">
        <v>862</v>
      </c>
      <c r="E137" s="6" t="s">
        <v>1138</v>
      </c>
      <c r="F137" s="75"/>
      <c r="G137" s="19">
        <v>1</v>
      </c>
      <c r="H137" s="31" t="s">
        <v>1162</v>
      </c>
    </row>
    <row r="138" spans="1:8" ht="12.75">
      <c r="A138" s="6" t="s">
        <v>100</v>
      </c>
      <c r="B138" s="6" t="s">
        <v>371</v>
      </c>
      <c r="C138" s="6" t="s">
        <v>469</v>
      </c>
      <c r="D138" s="6" t="s">
        <v>863</v>
      </c>
      <c r="E138" s="6" t="s">
        <v>1138</v>
      </c>
      <c r="F138" s="75"/>
      <c r="G138" s="19">
        <v>1</v>
      </c>
      <c r="H138" s="31" t="s">
        <v>1162</v>
      </c>
    </row>
    <row r="139" spans="1:8" ht="12.75">
      <c r="A139" s="6" t="s">
        <v>101</v>
      </c>
      <c r="B139" s="6" t="s">
        <v>371</v>
      </c>
      <c r="C139" s="6" t="s">
        <v>470</v>
      </c>
      <c r="D139" s="6" t="s">
        <v>1344</v>
      </c>
      <c r="E139" s="6" t="s">
        <v>1138</v>
      </c>
      <c r="F139" s="75"/>
      <c r="G139" s="19">
        <v>1</v>
      </c>
      <c r="H139" s="31" t="s">
        <v>1162</v>
      </c>
    </row>
    <row r="140" spans="1:8" ht="12.75">
      <c r="A140" s="6" t="s">
        <v>102</v>
      </c>
      <c r="B140" s="6" t="s">
        <v>371</v>
      </c>
      <c r="C140" s="6" t="s">
        <v>471</v>
      </c>
      <c r="D140" s="6" t="s">
        <v>866</v>
      </c>
      <c r="E140" s="6" t="s">
        <v>1136</v>
      </c>
      <c r="F140" s="75"/>
      <c r="G140" s="19">
        <v>79.5</v>
      </c>
      <c r="H140" s="31" t="s">
        <v>1162</v>
      </c>
    </row>
    <row r="141" spans="1:8" ht="12.75">
      <c r="A141" s="6" t="s">
        <v>103</v>
      </c>
      <c r="B141" s="6" t="s">
        <v>371</v>
      </c>
      <c r="C141" s="6" t="s">
        <v>472</v>
      </c>
      <c r="D141" s="6" t="s">
        <v>867</v>
      </c>
      <c r="E141" s="6" t="s">
        <v>1138</v>
      </c>
      <c r="F141" s="75"/>
      <c r="G141" s="19">
        <v>8</v>
      </c>
      <c r="H141" s="31" t="s">
        <v>1162</v>
      </c>
    </row>
    <row r="142" spans="1:8" ht="12.75">
      <c r="A142" s="6" t="s">
        <v>104</v>
      </c>
      <c r="B142" s="6" t="s">
        <v>371</v>
      </c>
      <c r="C142" s="6" t="s">
        <v>473</v>
      </c>
      <c r="D142" s="6" t="s">
        <v>868</v>
      </c>
      <c r="E142" s="6" t="s">
        <v>1138</v>
      </c>
      <c r="F142" s="75"/>
      <c r="G142" s="19">
        <v>6</v>
      </c>
      <c r="H142" s="31" t="s">
        <v>1162</v>
      </c>
    </row>
    <row r="143" spans="1:8" ht="12.75">
      <c r="A143" s="6" t="s">
        <v>105</v>
      </c>
      <c r="B143" s="6" t="s">
        <v>371</v>
      </c>
      <c r="C143" s="6" t="s">
        <v>474</v>
      </c>
      <c r="D143" s="6" t="s">
        <v>869</v>
      </c>
      <c r="E143" s="6" t="s">
        <v>1138</v>
      </c>
      <c r="F143" s="75"/>
      <c r="G143" s="19">
        <v>4</v>
      </c>
      <c r="H143" s="31" t="s">
        <v>1162</v>
      </c>
    </row>
    <row r="144" spans="1:8" ht="12.75">
      <c r="A144" s="6" t="s">
        <v>106</v>
      </c>
      <c r="B144" s="6" t="s">
        <v>371</v>
      </c>
      <c r="C144" s="6" t="s">
        <v>475</v>
      </c>
      <c r="D144" s="6" t="s">
        <v>870</v>
      </c>
      <c r="E144" s="6" t="s">
        <v>1138</v>
      </c>
      <c r="F144" s="75"/>
      <c r="G144" s="19">
        <v>1</v>
      </c>
      <c r="H144" s="31" t="s">
        <v>1162</v>
      </c>
    </row>
    <row r="145" spans="1:8" ht="12.75">
      <c r="A145" s="6" t="s">
        <v>107</v>
      </c>
      <c r="B145" s="6" t="s">
        <v>371</v>
      </c>
      <c r="C145" s="6" t="s">
        <v>476</v>
      </c>
      <c r="D145" s="6" t="s">
        <v>871</v>
      </c>
      <c r="E145" s="6" t="s">
        <v>1138</v>
      </c>
      <c r="F145" s="75"/>
      <c r="G145" s="19">
        <v>1</v>
      </c>
      <c r="H145" s="31" t="s">
        <v>1162</v>
      </c>
    </row>
    <row r="146" spans="1:8" ht="12.75">
      <c r="A146" s="6" t="s">
        <v>108</v>
      </c>
      <c r="B146" s="6" t="s">
        <v>371</v>
      </c>
      <c r="C146" s="6" t="s">
        <v>477</v>
      </c>
      <c r="D146" s="6" t="s">
        <v>872</v>
      </c>
      <c r="E146" s="6" t="s">
        <v>1136</v>
      </c>
      <c r="F146" s="75"/>
      <c r="G146" s="19">
        <v>170.5</v>
      </c>
      <c r="H146" s="31" t="s">
        <v>1162</v>
      </c>
    </row>
    <row r="147" spans="1:8" ht="12.75">
      <c r="A147" s="6" t="s">
        <v>109</v>
      </c>
      <c r="B147" s="6" t="s">
        <v>371</v>
      </c>
      <c r="C147" s="6" t="s">
        <v>478</v>
      </c>
      <c r="D147" s="6" t="s">
        <v>873</v>
      </c>
      <c r="E147" s="6" t="s">
        <v>1136</v>
      </c>
      <c r="F147" s="75"/>
      <c r="G147" s="19">
        <v>31.5</v>
      </c>
      <c r="H147" s="31" t="s">
        <v>1162</v>
      </c>
    </row>
    <row r="148" spans="1:8" ht="12.75">
      <c r="A148" s="6" t="s">
        <v>110</v>
      </c>
      <c r="B148" s="6" t="s">
        <v>371</v>
      </c>
      <c r="C148" s="6" t="s">
        <v>479</v>
      </c>
      <c r="D148" s="6" t="s">
        <v>874</v>
      </c>
      <c r="E148" s="6" t="s">
        <v>1136</v>
      </c>
      <c r="F148" s="75"/>
      <c r="G148" s="19">
        <v>15</v>
      </c>
      <c r="H148" s="31" t="s">
        <v>1162</v>
      </c>
    </row>
    <row r="149" spans="1:8" ht="12.75">
      <c r="A149" s="6" t="s">
        <v>111</v>
      </c>
      <c r="B149" s="6" t="s">
        <v>371</v>
      </c>
      <c r="C149" s="6" t="s">
        <v>480</v>
      </c>
      <c r="D149" s="6" t="s">
        <v>875</v>
      </c>
      <c r="E149" s="6" t="s">
        <v>1136</v>
      </c>
      <c r="F149" s="75"/>
      <c r="G149" s="19">
        <v>18.5</v>
      </c>
      <c r="H149" s="31" t="s">
        <v>1162</v>
      </c>
    </row>
    <row r="150" spans="1:8" ht="12.75">
      <c r="A150" s="6" t="s">
        <v>112</v>
      </c>
      <c r="B150" s="6" t="s">
        <v>371</v>
      </c>
      <c r="C150" s="6" t="s">
        <v>481</v>
      </c>
      <c r="D150" s="6" t="s">
        <v>876</v>
      </c>
      <c r="E150" s="6" t="s">
        <v>1136</v>
      </c>
      <c r="F150" s="75"/>
      <c r="G150" s="19">
        <v>170.5</v>
      </c>
      <c r="H150" s="31" t="s">
        <v>1162</v>
      </c>
    </row>
    <row r="151" spans="1:8" ht="12.75">
      <c r="A151" s="6" t="s">
        <v>113</v>
      </c>
      <c r="B151" s="6" t="s">
        <v>371</v>
      </c>
      <c r="C151" s="6" t="s">
        <v>482</v>
      </c>
      <c r="D151" s="6" t="s">
        <v>877</v>
      </c>
      <c r="E151" s="6" t="s">
        <v>1136</v>
      </c>
      <c r="F151" s="75"/>
      <c r="G151" s="19">
        <v>31.5</v>
      </c>
      <c r="H151" s="31" t="s">
        <v>1162</v>
      </c>
    </row>
    <row r="152" spans="1:8" ht="12.75">
      <c r="A152" s="6" t="s">
        <v>114</v>
      </c>
      <c r="B152" s="6" t="s">
        <v>371</v>
      </c>
      <c r="C152" s="6" t="s">
        <v>483</v>
      </c>
      <c r="D152" s="6" t="s">
        <v>878</v>
      </c>
      <c r="E152" s="6" t="s">
        <v>1136</v>
      </c>
      <c r="F152" s="75"/>
      <c r="G152" s="19">
        <v>15</v>
      </c>
      <c r="H152" s="31" t="s">
        <v>1162</v>
      </c>
    </row>
    <row r="153" spans="1:8" ht="12.75">
      <c r="A153" s="6" t="s">
        <v>115</v>
      </c>
      <c r="B153" s="6" t="s">
        <v>371</v>
      </c>
      <c r="C153" s="6" t="s">
        <v>484</v>
      </c>
      <c r="D153" s="6" t="s">
        <v>879</v>
      </c>
      <c r="E153" s="6" t="s">
        <v>1136</v>
      </c>
      <c r="F153" s="75"/>
      <c r="G153" s="19">
        <v>18.5</v>
      </c>
      <c r="H153" s="31" t="s">
        <v>1162</v>
      </c>
    </row>
    <row r="154" spans="1:8" ht="12.75">
      <c r="A154" s="6" t="s">
        <v>116</v>
      </c>
      <c r="B154" s="6" t="s">
        <v>371</v>
      </c>
      <c r="C154" s="6" t="s">
        <v>485</v>
      </c>
      <c r="D154" s="6" t="s">
        <v>880</v>
      </c>
      <c r="E154" s="6" t="s">
        <v>1138</v>
      </c>
      <c r="F154" s="75"/>
      <c r="G154" s="19">
        <v>18</v>
      </c>
      <c r="H154" s="31" t="s">
        <v>1162</v>
      </c>
    </row>
    <row r="155" spans="1:8" ht="12.75">
      <c r="A155" s="6" t="s">
        <v>117</v>
      </c>
      <c r="B155" s="6" t="s">
        <v>371</v>
      </c>
      <c r="C155" s="6" t="s">
        <v>486</v>
      </c>
      <c r="D155" s="6" t="s">
        <v>881</v>
      </c>
      <c r="E155" s="6" t="s">
        <v>1138</v>
      </c>
      <c r="F155" s="75"/>
      <c r="G155" s="19">
        <v>2</v>
      </c>
      <c r="H155" s="31" t="s">
        <v>1162</v>
      </c>
    </row>
    <row r="156" spans="1:8" ht="12.75">
      <c r="A156" s="6" t="s">
        <v>118</v>
      </c>
      <c r="B156" s="6" t="s">
        <v>371</v>
      </c>
      <c r="C156" s="6" t="s">
        <v>487</v>
      </c>
      <c r="D156" s="6" t="s">
        <v>882</v>
      </c>
      <c r="E156" s="6" t="s">
        <v>1138</v>
      </c>
      <c r="F156" s="75"/>
      <c r="G156" s="19">
        <v>2</v>
      </c>
      <c r="H156" s="31" t="s">
        <v>1162</v>
      </c>
    </row>
    <row r="157" spans="1:8" ht="12.75">
      <c r="A157" s="6" t="s">
        <v>119</v>
      </c>
      <c r="B157" s="6" t="s">
        <v>371</v>
      </c>
      <c r="C157" s="6" t="s">
        <v>488</v>
      </c>
      <c r="D157" s="6" t="s">
        <v>883</v>
      </c>
      <c r="E157" s="6" t="s">
        <v>1138</v>
      </c>
      <c r="F157" s="75"/>
      <c r="G157" s="19">
        <v>9</v>
      </c>
      <c r="H157" s="31" t="s">
        <v>1162</v>
      </c>
    </row>
    <row r="158" spans="1:8" ht="12.75">
      <c r="A158" s="6" t="s">
        <v>120</v>
      </c>
      <c r="B158" s="6" t="s">
        <v>371</v>
      </c>
      <c r="C158" s="6" t="s">
        <v>489</v>
      </c>
      <c r="D158" s="6" t="s">
        <v>884</v>
      </c>
      <c r="E158" s="6" t="s">
        <v>1138</v>
      </c>
      <c r="F158" s="75"/>
      <c r="G158" s="19">
        <v>2</v>
      </c>
      <c r="H158" s="31" t="s">
        <v>1162</v>
      </c>
    </row>
    <row r="159" spans="1:8" ht="12.75">
      <c r="A159" s="6" t="s">
        <v>121</v>
      </c>
      <c r="B159" s="6" t="s">
        <v>371</v>
      </c>
      <c r="C159" s="6" t="s">
        <v>490</v>
      </c>
      <c r="D159" s="6" t="s">
        <v>885</v>
      </c>
      <c r="E159" s="6" t="s">
        <v>1138</v>
      </c>
      <c r="F159" s="75"/>
      <c r="G159" s="19">
        <v>1</v>
      </c>
      <c r="H159" s="31" t="s">
        <v>1162</v>
      </c>
    </row>
    <row r="160" spans="1:8" ht="12.75">
      <c r="A160" s="6" t="s">
        <v>122</v>
      </c>
      <c r="B160" s="6" t="s">
        <v>371</v>
      </c>
      <c r="C160" s="6" t="s">
        <v>491</v>
      </c>
      <c r="D160" s="6" t="s">
        <v>886</v>
      </c>
      <c r="E160" s="6" t="s">
        <v>1138</v>
      </c>
      <c r="F160" s="75"/>
      <c r="G160" s="19">
        <v>7</v>
      </c>
      <c r="H160" s="31" t="s">
        <v>1162</v>
      </c>
    </row>
    <row r="161" spans="1:8" ht="12.75">
      <c r="A161" s="6" t="s">
        <v>123</v>
      </c>
      <c r="B161" s="6" t="s">
        <v>371</v>
      </c>
      <c r="C161" s="6" t="s">
        <v>492</v>
      </c>
      <c r="D161" s="6" t="s">
        <v>887</v>
      </c>
      <c r="E161" s="6" t="s">
        <v>1138</v>
      </c>
      <c r="F161" s="75"/>
      <c r="G161" s="19">
        <v>1</v>
      </c>
      <c r="H161" s="31" t="s">
        <v>1162</v>
      </c>
    </row>
    <row r="162" spans="1:8" ht="12.75">
      <c r="A162" s="6" t="s">
        <v>124</v>
      </c>
      <c r="B162" s="6" t="s">
        <v>371</v>
      </c>
      <c r="C162" s="6" t="s">
        <v>493</v>
      </c>
      <c r="D162" s="6" t="s">
        <v>888</v>
      </c>
      <c r="E162" s="6" t="s">
        <v>1138</v>
      </c>
      <c r="F162" s="75"/>
      <c r="G162" s="19">
        <v>2</v>
      </c>
      <c r="H162" s="31" t="s">
        <v>1162</v>
      </c>
    </row>
    <row r="163" spans="1:8" ht="12.75">
      <c r="A163" s="6" t="s">
        <v>125</v>
      </c>
      <c r="B163" s="6" t="s">
        <v>371</v>
      </c>
      <c r="C163" s="6" t="s">
        <v>494</v>
      </c>
      <c r="D163" s="6" t="s">
        <v>889</v>
      </c>
      <c r="E163" s="6" t="s">
        <v>1138</v>
      </c>
      <c r="F163" s="75"/>
      <c r="G163" s="19">
        <v>4</v>
      </c>
      <c r="H163" s="31" t="s">
        <v>1162</v>
      </c>
    </row>
    <row r="164" spans="1:8" ht="12.75">
      <c r="A164" s="6" t="s">
        <v>126</v>
      </c>
      <c r="B164" s="6" t="s">
        <v>371</v>
      </c>
      <c r="C164" s="6" t="s">
        <v>495</v>
      </c>
      <c r="D164" s="6" t="s">
        <v>890</v>
      </c>
      <c r="E164" s="6" t="s">
        <v>1138</v>
      </c>
      <c r="F164" s="75"/>
      <c r="G164" s="19">
        <v>2</v>
      </c>
      <c r="H164" s="31" t="s">
        <v>1162</v>
      </c>
    </row>
    <row r="165" spans="1:8" ht="12.75">
      <c r="A165" s="6" t="s">
        <v>127</v>
      </c>
      <c r="B165" s="6" t="s">
        <v>371</v>
      </c>
      <c r="C165" s="6" t="s">
        <v>496</v>
      </c>
      <c r="D165" s="6" t="s">
        <v>891</v>
      </c>
      <c r="E165" s="6" t="s">
        <v>1138</v>
      </c>
      <c r="F165" s="75"/>
      <c r="G165" s="19">
        <v>2</v>
      </c>
      <c r="H165" s="31" t="s">
        <v>1162</v>
      </c>
    </row>
    <row r="166" spans="1:8" ht="12.75">
      <c r="A166" s="6" t="s">
        <v>128</v>
      </c>
      <c r="B166" s="6" t="s">
        <v>371</v>
      </c>
      <c r="C166" s="6" t="s">
        <v>497</v>
      </c>
      <c r="D166" s="6" t="s">
        <v>892</v>
      </c>
      <c r="E166" s="6" t="s">
        <v>1138</v>
      </c>
      <c r="F166" s="75"/>
      <c r="G166" s="19">
        <v>2</v>
      </c>
      <c r="H166" s="31" t="s">
        <v>1162</v>
      </c>
    </row>
    <row r="167" spans="1:8" ht="12.75">
      <c r="A167" s="6" t="s">
        <v>129</v>
      </c>
      <c r="B167" s="6" t="s">
        <v>371</v>
      </c>
      <c r="C167" s="6" t="s">
        <v>498</v>
      </c>
      <c r="D167" s="6" t="s">
        <v>893</v>
      </c>
      <c r="E167" s="6" t="s">
        <v>1138</v>
      </c>
      <c r="F167" s="75"/>
      <c r="G167" s="19">
        <v>68</v>
      </c>
      <c r="H167" s="31" t="s">
        <v>1162</v>
      </c>
    </row>
    <row r="168" spans="1:8" ht="12.75">
      <c r="A168" s="6" t="s">
        <v>130</v>
      </c>
      <c r="B168" s="6" t="s">
        <v>371</v>
      </c>
      <c r="C168" s="6" t="s">
        <v>499</v>
      </c>
      <c r="D168" s="6" t="s">
        <v>894</v>
      </c>
      <c r="E168" s="6" t="s">
        <v>1138</v>
      </c>
      <c r="F168" s="75"/>
      <c r="G168" s="19">
        <v>44</v>
      </c>
      <c r="H168" s="31" t="s">
        <v>1162</v>
      </c>
    </row>
    <row r="169" spans="1:8" ht="12.75">
      <c r="A169" s="6" t="s">
        <v>131</v>
      </c>
      <c r="B169" s="6" t="s">
        <v>371</v>
      </c>
      <c r="C169" s="6" t="s">
        <v>500</v>
      </c>
      <c r="D169" s="6" t="s">
        <v>895</v>
      </c>
      <c r="E169" s="6" t="s">
        <v>1138</v>
      </c>
      <c r="F169" s="75"/>
      <c r="G169" s="19">
        <v>2</v>
      </c>
      <c r="H169" s="31" t="s">
        <v>1162</v>
      </c>
    </row>
    <row r="170" spans="1:8" ht="12.75">
      <c r="A170" s="6" t="s">
        <v>132</v>
      </c>
      <c r="B170" s="6" t="s">
        <v>371</v>
      </c>
      <c r="C170" s="6" t="s">
        <v>501</v>
      </c>
      <c r="D170" s="6" t="s">
        <v>896</v>
      </c>
      <c r="E170" s="6" t="s">
        <v>1138</v>
      </c>
      <c r="F170" s="75"/>
      <c r="G170" s="19">
        <v>4</v>
      </c>
      <c r="H170" s="31" t="s">
        <v>1162</v>
      </c>
    </row>
    <row r="171" spans="1:8" ht="12.75">
      <c r="A171" s="6" t="s">
        <v>133</v>
      </c>
      <c r="B171" s="6" t="s">
        <v>371</v>
      </c>
      <c r="C171" s="6" t="s">
        <v>502</v>
      </c>
      <c r="D171" s="6" t="s">
        <v>897</v>
      </c>
      <c r="E171" s="6" t="s">
        <v>1138</v>
      </c>
      <c r="F171" s="75"/>
      <c r="G171" s="19">
        <v>2</v>
      </c>
      <c r="H171" s="31" t="s">
        <v>1162</v>
      </c>
    </row>
    <row r="172" spans="1:8" ht="12.75">
      <c r="A172" s="6" t="s">
        <v>134</v>
      </c>
      <c r="B172" s="6" t="s">
        <v>371</v>
      </c>
      <c r="C172" s="6" t="s">
        <v>503</v>
      </c>
      <c r="D172" s="6" t="s">
        <v>898</v>
      </c>
      <c r="E172" s="6" t="s">
        <v>1138</v>
      </c>
      <c r="F172" s="75"/>
      <c r="G172" s="19">
        <v>2</v>
      </c>
      <c r="H172" s="31" t="s">
        <v>1162</v>
      </c>
    </row>
    <row r="173" spans="1:8" ht="12.75">
      <c r="A173" s="6" t="s">
        <v>135</v>
      </c>
      <c r="B173" s="6" t="s">
        <v>371</v>
      </c>
      <c r="C173" s="6" t="s">
        <v>504</v>
      </c>
      <c r="D173" s="6" t="s">
        <v>899</v>
      </c>
      <c r="E173" s="6" t="s">
        <v>1138</v>
      </c>
      <c r="F173" s="75"/>
      <c r="G173" s="19">
        <v>2</v>
      </c>
      <c r="H173" s="31" t="s">
        <v>1162</v>
      </c>
    </row>
    <row r="174" spans="1:8" ht="12.75">
      <c r="A174" s="6" t="s">
        <v>136</v>
      </c>
      <c r="B174" s="6" t="s">
        <v>371</v>
      </c>
      <c r="C174" s="6" t="s">
        <v>505</v>
      </c>
      <c r="D174" s="6" t="s">
        <v>834</v>
      </c>
      <c r="E174" s="6" t="s">
        <v>1138</v>
      </c>
      <c r="F174" s="75"/>
      <c r="G174" s="19">
        <v>6</v>
      </c>
      <c r="H174" s="31" t="s">
        <v>1162</v>
      </c>
    </row>
    <row r="175" spans="1:8" ht="12.75">
      <c r="A175" s="6" t="s">
        <v>137</v>
      </c>
      <c r="B175" s="6" t="s">
        <v>371</v>
      </c>
      <c r="C175" s="6" t="s">
        <v>506</v>
      </c>
      <c r="D175" s="6" t="s">
        <v>900</v>
      </c>
      <c r="E175" s="6" t="s">
        <v>1136</v>
      </c>
      <c r="F175" s="75"/>
      <c r="G175" s="19">
        <v>101</v>
      </c>
      <c r="H175" s="31" t="s">
        <v>1162</v>
      </c>
    </row>
    <row r="176" spans="1:8" ht="12.75">
      <c r="A176" s="6" t="s">
        <v>138</v>
      </c>
      <c r="B176" s="6" t="s">
        <v>371</v>
      </c>
      <c r="C176" s="6" t="s">
        <v>507</v>
      </c>
      <c r="D176" s="6" t="s">
        <v>901</v>
      </c>
      <c r="E176" s="6" t="s">
        <v>1136</v>
      </c>
      <c r="F176" s="75"/>
      <c r="G176" s="19">
        <v>30.5</v>
      </c>
      <c r="H176" s="31" t="s">
        <v>1162</v>
      </c>
    </row>
    <row r="177" spans="1:8" ht="12.75">
      <c r="A177" s="6" t="s">
        <v>139</v>
      </c>
      <c r="B177" s="6" t="s">
        <v>371</v>
      </c>
      <c r="C177" s="6" t="s">
        <v>508</v>
      </c>
      <c r="D177" s="6" t="s">
        <v>902</v>
      </c>
      <c r="E177" s="6" t="s">
        <v>1138</v>
      </c>
      <c r="F177" s="75"/>
      <c r="G177" s="19">
        <v>2</v>
      </c>
      <c r="H177" s="31" t="s">
        <v>1162</v>
      </c>
    </row>
    <row r="178" spans="1:8" ht="12.75">
      <c r="A178" s="6" t="s">
        <v>140</v>
      </c>
      <c r="B178" s="6" t="s">
        <v>371</v>
      </c>
      <c r="C178" s="6" t="s">
        <v>509</v>
      </c>
      <c r="D178" s="6" t="s">
        <v>903</v>
      </c>
      <c r="E178" s="6" t="s">
        <v>1138</v>
      </c>
      <c r="F178" s="75"/>
      <c r="G178" s="19">
        <v>6</v>
      </c>
      <c r="H178" s="31" t="s">
        <v>1162</v>
      </c>
    </row>
    <row r="179" spans="1:8" ht="12.75">
      <c r="A179" s="6" t="s">
        <v>141</v>
      </c>
      <c r="B179" s="6" t="s">
        <v>371</v>
      </c>
      <c r="C179" s="6" t="s">
        <v>510</v>
      </c>
      <c r="D179" s="6" t="s">
        <v>856</v>
      </c>
      <c r="E179" s="6" t="s">
        <v>1139</v>
      </c>
      <c r="F179" s="75"/>
      <c r="G179" s="19">
        <v>40</v>
      </c>
      <c r="H179" s="31" t="s">
        <v>1162</v>
      </c>
    </row>
    <row r="180" spans="1:8" ht="12.75">
      <c r="A180" s="6" t="s">
        <v>142</v>
      </c>
      <c r="B180" s="6" t="s">
        <v>371</v>
      </c>
      <c r="C180" s="6" t="s">
        <v>511</v>
      </c>
      <c r="D180" s="6" t="s">
        <v>904</v>
      </c>
      <c r="E180" s="6" t="s">
        <v>1138</v>
      </c>
      <c r="F180" s="75"/>
      <c r="G180" s="19">
        <v>1</v>
      </c>
      <c r="H180" s="31" t="s">
        <v>1162</v>
      </c>
    </row>
    <row r="181" spans="1:8" ht="12.75">
      <c r="A181" s="6" t="s">
        <v>143</v>
      </c>
      <c r="B181" s="6" t="s">
        <v>371</v>
      </c>
      <c r="C181" s="6" t="s">
        <v>512</v>
      </c>
      <c r="D181" s="6" t="s">
        <v>905</v>
      </c>
      <c r="E181" s="6" t="s">
        <v>1138</v>
      </c>
      <c r="F181" s="75"/>
      <c r="G181" s="19">
        <v>1</v>
      </c>
      <c r="H181" s="31" t="s">
        <v>1162</v>
      </c>
    </row>
    <row r="182" spans="1:8" ht="12.75">
      <c r="A182" s="6" t="s">
        <v>144</v>
      </c>
      <c r="B182" s="6" t="s">
        <v>371</v>
      </c>
      <c r="C182" s="6" t="s">
        <v>513</v>
      </c>
      <c r="D182" s="6" t="s">
        <v>906</v>
      </c>
      <c r="E182" s="6" t="s">
        <v>1138</v>
      </c>
      <c r="F182" s="75"/>
      <c r="G182" s="19">
        <v>1</v>
      </c>
      <c r="H182" s="31" t="s">
        <v>1162</v>
      </c>
    </row>
    <row r="183" spans="1:8" ht="12.75">
      <c r="A183" s="6" t="s">
        <v>145</v>
      </c>
      <c r="B183" s="6" t="s">
        <v>371</v>
      </c>
      <c r="C183" s="6" t="s">
        <v>514</v>
      </c>
      <c r="D183" s="6" t="s">
        <v>907</v>
      </c>
      <c r="E183" s="6" t="s">
        <v>1136</v>
      </c>
      <c r="F183" s="75"/>
      <c r="G183" s="19">
        <v>235.5</v>
      </c>
      <c r="H183" s="31" t="s">
        <v>1162</v>
      </c>
    </row>
    <row r="184" spans="1:8" ht="12.75">
      <c r="A184" s="6" t="s">
        <v>146</v>
      </c>
      <c r="B184" s="6" t="s">
        <v>371</v>
      </c>
      <c r="C184" s="6" t="s">
        <v>515</v>
      </c>
      <c r="D184" s="6" t="s">
        <v>908</v>
      </c>
      <c r="E184" s="6" t="s">
        <v>1136</v>
      </c>
      <c r="F184" s="75"/>
      <c r="G184" s="19">
        <v>235.5</v>
      </c>
      <c r="H184" s="31" t="s">
        <v>1162</v>
      </c>
    </row>
    <row r="185" spans="1:8" ht="12.75">
      <c r="A185" s="6" t="s">
        <v>147</v>
      </c>
      <c r="B185" s="6" t="s">
        <v>371</v>
      </c>
      <c r="C185" s="6" t="s">
        <v>516</v>
      </c>
      <c r="D185" s="6" t="s">
        <v>909</v>
      </c>
      <c r="E185" s="6" t="s">
        <v>1136</v>
      </c>
      <c r="F185" s="75"/>
      <c r="G185" s="19">
        <v>235.5</v>
      </c>
      <c r="H185" s="31" t="s">
        <v>1162</v>
      </c>
    </row>
    <row r="186" spans="1:8" ht="12.75">
      <c r="A186" s="6" t="s">
        <v>148</v>
      </c>
      <c r="B186" s="6" t="s">
        <v>371</v>
      </c>
      <c r="C186" s="6" t="s">
        <v>517</v>
      </c>
      <c r="D186" s="6" t="s">
        <v>861</v>
      </c>
      <c r="E186" s="6" t="s">
        <v>1139</v>
      </c>
      <c r="F186" s="75"/>
      <c r="G186" s="19">
        <v>25</v>
      </c>
      <c r="H186" s="31" t="s">
        <v>1162</v>
      </c>
    </row>
    <row r="187" spans="1:8" ht="12.75">
      <c r="A187" s="6" t="s">
        <v>149</v>
      </c>
      <c r="B187" s="6" t="s">
        <v>371</v>
      </c>
      <c r="C187" s="6" t="s">
        <v>518</v>
      </c>
      <c r="D187" s="6" t="s">
        <v>862</v>
      </c>
      <c r="E187" s="6" t="s">
        <v>1138</v>
      </c>
      <c r="F187" s="75"/>
      <c r="G187" s="19">
        <v>1</v>
      </c>
      <c r="H187" s="31" t="s">
        <v>1162</v>
      </c>
    </row>
    <row r="188" spans="1:8" ht="12.75">
      <c r="A188" s="6" t="s">
        <v>150</v>
      </c>
      <c r="B188" s="6" t="s">
        <v>371</v>
      </c>
      <c r="C188" s="6" t="s">
        <v>519</v>
      </c>
      <c r="D188" s="6" t="s">
        <v>863</v>
      </c>
      <c r="E188" s="6" t="s">
        <v>1138</v>
      </c>
      <c r="F188" s="75"/>
      <c r="G188" s="19">
        <v>1</v>
      </c>
      <c r="H188" s="31" t="s">
        <v>1162</v>
      </c>
    </row>
    <row r="189" spans="1:8" ht="12.75">
      <c r="A189" s="6" t="s">
        <v>151</v>
      </c>
      <c r="B189" s="6" t="s">
        <v>371</v>
      </c>
      <c r="C189" s="6" t="s">
        <v>520</v>
      </c>
      <c r="D189" s="6" t="s">
        <v>1343</v>
      </c>
      <c r="E189" s="6" t="s">
        <v>1138</v>
      </c>
      <c r="F189" s="75"/>
      <c r="G189" s="19">
        <v>1</v>
      </c>
      <c r="H189" s="31" t="s">
        <v>1162</v>
      </c>
    </row>
    <row r="190" spans="1:8" ht="12.75">
      <c r="A190" s="6" t="s">
        <v>152</v>
      </c>
      <c r="B190" s="6" t="s">
        <v>371</v>
      </c>
      <c r="C190" s="6" t="s">
        <v>521</v>
      </c>
      <c r="D190" s="6" t="s">
        <v>911</v>
      </c>
      <c r="E190" s="6" t="s">
        <v>1138</v>
      </c>
      <c r="F190" s="75"/>
      <c r="G190" s="19">
        <v>1</v>
      </c>
      <c r="H190" s="31" t="s">
        <v>1162</v>
      </c>
    </row>
    <row r="191" spans="1:8" ht="12.75">
      <c r="A191" s="6" t="s">
        <v>153</v>
      </c>
      <c r="B191" s="6" t="s">
        <v>371</v>
      </c>
      <c r="C191" s="6" t="s">
        <v>522</v>
      </c>
      <c r="D191" s="6" t="s">
        <v>912</v>
      </c>
      <c r="E191" s="6" t="s">
        <v>1138</v>
      </c>
      <c r="F191" s="75"/>
      <c r="G191" s="19">
        <v>1</v>
      </c>
      <c r="H191" s="31" t="s">
        <v>1162</v>
      </c>
    </row>
    <row r="192" spans="1:8" ht="12.75">
      <c r="A192" s="6" t="s">
        <v>154</v>
      </c>
      <c r="B192" s="6" t="s">
        <v>371</v>
      </c>
      <c r="C192" s="6" t="s">
        <v>523</v>
      </c>
      <c r="D192" s="6" t="s">
        <v>913</v>
      </c>
      <c r="E192" s="6" t="s">
        <v>1138</v>
      </c>
      <c r="F192" s="75"/>
      <c r="G192" s="19">
        <v>1</v>
      </c>
      <c r="H192" s="31" t="s">
        <v>1162</v>
      </c>
    </row>
    <row r="193" spans="1:8" ht="12.75">
      <c r="A193" s="6" t="s">
        <v>155</v>
      </c>
      <c r="B193" s="6" t="s">
        <v>371</v>
      </c>
      <c r="C193" s="6" t="s">
        <v>524</v>
      </c>
      <c r="D193" s="6" t="s">
        <v>914</v>
      </c>
      <c r="E193" s="6" t="s">
        <v>1138</v>
      </c>
      <c r="F193" s="75"/>
      <c r="G193" s="19">
        <v>1</v>
      </c>
      <c r="H193" s="31" t="s">
        <v>1162</v>
      </c>
    </row>
    <row r="194" spans="1:8" ht="12.75">
      <c r="A194" s="6" t="s">
        <v>156</v>
      </c>
      <c r="B194" s="6" t="s">
        <v>371</v>
      </c>
      <c r="C194" s="6" t="s">
        <v>525</v>
      </c>
      <c r="D194" s="6" t="s">
        <v>915</v>
      </c>
      <c r="E194" s="6" t="s">
        <v>1136</v>
      </c>
      <c r="F194" s="75"/>
      <c r="G194" s="19">
        <v>0.6</v>
      </c>
      <c r="H194" s="31" t="s">
        <v>1162</v>
      </c>
    </row>
    <row r="195" spans="1:8" ht="12.75">
      <c r="A195" s="6" t="s">
        <v>157</v>
      </c>
      <c r="B195" s="6" t="s">
        <v>371</v>
      </c>
      <c r="C195" s="6" t="s">
        <v>526</v>
      </c>
      <c r="D195" s="6" t="s">
        <v>916</v>
      </c>
      <c r="E195" s="6" t="s">
        <v>1136</v>
      </c>
      <c r="F195" s="75"/>
      <c r="G195" s="19">
        <v>1.9</v>
      </c>
      <c r="H195" s="31" t="s">
        <v>1162</v>
      </c>
    </row>
    <row r="196" spans="1:8" ht="12.75">
      <c r="A196" s="6" t="s">
        <v>158</v>
      </c>
      <c r="B196" s="6" t="s">
        <v>371</v>
      </c>
      <c r="C196" s="6" t="s">
        <v>527</v>
      </c>
      <c r="D196" s="6" t="s">
        <v>917</v>
      </c>
      <c r="E196" s="6" t="s">
        <v>1136</v>
      </c>
      <c r="F196" s="75"/>
      <c r="G196" s="19">
        <v>14.5</v>
      </c>
      <c r="H196" s="31" t="s">
        <v>1162</v>
      </c>
    </row>
    <row r="197" spans="1:8" ht="12.75">
      <c r="A197" s="6" t="s">
        <v>159</v>
      </c>
      <c r="B197" s="6" t="s">
        <v>371</v>
      </c>
      <c r="C197" s="6" t="s">
        <v>528</v>
      </c>
      <c r="D197" s="6" t="s">
        <v>918</v>
      </c>
      <c r="E197" s="6" t="s">
        <v>1136</v>
      </c>
      <c r="F197" s="75"/>
      <c r="G197" s="19">
        <v>6.5</v>
      </c>
      <c r="H197" s="31" t="s">
        <v>1162</v>
      </c>
    </row>
    <row r="198" spans="1:8" ht="12.75">
      <c r="A198" s="6" t="s">
        <v>160</v>
      </c>
      <c r="B198" s="6" t="s">
        <v>371</v>
      </c>
      <c r="C198" s="6" t="s">
        <v>529</v>
      </c>
      <c r="D198" s="6" t="s">
        <v>919</v>
      </c>
      <c r="E198" s="6" t="s">
        <v>1136</v>
      </c>
      <c r="F198" s="75"/>
      <c r="G198" s="19">
        <v>10.9</v>
      </c>
      <c r="H198" s="31" t="s">
        <v>1162</v>
      </c>
    </row>
    <row r="199" spans="1:8" ht="12.75">
      <c r="A199" s="6" t="s">
        <v>161</v>
      </c>
      <c r="B199" s="6" t="s">
        <v>371</v>
      </c>
      <c r="C199" s="6" t="s">
        <v>530</v>
      </c>
      <c r="D199" s="6" t="s">
        <v>920</v>
      </c>
      <c r="E199" s="6" t="s">
        <v>1138</v>
      </c>
      <c r="F199" s="75"/>
      <c r="G199" s="19">
        <v>4</v>
      </c>
      <c r="H199" s="31" t="s">
        <v>1162</v>
      </c>
    </row>
    <row r="200" spans="1:8" ht="12.75">
      <c r="A200" s="6" t="s">
        <v>162</v>
      </c>
      <c r="B200" s="6" t="s">
        <v>371</v>
      </c>
      <c r="C200" s="6" t="s">
        <v>531</v>
      </c>
      <c r="D200" s="6" t="s">
        <v>921</v>
      </c>
      <c r="E200" s="6" t="s">
        <v>1138</v>
      </c>
      <c r="F200" s="75"/>
      <c r="G200" s="19">
        <v>2</v>
      </c>
      <c r="H200" s="31" t="s">
        <v>1162</v>
      </c>
    </row>
    <row r="201" spans="1:8" ht="12.75">
      <c r="A201" s="6" t="s">
        <v>163</v>
      </c>
      <c r="B201" s="6" t="s">
        <v>371</v>
      </c>
      <c r="C201" s="6" t="s">
        <v>532</v>
      </c>
      <c r="D201" s="6" t="s">
        <v>922</v>
      </c>
      <c r="E201" s="6" t="s">
        <v>1138</v>
      </c>
      <c r="F201" s="75"/>
      <c r="G201" s="19">
        <v>4</v>
      </c>
      <c r="H201" s="31" t="s">
        <v>1162</v>
      </c>
    </row>
    <row r="202" spans="1:8" ht="12.75">
      <c r="A202" s="6" t="s">
        <v>164</v>
      </c>
      <c r="B202" s="6" t="s">
        <v>371</v>
      </c>
      <c r="C202" s="6" t="s">
        <v>533</v>
      </c>
      <c r="D202" s="6" t="s">
        <v>923</v>
      </c>
      <c r="E202" s="6" t="s">
        <v>1138</v>
      </c>
      <c r="F202" s="75"/>
      <c r="G202" s="19">
        <v>1</v>
      </c>
      <c r="H202" s="31" t="s">
        <v>1162</v>
      </c>
    </row>
    <row r="203" spans="1:8" ht="12.75">
      <c r="A203" s="6" t="s">
        <v>165</v>
      </c>
      <c r="B203" s="6" t="s">
        <v>371</v>
      </c>
      <c r="C203" s="6" t="s">
        <v>534</v>
      </c>
      <c r="D203" s="6" t="s">
        <v>924</v>
      </c>
      <c r="E203" s="6" t="s">
        <v>1138</v>
      </c>
      <c r="F203" s="75"/>
      <c r="G203" s="19">
        <v>1</v>
      </c>
      <c r="H203" s="31" t="s">
        <v>1162</v>
      </c>
    </row>
    <row r="204" spans="1:8" ht="12.75">
      <c r="A204" s="6" t="s">
        <v>166</v>
      </c>
      <c r="B204" s="6" t="s">
        <v>371</v>
      </c>
      <c r="C204" s="6" t="s">
        <v>535</v>
      </c>
      <c r="D204" s="6" t="s">
        <v>925</v>
      </c>
      <c r="E204" s="6" t="s">
        <v>1138</v>
      </c>
      <c r="F204" s="75"/>
      <c r="G204" s="19">
        <v>1</v>
      </c>
      <c r="H204" s="31" t="s">
        <v>1162</v>
      </c>
    </row>
    <row r="205" spans="1:8" ht="12.75">
      <c r="A205" s="6" t="s">
        <v>167</v>
      </c>
      <c r="B205" s="6" t="s">
        <v>371</v>
      </c>
      <c r="C205" s="6" t="s">
        <v>536</v>
      </c>
      <c r="D205" s="6" t="s">
        <v>926</v>
      </c>
      <c r="E205" s="6" t="s">
        <v>1138</v>
      </c>
      <c r="F205" s="75"/>
      <c r="G205" s="19">
        <v>1</v>
      </c>
      <c r="H205" s="31" t="s">
        <v>1162</v>
      </c>
    </row>
    <row r="206" spans="1:8" ht="12.75">
      <c r="A206" s="6" t="s">
        <v>168</v>
      </c>
      <c r="B206" s="6" t="s">
        <v>371</v>
      </c>
      <c r="C206" s="6" t="s">
        <v>537</v>
      </c>
      <c r="D206" s="6" t="s">
        <v>927</v>
      </c>
      <c r="E206" s="6" t="s">
        <v>1138</v>
      </c>
      <c r="F206" s="75"/>
      <c r="G206" s="19">
        <v>1</v>
      </c>
      <c r="H206" s="31" t="s">
        <v>1162</v>
      </c>
    </row>
    <row r="207" spans="1:8" ht="12.75">
      <c r="A207" s="6" t="s">
        <v>169</v>
      </c>
      <c r="B207" s="6" t="s">
        <v>371</v>
      </c>
      <c r="C207" s="6" t="s">
        <v>538</v>
      </c>
      <c r="D207" s="6" t="s">
        <v>928</v>
      </c>
      <c r="E207" s="6" t="s">
        <v>1138</v>
      </c>
      <c r="F207" s="75"/>
      <c r="G207" s="19">
        <v>4</v>
      </c>
      <c r="H207" s="31" t="s">
        <v>1162</v>
      </c>
    </row>
    <row r="208" spans="1:8" ht="12.75">
      <c r="A208" s="6" t="s">
        <v>170</v>
      </c>
      <c r="B208" s="6" t="s">
        <v>371</v>
      </c>
      <c r="C208" s="6" t="s">
        <v>539</v>
      </c>
      <c r="D208" s="6" t="s">
        <v>929</v>
      </c>
      <c r="E208" s="6" t="s">
        <v>1138</v>
      </c>
      <c r="F208" s="75"/>
      <c r="G208" s="19">
        <v>8</v>
      </c>
      <c r="H208" s="31" t="s">
        <v>1162</v>
      </c>
    </row>
    <row r="209" spans="1:8" ht="12.75">
      <c r="A209" s="6" t="s">
        <v>171</v>
      </c>
      <c r="B209" s="6" t="s">
        <v>371</v>
      </c>
      <c r="C209" s="6" t="s">
        <v>540</v>
      </c>
      <c r="D209" s="6" t="s">
        <v>930</v>
      </c>
      <c r="E209" s="6" t="s">
        <v>1135</v>
      </c>
      <c r="F209" s="75"/>
      <c r="G209" s="19">
        <v>15.31967</v>
      </c>
      <c r="H209" s="31" t="s">
        <v>1162</v>
      </c>
    </row>
    <row r="210" spans="1:8" ht="12.75">
      <c r="A210" s="6" t="s">
        <v>172</v>
      </c>
      <c r="B210" s="6" t="s">
        <v>371</v>
      </c>
      <c r="C210" s="6" t="s">
        <v>541</v>
      </c>
      <c r="D210" s="6" t="s">
        <v>931</v>
      </c>
      <c r="E210" s="6" t="s">
        <v>1140</v>
      </c>
      <c r="F210" s="75"/>
      <c r="G210" s="19">
        <v>25</v>
      </c>
      <c r="H210" s="31" t="s">
        <v>1162</v>
      </c>
    </row>
    <row r="211" spans="1:8" ht="12.75">
      <c r="A211" s="6" t="s">
        <v>173</v>
      </c>
      <c r="B211" s="6" t="s">
        <v>371</v>
      </c>
      <c r="C211" s="6" t="s">
        <v>542</v>
      </c>
      <c r="D211" s="6" t="s">
        <v>932</v>
      </c>
      <c r="E211" s="6" t="s">
        <v>1140</v>
      </c>
      <c r="F211" s="75"/>
      <c r="G211" s="19">
        <v>15</v>
      </c>
      <c r="H211" s="31" t="s">
        <v>1162</v>
      </c>
    </row>
    <row r="212" spans="1:8" ht="12.75">
      <c r="A212" s="6" t="s">
        <v>174</v>
      </c>
      <c r="B212" s="6" t="s">
        <v>371</v>
      </c>
      <c r="C212" s="6" t="s">
        <v>543</v>
      </c>
      <c r="D212" s="6" t="s">
        <v>933</v>
      </c>
      <c r="E212" s="6" t="s">
        <v>1134</v>
      </c>
      <c r="F212" s="75"/>
      <c r="G212" s="19">
        <v>1</v>
      </c>
      <c r="H212" s="31" t="s">
        <v>1162</v>
      </c>
    </row>
    <row r="213" spans="1:8" ht="12.75">
      <c r="A213" s="6" t="s">
        <v>175</v>
      </c>
      <c r="B213" s="6" t="s">
        <v>371</v>
      </c>
      <c r="C213" s="6" t="s">
        <v>544</v>
      </c>
      <c r="D213" s="6" t="s">
        <v>934</v>
      </c>
      <c r="E213" s="6" t="s">
        <v>1136</v>
      </c>
      <c r="F213" s="75"/>
      <c r="G213" s="19">
        <v>8</v>
      </c>
      <c r="H213" s="31" t="s">
        <v>1162</v>
      </c>
    </row>
    <row r="214" spans="1:8" ht="12.75">
      <c r="A214" s="6" t="s">
        <v>176</v>
      </c>
      <c r="B214" s="6" t="s">
        <v>371</v>
      </c>
      <c r="C214" s="6" t="s">
        <v>545</v>
      </c>
      <c r="D214" s="6" t="s">
        <v>935</v>
      </c>
      <c r="E214" s="6" t="s">
        <v>1138</v>
      </c>
      <c r="F214" s="75"/>
      <c r="G214" s="19">
        <v>2</v>
      </c>
      <c r="H214" s="31" t="s">
        <v>1162</v>
      </c>
    </row>
    <row r="215" spans="1:8" ht="12.75">
      <c r="A215" s="6" t="s">
        <v>177</v>
      </c>
      <c r="B215" s="6" t="s">
        <v>371</v>
      </c>
      <c r="C215" s="6" t="s">
        <v>546</v>
      </c>
      <c r="D215" s="6" t="s">
        <v>936</v>
      </c>
      <c r="E215" s="6" t="s">
        <v>1138</v>
      </c>
      <c r="F215" s="75"/>
      <c r="G215" s="19">
        <v>6</v>
      </c>
      <c r="H215" s="31" t="s">
        <v>1162</v>
      </c>
    </row>
    <row r="216" spans="1:8" ht="12.75">
      <c r="A216" s="6" t="s">
        <v>178</v>
      </c>
      <c r="B216" s="6" t="s">
        <v>371</v>
      </c>
      <c r="C216" s="6" t="s">
        <v>547</v>
      </c>
      <c r="D216" s="6" t="s">
        <v>937</v>
      </c>
      <c r="E216" s="6" t="s">
        <v>1141</v>
      </c>
      <c r="F216" s="75"/>
      <c r="G216" s="19">
        <v>1</v>
      </c>
      <c r="H216" s="31" t="s">
        <v>1162</v>
      </c>
    </row>
    <row r="217" spans="1:8" ht="12.75">
      <c r="A217" s="6" t="s">
        <v>179</v>
      </c>
      <c r="B217" s="6" t="s">
        <v>371</v>
      </c>
      <c r="C217" s="6" t="s">
        <v>548</v>
      </c>
      <c r="D217" s="6" t="s">
        <v>856</v>
      </c>
      <c r="E217" s="6" t="s">
        <v>1139</v>
      </c>
      <c r="F217" s="75"/>
      <c r="G217" s="19">
        <v>15</v>
      </c>
      <c r="H217" s="31" t="s">
        <v>1162</v>
      </c>
    </row>
    <row r="218" spans="1:8" ht="12.75">
      <c r="A218" s="6" t="s">
        <v>180</v>
      </c>
      <c r="B218" s="6" t="s">
        <v>371</v>
      </c>
      <c r="C218" s="6" t="s">
        <v>549</v>
      </c>
      <c r="D218" s="6" t="s">
        <v>938</v>
      </c>
      <c r="E218" s="6" t="s">
        <v>1138</v>
      </c>
      <c r="F218" s="75"/>
      <c r="G218" s="19">
        <v>1</v>
      </c>
      <c r="H218" s="31" t="s">
        <v>1162</v>
      </c>
    </row>
    <row r="219" spans="1:8" ht="12.75">
      <c r="A219" s="6" t="s">
        <v>181</v>
      </c>
      <c r="B219" s="6" t="s">
        <v>371</v>
      </c>
      <c r="C219" s="6" t="s">
        <v>550</v>
      </c>
      <c r="D219" s="6" t="s">
        <v>939</v>
      </c>
      <c r="E219" s="6" t="s">
        <v>1138</v>
      </c>
      <c r="F219" s="75"/>
      <c r="G219" s="19">
        <v>1</v>
      </c>
      <c r="H219" s="31" t="s">
        <v>1162</v>
      </c>
    </row>
    <row r="220" spans="1:8" ht="12.75">
      <c r="A220" s="6" t="s">
        <v>182</v>
      </c>
      <c r="B220" s="6" t="s">
        <v>371</v>
      </c>
      <c r="C220" s="6" t="s">
        <v>551</v>
      </c>
      <c r="D220" s="6" t="s">
        <v>940</v>
      </c>
      <c r="E220" s="6" t="s">
        <v>1138</v>
      </c>
      <c r="F220" s="75"/>
      <c r="G220" s="19">
        <v>1</v>
      </c>
      <c r="H220" s="31" t="s">
        <v>1162</v>
      </c>
    </row>
    <row r="221" spans="1:8" ht="12.75">
      <c r="A221" s="6" t="s">
        <v>183</v>
      </c>
      <c r="B221" s="6" t="s">
        <v>371</v>
      </c>
      <c r="C221" s="6" t="s">
        <v>552</v>
      </c>
      <c r="D221" s="6" t="s">
        <v>941</v>
      </c>
      <c r="E221" s="6" t="s">
        <v>1138</v>
      </c>
      <c r="F221" s="75"/>
      <c r="G221" s="19">
        <v>1</v>
      </c>
      <c r="H221" s="31" t="s">
        <v>1162</v>
      </c>
    </row>
    <row r="222" spans="1:8" ht="12.75">
      <c r="A222" s="6" t="s">
        <v>184</v>
      </c>
      <c r="B222" s="6" t="s">
        <v>371</v>
      </c>
      <c r="C222" s="6" t="s">
        <v>553</v>
      </c>
      <c r="D222" s="6" t="s">
        <v>942</v>
      </c>
      <c r="E222" s="6" t="s">
        <v>1139</v>
      </c>
      <c r="F222" s="75"/>
      <c r="G222" s="19">
        <v>50</v>
      </c>
      <c r="H222" s="31" t="s">
        <v>1162</v>
      </c>
    </row>
    <row r="223" spans="1:8" ht="12.75">
      <c r="A223" s="6" t="s">
        <v>185</v>
      </c>
      <c r="B223" s="6" t="s">
        <v>371</v>
      </c>
      <c r="C223" s="6" t="s">
        <v>554</v>
      </c>
      <c r="D223" s="6" t="s">
        <v>943</v>
      </c>
      <c r="E223" s="6" t="s">
        <v>1139</v>
      </c>
      <c r="F223" s="75"/>
      <c r="G223" s="19">
        <v>10</v>
      </c>
      <c r="H223" s="31" t="s">
        <v>1162</v>
      </c>
    </row>
    <row r="224" spans="1:8" ht="12.75">
      <c r="A224" s="6" t="s">
        <v>186</v>
      </c>
      <c r="B224" s="6" t="s">
        <v>371</v>
      </c>
      <c r="C224" s="6" t="s">
        <v>555</v>
      </c>
      <c r="D224" s="6" t="s">
        <v>944</v>
      </c>
      <c r="E224" s="6" t="s">
        <v>1138</v>
      </c>
      <c r="F224" s="75"/>
      <c r="G224" s="19">
        <v>1</v>
      </c>
      <c r="H224" s="31" t="s">
        <v>1162</v>
      </c>
    </row>
    <row r="225" spans="1:8" ht="12.75">
      <c r="A225" s="6" t="s">
        <v>187</v>
      </c>
      <c r="B225" s="6" t="s">
        <v>371</v>
      </c>
      <c r="C225" s="6" t="s">
        <v>556</v>
      </c>
      <c r="D225" s="6" t="s">
        <v>861</v>
      </c>
      <c r="E225" s="6" t="s">
        <v>1139</v>
      </c>
      <c r="F225" s="75"/>
      <c r="G225" s="19">
        <v>25</v>
      </c>
      <c r="H225" s="31" t="s">
        <v>1162</v>
      </c>
    </row>
    <row r="226" spans="1:8" ht="12.75">
      <c r="A226" s="6" t="s">
        <v>188</v>
      </c>
      <c r="B226" s="6" t="s">
        <v>371</v>
      </c>
      <c r="C226" s="6" t="s">
        <v>557</v>
      </c>
      <c r="D226" s="6" t="s">
        <v>862</v>
      </c>
      <c r="E226" s="6" t="s">
        <v>1138</v>
      </c>
      <c r="F226" s="75"/>
      <c r="G226" s="19">
        <v>1</v>
      </c>
      <c r="H226" s="31" t="s">
        <v>1162</v>
      </c>
    </row>
    <row r="227" spans="1:8" ht="12.75">
      <c r="A227" s="6" t="s">
        <v>189</v>
      </c>
      <c r="B227" s="6" t="s">
        <v>371</v>
      </c>
      <c r="C227" s="6" t="s">
        <v>558</v>
      </c>
      <c r="D227" s="6" t="s">
        <v>863</v>
      </c>
      <c r="E227" s="6" t="s">
        <v>1138</v>
      </c>
      <c r="F227" s="75"/>
      <c r="G227" s="19">
        <v>1</v>
      </c>
      <c r="H227" s="31" t="s">
        <v>1162</v>
      </c>
    </row>
    <row r="228" spans="1:8" ht="12.75">
      <c r="A228" s="6" t="s">
        <v>190</v>
      </c>
      <c r="B228" s="6" t="s">
        <v>371</v>
      </c>
      <c r="C228" s="6" t="s">
        <v>559</v>
      </c>
      <c r="D228" s="6" t="s">
        <v>1343</v>
      </c>
      <c r="E228" s="6" t="s">
        <v>1138</v>
      </c>
      <c r="F228" s="75"/>
      <c r="G228" s="19">
        <v>1</v>
      </c>
      <c r="H228" s="31" t="s">
        <v>1162</v>
      </c>
    </row>
    <row r="229" spans="1:8" ht="12.75">
      <c r="A229" s="6" t="s">
        <v>191</v>
      </c>
      <c r="B229" s="6" t="s">
        <v>371</v>
      </c>
      <c r="C229" s="6" t="s">
        <v>560</v>
      </c>
      <c r="D229" s="6" t="s">
        <v>946</v>
      </c>
      <c r="E229" s="6" t="s">
        <v>1136</v>
      </c>
      <c r="F229" s="75"/>
      <c r="G229" s="19">
        <v>89.5</v>
      </c>
      <c r="H229" s="31" t="s">
        <v>1162</v>
      </c>
    </row>
    <row r="230" spans="1:8" ht="12.75">
      <c r="A230" s="6" t="s">
        <v>192</v>
      </c>
      <c r="B230" s="6" t="s">
        <v>371</v>
      </c>
      <c r="C230" s="6" t="s">
        <v>561</v>
      </c>
      <c r="D230" s="6" t="s">
        <v>947</v>
      </c>
      <c r="E230" s="6" t="s">
        <v>1138</v>
      </c>
      <c r="F230" s="75"/>
      <c r="G230" s="19">
        <v>8</v>
      </c>
      <c r="H230" s="31" t="s">
        <v>1162</v>
      </c>
    </row>
    <row r="231" spans="1:8" ht="12.75">
      <c r="A231" s="6" t="s">
        <v>193</v>
      </c>
      <c r="B231" s="6" t="s">
        <v>371</v>
      </c>
      <c r="C231" s="6" t="s">
        <v>562</v>
      </c>
      <c r="D231" s="6" t="s">
        <v>948</v>
      </c>
      <c r="E231" s="6" t="s">
        <v>1136</v>
      </c>
      <c r="F231" s="75"/>
      <c r="G231" s="19">
        <v>38.5</v>
      </c>
      <c r="H231" s="31" t="s">
        <v>1162</v>
      </c>
    </row>
    <row r="232" spans="1:8" ht="12.75">
      <c r="A232" s="6" t="s">
        <v>194</v>
      </c>
      <c r="B232" s="6" t="s">
        <v>371</v>
      </c>
      <c r="C232" s="6" t="s">
        <v>563</v>
      </c>
      <c r="D232" s="6" t="s">
        <v>949</v>
      </c>
      <c r="E232" s="6" t="s">
        <v>1136</v>
      </c>
      <c r="F232" s="75"/>
      <c r="G232" s="19">
        <v>13.5</v>
      </c>
      <c r="H232" s="31" t="s">
        <v>1162</v>
      </c>
    </row>
    <row r="233" spans="1:8" ht="12.75">
      <c r="A233" s="6" t="s">
        <v>195</v>
      </c>
      <c r="B233" s="6" t="s">
        <v>371</v>
      </c>
      <c r="C233" s="6" t="s">
        <v>564</v>
      </c>
      <c r="D233" s="6" t="s">
        <v>950</v>
      </c>
      <c r="E233" s="6" t="s">
        <v>1136</v>
      </c>
      <c r="F233" s="75"/>
      <c r="G233" s="19">
        <v>10.5</v>
      </c>
      <c r="H233" s="31" t="s">
        <v>1162</v>
      </c>
    </row>
    <row r="234" spans="1:8" ht="12.75">
      <c r="A234" s="6" t="s">
        <v>196</v>
      </c>
      <c r="B234" s="6" t="s">
        <v>371</v>
      </c>
      <c r="C234" s="6" t="s">
        <v>565</v>
      </c>
      <c r="D234" s="6" t="s">
        <v>951</v>
      </c>
      <c r="E234" s="6" t="s">
        <v>1136</v>
      </c>
      <c r="F234" s="75"/>
      <c r="G234" s="19">
        <v>30.5</v>
      </c>
      <c r="H234" s="31" t="s">
        <v>1162</v>
      </c>
    </row>
    <row r="235" spans="1:8" ht="12.75">
      <c r="A235" s="6" t="s">
        <v>197</v>
      </c>
      <c r="B235" s="6" t="s">
        <v>371</v>
      </c>
      <c r="C235" s="6" t="s">
        <v>566</v>
      </c>
      <c r="D235" s="6" t="s">
        <v>952</v>
      </c>
      <c r="E235" s="6" t="s">
        <v>1136</v>
      </c>
      <c r="F235" s="75"/>
      <c r="G235" s="19">
        <v>1</v>
      </c>
      <c r="H235" s="31" t="s">
        <v>1162</v>
      </c>
    </row>
    <row r="236" spans="1:8" ht="12.75">
      <c r="A236" s="6" t="s">
        <v>198</v>
      </c>
      <c r="B236" s="6" t="s">
        <v>371</v>
      </c>
      <c r="C236" s="6" t="s">
        <v>567</v>
      </c>
      <c r="D236" s="6" t="s">
        <v>953</v>
      </c>
      <c r="E236" s="6" t="s">
        <v>1136</v>
      </c>
      <c r="F236" s="75"/>
      <c r="G236" s="19">
        <v>5.8</v>
      </c>
      <c r="H236" s="31" t="s">
        <v>1162</v>
      </c>
    </row>
    <row r="237" spans="1:8" ht="12.75">
      <c r="A237" s="6" t="s">
        <v>199</v>
      </c>
      <c r="B237" s="6" t="s">
        <v>371</v>
      </c>
      <c r="C237" s="6" t="s">
        <v>568</v>
      </c>
      <c r="D237" s="6" t="s">
        <v>954</v>
      </c>
      <c r="E237" s="6" t="s">
        <v>1136</v>
      </c>
      <c r="F237" s="75"/>
      <c r="G237" s="19">
        <v>1.2</v>
      </c>
      <c r="H237" s="31" t="s">
        <v>1162</v>
      </c>
    </row>
    <row r="238" spans="1:8" ht="12.75">
      <c r="A238" s="6" t="s">
        <v>200</v>
      </c>
      <c r="B238" s="6" t="s">
        <v>371</v>
      </c>
      <c r="C238" s="6" t="s">
        <v>569</v>
      </c>
      <c r="D238" s="6" t="s">
        <v>955</v>
      </c>
      <c r="E238" s="6" t="s">
        <v>1136</v>
      </c>
      <c r="F238" s="75"/>
      <c r="G238" s="19">
        <v>1.2</v>
      </c>
      <c r="H238" s="31" t="s">
        <v>1162</v>
      </c>
    </row>
    <row r="239" spans="1:8" ht="12.75">
      <c r="A239" s="6" t="s">
        <v>201</v>
      </c>
      <c r="B239" s="6" t="s">
        <v>371</v>
      </c>
      <c r="C239" s="6" t="s">
        <v>570</v>
      </c>
      <c r="D239" s="6" t="s">
        <v>956</v>
      </c>
      <c r="E239" s="6" t="s">
        <v>1138</v>
      </c>
      <c r="F239" s="75"/>
      <c r="G239" s="19">
        <v>2</v>
      </c>
      <c r="H239" s="31" t="s">
        <v>1162</v>
      </c>
    </row>
    <row r="240" spans="1:8" ht="12.75">
      <c r="A240" s="6" t="s">
        <v>202</v>
      </c>
      <c r="B240" s="6" t="s">
        <v>371</v>
      </c>
      <c r="C240" s="6" t="s">
        <v>571</v>
      </c>
      <c r="D240" s="6" t="s">
        <v>957</v>
      </c>
      <c r="E240" s="6" t="s">
        <v>1138</v>
      </c>
      <c r="F240" s="75"/>
      <c r="G240" s="19">
        <v>2</v>
      </c>
      <c r="H240" s="31" t="s">
        <v>1162</v>
      </c>
    </row>
    <row r="241" spans="1:8" ht="12.75">
      <c r="A241" s="6" t="s">
        <v>203</v>
      </c>
      <c r="B241" s="6" t="s">
        <v>371</v>
      </c>
      <c r="C241" s="6" t="s">
        <v>572</v>
      </c>
      <c r="D241" s="6" t="s">
        <v>958</v>
      </c>
      <c r="E241" s="6" t="s">
        <v>1138</v>
      </c>
      <c r="F241" s="75"/>
      <c r="G241" s="19">
        <v>4</v>
      </c>
      <c r="H241" s="31" t="s">
        <v>1162</v>
      </c>
    </row>
    <row r="242" spans="1:8" ht="12.75">
      <c r="A242" s="6" t="s">
        <v>204</v>
      </c>
      <c r="B242" s="6" t="s">
        <v>371</v>
      </c>
      <c r="C242" s="6" t="s">
        <v>573</v>
      </c>
      <c r="D242" s="6" t="s">
        <v>959</v>
      </c>
      <c r="E242" s="6" t="s">
        <v>1138</v>
      </c>
      <c r="F242" s="75"/>
      <c r="G242" s="19">
        <v>8</v>
      </c>
      <c r="H242" s="31" t="s">
        <v>1162</v>
      </c>
    </row>
    <row r="243" spans="1:8" ht="12.75">
      <c r="A243" s="6" t="s">
        <v>205</v>
      </c>
      <c r="B243" s="6" t="s">
        <v>371</v>
      </c>
      <c r="C243" s="6" t="s">
        <v>574</v>
      </c>
      <c r="D243" s="6" t="s">
        <v>960</v>
      </c>
      <c r="E243" s="6" t="s">
        <v>1138</v>
      </c>
      <c r="F243" s="75"/>
      <c r="G243" s="19">
        <v>8</v>
      </c>
      <c r="H243" s="31" t="s">
        <v>1162</v>
      </c>
    </row>
    <row r="244" spans="1:8" ht="12.75">
      <c r="A244" s="6" t="s">
        <v>206</v>
      </c>
      <c r="B244" s="6" t="s">
        <v>371</v>
      </c>
      <c r="C244" s="6" t="s">
        <v>575</v>
      </c>
      <c r="D244" s="6" t="s">
        <v>961</v>
      </c>
      <c r="E244" s="6" t="s">
        <v>1138</v>
      </c>
      <c r="F244" s="75"/>
      <c r="G244" s="19">
        <v>8</v>
      </c>
      <c r="H244" s="31" t="s">
        <v>1162</v>
      </c>
    </row>
    <row r="245" spans="1:8" ht="12.75">
      <c r="A245" s="6" t="s">
        <v>207</v>
      </c>
      <c r="B245" s="6" t="s">
        <v>371</v>
      </c>
      <c r="C245" s="6" t="s">
        <v>576</v>
      </c>
      <c r="D245" s="6" t="s">
        <v>962</v>
      </c>
      <c r="E245" s="6" t="s">
        <v>1138</v>
      </c>
      <c r="F245" s="75"/>
      <c r="G245" s="19">
        <v>8</v>
      </c>
      <c r="H245" s="31" t="s">
        <v>1162</v>
      </c>
    </row>
    <row r="246" spans="1:8" ht="12.75">
      <c r="A246" s="6" t="s">
        <v>208</v>
      </c>
      <c r="B246" s="6" t="s">
        <v>371</v>
      </c>
      <c r="C246" s="6" t="s">
        <v>577</v>
      </c>
      <c r="D246" s="6" t="s">
        <v>963</v>
      </c>
      <c r="E246" s="6" t="s">
        <v>1138</v>
      </c>
      <c r="F246" s="75"/>
      <c r="G246" s="19">
        <v>8</v>
      </c>
      <c r="H246" s="31" t="s">
        <v>1162</v>
      </c>
    </row>
    <row r="247" spans="1:8" ht="12.75">
      <c r="A247" s="6" t="s">
        <v>209</v>
      </c>
      <c r="B247" s="6" t="s">
        <v>371</v>
      </c>
      <c r="C247" s="6" t="s">
        <v>578</v>
      </c>
      <c r="D247" s="6" t="s">
        <v>964</v>
      </c>
      <c r="E247" s="6" t="s">
        <v>1138</v>
      </c>
      <c r="F247" s="75"/>
      <c r="G247" s="19">
        <v>8</v>
      </c>
      <c r="H247" s="31" t="s">
        <v>1162</v>
      </c>
    </row>
    <row r="248" spans="1:8" ht="12.75">
      <c r="A248" s="6" t="s">
        <v>210</v>
      </c>
      <c r="B248" s="6" t="s">
        <v>371</v>
      </c>
      <c r="C248" s="6" t="s">
        <v>579</v>
      </c>
      <c r="D248" s="6" t="s">
        <v>965</v>
      </c>
      <c r="E248" s="6" t="s">
        <v>1138</v>
      </c>
      <c r="F248" s="75"/>
      <c r="G248" s="19">
        <v>8</v>
      </c>
      <c r="H248" s="31" t="s">
        <v>1162</v>
      </c>
    </row>
    <row r="249" spans="1:8" ht="12.75">
      <c r="A249" s="6" t="s">
        <v>211</v>
      </c>
      <c r="B249" s="6" t="s">
        <v>371</v>
      </c>
      <c r="C249" s="6" t="s">
        <v>580</v>
      </c>
      <c r="D249" s="6" t="s">
        <v>966</v>
      </c>
      <c r="E249" s="6" t="s">
        <v>1138</v>
      </c>
      <c r="F249" s="75"/>
      <c r="G249" s="19">
        <v>8</v>
      </c>
      <c r="H249" s="31" t="s">
        <v>1162</v>
      </c>
    </row>
    <row r="250" spans="1:8" ht="12.75">
      <c r="A250" s="6" t="s">
        <v>212</v>
      </c>
      <c r="B250" s="6" t="s">
        <v>371</v>
      </c>
      <c r="C250" s="6" t="s">
        <v>581</v>
      </c>
      <c r="D250" s="6" t="s">
        <v>967</v>
      </c>
      <c r="E250" s="6" t="s">
        <v>1139</v>
      </c>
      <c r="F250" s="75"/>
      <c r="G250" s="19">
        <v>10</v>
      </c>
      <c r="H250" s="31" t="s">
        <v>1162</v>
      </c>
    </row>
    <row r="251" spans="1:8" ht="12.75">
      <c r="A251" s="6" t="s">
        <v>213</v>
      </c>
      <c r="B251" s="6" t="s">
        <v>371</v>
      </c>
      <c r="C251" s="6" t="s">
        <v>582</v>
      </c>
      <c r="D251" s="6" t="s">
        <v>968</v>
      </c>
      <c r="E251" s="6" t="s">
        <v>1139</v>
      </c>
      <c r="F251" s="75"/>
      <c r="G251" s="19">
        <v>15</v>
      </c>
      <c r="H251" s="31" t="s">
        <v>1162</v>
      </c>
    </row>
    <row r="252" spans="1:8" ht="12.75">
      <c r="A252" s="6" t="s">
        <v>214</v>
      </c>
      <c r="B252" s="6" t="s">
        <v>371</v>
      </c>
      <c r="C252" s="6" t="s">
        <v>583</v>
      </c>
      <c r="D252" s="6" t="s">
        <v>969</v>
      </c>
      <c r="E252" s="6" t="s">
        <v>1142</v>
      </c>
      <c r="F252" s="75"/>
      <c r="G252" s="19">
        <v>1</v>
      </c>
      <c r="H252" s="31" t="s">
        <v>1162</v>
      </c>
    </row>
    <row r="253" spans="1:8" ht="12.75">
      <c r="A253" s="6" t="s">
        <v>215</v>
      </c>
      <c r="B253" s="6" t="s">
        <v>371</v>
      </c>
      <c r="C253" s="6" t="s">
        <v>584</v>
      </c>
      <c r="D253" s="6" t="s">
        <v>902</v>
      </c>
      <c r="E253" s="6" t="s">
        <v>1138</v>
      </c>
      <c r="F253" s="75"/>
      <c r="G253" s="19">
        <v>2</v>
      </c>
      <c r="H253" s="31" t="s">
        <v>1162</v>
      </c>
    </row>
    <row r="254" spans="1:8" ht="12.75">
      <c r="A254" s="6" t="s">
        <v>216</v>
      </c>
      <c r="B254" s="6" t="s">
        <v>371</v>
      </c>
      <c r="C254" s="6" t="s">
        <v>585</v>
      </c>
      <c r="D254" s="6" t="s">
        <v>903</v>
      </c>
      <c r="E254" s="6" t="s">
        <v>1138</v>
      </c>
      <c r="F254" s="75"/>
      <c r="G254" s="19">
        <v>1</v>
      </c>
      <c r="H254" s="31" t="s">
        <v>1162</v>
      </c>
    </row>
    <row r="255" spans="1:8" ht="12.75">
      <c r="A255" s="6" t="s">
        <v>217</v>
      </c>
      <c r="B255" s="6" t="s">
        <v>371</v>
      </c>
      <c r="C255" s="6" t="s">
        <v>586</v>
      </c>
      <c r="D255" s="6" t="s">
        <v>901</v>
      </c>
      <c r="E255" s="6" t="s">
        <v>1136</v>
      </c>
      <c r="F255" s="75"/>
      <c r="G255" s="19">
        <v>5.8</v>
      </c>
      <c r="H255" s="31" t="s">
        <v>1162</v>
      </c>
    </row>
    <row r="256" spans="1:8" ht="12.75">
      <c r="A256" s="6" t="s">
        <v>218</v>
      </c>
      <c r="B256" s="6" t="s">
        <v>371</v>
      </c>
      <c r="C256" s="6" t="s">
        <v>587</v>
      </c>
      <c r="D256" s="6" t="s">
        <v>856</v>
      </c>
      <c r="E256" s="6" t="s">
        <v>1138</v>
      </c>
      <c r="F256" s="75"/>
      <c r="G256" s="19">
        <v>1</v>
      </c>
      <c r="H256" s="31" t="s">
        <v>1162</v>
      </c>
    </row>
    <row r="257" spans="1:8" ht="12.75">
      <c r="A257" s="6" t="s">
        <v>219</v>
      </c>
      <c r="B257" s="6" t="s">
        <v>371</v>
      </c>
      <c r="C257" s="6" t="s">
        <v>588</v>
      </c>
      <c r="D257" s="6" t="s">
        <v>970</v>
      </c>
      <c r="E257" s="6" t="s">
        <v>1138</v>
      </c>
      <c r="F257" s="75"/>
      <c r="G257" s="19">
        <v>1</v>
      </c>
      <c r="H257" s="31" t="s">
        <v>1162</v>
      </c>
    </row>
    <row r="258" spans="1:8" ht="12.75">
      <c r="A258" s="6" t="s">
        <v>220</v>
      </c>
      <c r="B258" s="6" t="s">
        <v>371</v>
      </c>
      <c r="C258" s="6" t="s">
        <v>589</v>
      </c>
      <c r="D258" s="6" t="s">
        <v>971</v>
      </c>
      <c r="E258" s="6" t="s">
        <v>1138</v>
      </c>
      <c r="F258" s="75"/>
      <c r="G258" s="19">
        <v>1</v>
      </c>
      <c r="H258" s="31" t="s">
        <v>1162</v>
      </c>
    </row>
    <row r="259" spans="1:8" ht="12.75">
      <c r="A259" s="6" t="s">
        <v>221</v>
      </c>
      <c r="B259" s="6" t="s">
        <v>371</v>
      </c>
      <c r="C259" s="6" t="s">
        <v>590</v>
      </c>
      <c r="D259" s="6" t="s">
        <v>972</v>
      </c>
      <c r="E259" s="6" t="s">
        <v>1138</v>
      </c>
      <c r="F259" s="75"/>
      <c r="G259" s="19">
        <v>2</v>
      </c>
      <c r="H259" s="31" t="s">
        <v>1162</v>
      </c>
    </row>
    <row r="260" spans="1:8" ht="12.75">
      <c r="A260" s="6" t="s">
        <v>222</v>
      </c>
      <c r="B260" s="6" t="s">
        <v>371</v>
      </c>
      <c r="C260" s="6" t="s">
        <v>591</v>
      </c>
      <c r="D260" s="6" t="s">
        <v>906</v>
      </c>
      <c r="E260" s="6" t="s">
        <v>1138</v>
      </c>
      <c r="F260" s="75"/>
      <c r="G260" s="19">
        <v>4</v>
      </c>
      <c r="H260" s="31" t="s">
        <v>1162</v>
      </c>
    </row>
    <row r="261" spans="1:8" ht="12.75">
      <c r="A261" s="6" t="s">
        <v>223</v>
      </c>
      <c r="B261" s="6" t="s">
        <v>371</v>
      </c>
      <c r="C261" s="6" t="s">
        <v>592</v>
      </c>
      <c r="D261" s="6" t="s">
        <v>973</v>
      </c>
      <c r="E261" s="6" t="s">
        <v>1138</v>
      </c>
      <c r="F261" s="75"/>
      <c r="G261" s="19">
        <v>2</v>
      </c>
      <c r="H261" s="31" t="s">
        <v>1162</v>
      </c>
    </row>
    <row r="262" spans="1:8" ht="12.75">
      <c r="A262" s="6" t="s">
        <v>224</v>
      </c>
      <c r="B262" s="6" t="s">
        <v>371</v>
      </c>
      <c r="C262" s="6" t="s">
        <v>593</v>
      </c>
      <c r="D262" s="6" t="s">
        <v>974</v>
      </c>
      <c r="E262" s="6" t="s">
        <v>1138</v>
      </c>
      <c r="F262" s="75"/>
      <c r="G262" s="19">
        <v>4</v>
      </c>
      <c r="H262" s="31" t="s">
        <v>1162</v>
      </c>
    </row>
    <row r="263" spans="1:8" ht="12.75">
      <c r="A263" s="6" t="s">
        <v>225</v>
      </c>
      <c r="B263" s="6" t="s">
        <v>371</v>
      </c>
      <c r="C263" s="6" t="s">
        <v>594</v>
      </c>
      <c r="D263" s="6" t="s">
        <v>975</v>
      </c>
      <c r="E263" s="6" t="s">
        <v>1138</v>
      </c>
      <c r="F263" s="75"/>
      <c r="G263" s="19">
        <v>1</v>
      </c>
      <c r="H263" s="31" t="s">
        <v>1162</v>
      </c>
    </row>
    <row r="264" spans="1:8" ht="12.75">
      <c r="A264" s="6" t="s">
        <v>226</v>
      </c>
      <c r="B264" s="6" t="s">
        <v>371</v>
      </c>
      <c r="C264" s="6" t="s">
        <v>595</v>
      </c>
      <c r="D264" s="6" t="s">
        <v>861</v>
      </c>
      <c r="E264" s="6" t="s">
        <v>1139</v>
      </c>
      <c r="F264" s="75"/>
      <c r="G264" s="19">
        <v>25</v>
      </c>
      <c r="H264" s="31" t="s">
        <v>1162</v>
      </c>
    </row>
    <row r="265" spans="1:8" ht="12.75">
      <c r="A265" s="6" t="s">
        <v>227</v>
      </c>
      <c r="B265" s="6" t="s">
        <v>371</v>
      </c>
      <c r="C265" s="6" t="s">
        <v>596</v>
      </c>
      <c r="D265" s="6" t="s">
        <v>862</v>
      </c>
      <c r="E265" s="6" t="s">
        <v>1138</v>
      </c>
      <c r="F265" s="75"/>
      <c r="G265" s="19">
        <v>1</v>
      </c>
      <c r="H265" s="31" t="s">
        <v>1162</v>
      </c>
    </row>
    <row r="266" spans="1:8" ht="12.75">
      <c r="A266" s="6" t="s">
        <v>228</v>
      </c>
      <c r="B266" s="6" t="s">
        <v>371</v>
      </c>
      <c r="C266" s="6" t="s">
        <v>597</v>
      </c>
      <c r="D266" s="6" t="s">
        <v>863</v>
      </c>
      <c r="E266" s="6" t="s">
        <v>1138</v>
      </c>
      <c r="F266" s="75"/>
      <c r="G266" s="19">
        <v>1</v>
      </c>
      <c r="H266" s="31" t="s">
        <v>1162</v>
      </c>
    </row>
    <row r="267" spans="1:8" ht="12.75">
      <c r="A267" s="6" t="s">
        <v>229</v>
      </c>
      <c r="B267" s="6" t="s">
        <v>371</v>
      </c>
      <c r="C267" s="6" t="s">
        <v>598</v>
      </c>
      <c r="D267" s="6" t="s">
        <v>864</v>
      </c>
      <c r="E267" s="6" t="s">
        <v>1138</v>
      </c>
      <c r="F267" s="75"/>
      <c r="G267" s="19">
        <v>1</v>
      </c>
      <c r="H267" s="31" t="s">
        <v>1162</v>
      </c>
    </row>
    <row r="268" spans="1:8" ht="12.75">
      <c r="A268" s="6" t="s">
        <v>230</v>
      </c>
      <c r="B268" s="6" t="s">
        <v>371</v>
      </c>
      <c r="C268" s="6" t="s">
        <v>599</v>
      </c>
      <c r="D268" s="6" t="s">
        <v>977</v>
      </c>
      <c r="E268" s="6" t="s">
        <v>1134</v>
      </c>
      <c r="F268" s="75"/>
      <c r="G268" s="19">
        <v>2</v>
      </c>
      <c r="H268" s="31" t="s">
        <v>1162</v>
      </c>
    </row>
    <row r="269" spans="1:8" ht="12.75">
      <c r="A269" s="75"/>
      <c r="B269" s="75"/>
      <c r="C269" s="75"/>
      <c r="D269" s="17" t="s">
        <v>978</v>
      </c>
      <c r="E269" s="75"/>
      <c r="F269" s="6" t="s">
        <v>1225</v>
      </c>
      <c r="G269" s="19">
        <v>2</v>
      </c>
      <c r="H269" s="75"/>
    </row>
    <row r="270" spans="1:8" ht="12.75">
      <c r="A270" s="6" t="s">
        <v>231</v>
      </c>
      <c r="B270" s="6" t="s">
        <v>371</v>
      </c>
      <c r="C270" s="6" t="s">
        <v>600</v>
      </c>
      <c r="D270" s="6" t="s">
        <v>979</v>
      </c>
      <c r="E270" s="6" t="s">
        <v>1134</v>
      </c>
      <c r="F270" s="75"/>
      <c r="G270" s="19">
        <v>2</v>
      </c>
      <c r="H270" s="31" t="s">
        <v>1162</v>
      </c>
    </row>
    <row r="271" spans="1:8" ht="12.75">
      <c r="A271" s="75"/>
      <c r="B271" s="75"/>
      <c r="C271" s="75"/>
      <c r="D271" s="17" t="s">
        <v>980</v>
      </c>
      <c r="E271" s="75"/>
      <c r="F271" s="6" t="s">
        <v>1225</v>
      </c>
      <c r="G271" s="19">
        <v>2</v>
      </c>
      <c r="H271" s="75"/>
    </row>
    <row r="272" spans="1:8" ht="12.75">
      <c r="A272" s="6" t="s">
        <v>232</v>
      </c>
      <c r="B272" s="6" t="s">
        <v>371</v>
      </c>
      <c r="C272" s="6" t="s">
        <v>601</v>
      </c>
      <c r="D272" s="6" t="s">
        <v>981</v>
      </c>
      <c r="E272" s="6" t="s">
        <v>1134</v>
      </c>
      <c r="F272" s="75"/>
      <c r="G272" s="19">
        <v>4</v>
      </c>
      <c r="H272" s="31" t="s">
        <v>1162</v>
      </c>
    </row>
    <row r="273" spans="1:8" ht="12.75">
      <c r="A273" s="75"/>
      <c r="B273" s="75"/>
      <c r="C273" s="75"/>
      <c r="D273" s="17" t="s">
        <v>982</v>
      </c>
      <c r="E273" s="75"/>
      <c r="F273" s="6" t="s">
        <v>1224</v>
      </c>
      <c r="G273" s="19">
        <v>4</v>
      </c>
      <c r="H273" s="75"/>
    </row>
    <row r="274" spans="1:8" ht="12.75">
      <c r="A274" s="6" t="s">
        <v>233</v>
      </c>
      <c r="B274" s="6" t="s">
        <v>371</v>
      </c>
      <c r="C274" s="6" t="s">
        <v>602</v>
      </c>
      <c r="D274" s="6" t="s">
        <v>983</v>
      </c>
      <c r="E274" s="6" t="s">
        <v>1134</v>
      </c>
      <c r="F274" s="75"/>
      <c r="G274" s="19">
        <v>2</v>
      </c>
      <c r="H274" s="31" t="s">
        <v>1162</v>
      </c>
    </row>
    <row r="275" spans="1:8" ht="12.75">
      <c r="A275" s="75"/>
      <c r="B275" s="75"/>
      <c r="C275" s="75"/>
      <c r="D275" s="17" t="s">
        <v>984</v>
      </c>
      <c r="E275" s="75"/>
      <c r="F275" s="6" t="s">
        <v>1225</v>
      </c>
      <c r="G275" s="19">
        <v>2</v>
      </c>
      <c r="H275" s="75"/>
    </row>
    <row r="276" spans="1:8" ht="12.75">
      <c r="A276" s="6" t="s">
        <v>234</v>
      </c>
      <c r="B276" s="6" t="s">
        <v>371</v>
      </c>
      <c r="C276" s="6" t="s">
        <v>603</v>
      </c>
      <c r="D276" s="6" t="s">
        <v>985</v>
      </c>
      <c r="E276" s="6" t="s">
        <v>1134</v>
      </c>
      <c r="F276" s="75"/>
      <c r="G276" s="19">
        <v>6</v>
      </c>
      <c r="H276" s="31" t="s">
        <v>1162</v>
      </c>
    </row>
    <row r="277" spans="1:8" ht="12.75">
      <c r="A277" s="75"/>
      <c r="B277" s="75"/>
      <c r="C277" s="75"/>
      <c r="D277" s="17" t="s">
        <v>986</v>
      </c>
      <c r="E277" s="75"/>
      <c r="F277" s="6" t="s">
        <v>1267</v>
      </c>
      <c r="G277" s="19">
        <v>6</v>
      </c>
      <c r="H277" s="75"/>
    </row>
    <row r="278" spans="1:8" ht="12.75">
      <c r="A278" s="6" t="s">
        <v>235</v>
      </c>
      <c r="B278" s="6" t="s">
        <v>371</v>
      </c>
      <c r="C278" s="6" t="s">
        <v>604</v>
      </c>
      <c r="D278" s="6" t="s">
        <v>987</v>
      </c>
      <c r="E278" s="6" t="s">
        <v>1137</v>
      </c>
      <c r="F278" s="75"/>
      <c r="G278" s="19">
        <v>1.6568</v>
      </c>
      <c r="H278" s="31" t="s">
        <v>1162</v>
      </c>
    </row>
    <row r="279" spans="1:8" ht="12.75">
      <c r="A279" s="6" t="s">
        <v>236</v>
      </c>
      <c r="B279" s="6" t="s">
        <v>371</v>
      </c>
      <c r="C279" s="6" t="s">
        <v>605</v>
      </c>
      <c r="D279" s="6" t="s">
        <v>989</v>
      </c>
      <c r="E279" s="6" t="s">
        <v>1134</v>
      </c>
      <c r="F279" s="75"/>
      <c r="G279" s="19">
        <v>8</v>
      </c>
      <c r="H279" s="31" t="s">
        <v>1162</v>
      </c>
    </row>
    <row r="280" spans="1:8" ht="12.75">
      <c r="A280" s="75"/>
      <c r="B280" s="75"/>
      <c r="C280" s="75"/>
      <c r="D280" s="17" t="s">
        <v>737</v>
      </c>
      <c r="E280" s="75"/>
      <c r="F280" s="6" t="s">
        <v>1268</v>
      </c>
      <c r="G280" s="19">
        <v>8</v>
      </c>
      <c r="H280" s="75"/>
    </row>
    <row r="281" spans="1:8" ht="12.75">
      <c r="A281" s="6" t="s">
        <v>237</v>
      </c>
      <c r="B281" s="6" t="s">
        <v>371</v>
      </c>
      <c r="C281" s="6" t="s">
        <v>606</v>
      </c>
      <c r="D281" s="6" t="s">
        <v>990</v>
      </c>
      <c r="E281" s="6" t="s">
        <v>1134</v>
      </c>
      <c r="F281" s="75"/>
      <c r="G281" s="19">
        <v>16</v>
      </c>
      <c r="H281" s="31" t="s">
        <v>1162</v>
      </c>
    </row>
    <row r="282" spans="1:8" ht="12.75">
      <c r="A282" s="75"/>
      <c r="B282" s="75"/>
      <c r="C282" s="75"/>
      <c r="D282" s="17" t="s">
        <v>737</v>
      </c>
      <c r="E282" s="75"/>
      <c r="F282" s="6" t="s">
        <v>1269</v>
      </c>
      <c r="G282" s="19">
        <v>16</v>
      </c>
      <c r="H282" s="75"/>
    </row>
    <row r="283" spans="1:8" ht="12.75">
      <c r="A283" s="6" t="s">
        <v>238</v>
      </c>
      <c r="B283" s="6" t="s">
        <v>371</v>
      </c>
      <c r="C283" s="6" t="s">
        <v>607</v>
      </c>
      <c r="D283" s="6" t="s">
        <v>991</v>
      </c>
      <c r="E283" s="6" t="s">
        <v>1134</v>
      </c>
      <c r="F283" s="75"/>
      <c r="G283" s="19">
        <v>18</v>
      </c>
      <c r="H283" s="31" t="s">
        <v>1162</v>
      </c>
    </row>
    <row r="284" spans="1:8" ht="12.75">
      <c r="A284" s="75"/>
      <c r="B284" s="75"/>
      <c r="C284" s="75"/>
      <c r="D284" s="17" t="s">
        <v>737</v>
      </c>
      <c r="E284" s="75"/>
      <c r="F284" s="6" t="s">
        <v>1270</v>
      </c>
      <c r="G284" s="19">
        <v>18</v>
      </c>
      <c r="H284" s="75"/>
    </row>
    <row r="285" spans="1:8" ht="12.75">
      <c r="A285" s="6" t="s">
        <v>239</v>
      </c>
      <c r="B285" s="6" t="s">
        <v>371</v>
      </c>
      <c r="C285" s="6" t="s">
        <v>608</v>
      </c>
      <c r="D285" s="6" t="s">
        <v>992</v>
      </c>
      <c r="E285" s="6" t="s">
        <v>1134</v>
      </c>
      <c r="F285" s="75"/>
      <c r="G285" s="19">
        <v>6</v>
      </c>
      <c r="H285" s="31" t="s">
        <v>1162</v>
      </c>
    </row>
    <row r="286" spans="1:8" ht="12.75">
      <c r="A286" s="75"/>
      <c r="B286" s="75"/>
      <c r="C286" s="75"/>
      <c r="D286" s="17" t="s">
        <v>737</v>
      </c>
      <c r="E286" s="75"/>
      <c r="F286" s="6" t="s">
        <v>1267</v>
      </c>
      <c r="G286" s="19">
        <v>6</v>
      </c>
      <c r="H286" s="75"/>
    </row>
    <row r="287" spans="1:8" ht="12.75">
      <c r="A287" s="6" t="s">
        <v>240</v>
      </c>
      <c r="B287" s="6" t="s">
        <v>371</v>
      </c>
      <c r="C287" s="6" t="s">
        <v>609</v>
      </c>
      <c r="D287" s="6" t="s">
        <v>993</v>
      </c>
      <c r="E287" s="6" t="s">
        <v>1134</v>
      </c>
      <c r="F287" s="75"/>
      <c r="G287" s="19">
        <v>6</v>
      </c>
      <c r="H287" s="31" t="s">
        <v>1162</v>
      </c>
    </row>
    <row r="288" spans="1:8" ht="12.75">
      <c r="A288" s="75"/>
      <c r="B288" s="75"/>
      <c r="C288" s="75"/>
      <c r="D288" s="17" t="s">
        <v>737</v>
      </c>
      <c r="E288" s="75"/>
      <c r="F288" s="6" t="s">
        <v>1267</v>
      </c>
      <c r="G288" s="19">
        <v>6</v>
      </c>
      <c r="H288" s="75"/>
    </row>
    <row r="289" spans="1:8" ht="12.75">
      <c r="A289" s="6" t="s">
        <v>241</v>
      </c>
      <c r="B289" s="6" t="s">
        <v>371</v>
      </c>
      <c r="C289" s="6" t="s">
        <v>610</v>
      </c>
      <c r="D289" s="6" t="s">
        <v>994</v>
      </c>
      <c r="E289" s="6" t="s">
        <v>1134</v>
      </c>
      <c r="F289" s="75"/>
      <c r="G289" s="19">
        <v>2</v>
      </c>
      <c r="H289" s="31" t="s">
        <v>1162</v>
      </c>
    </row>
    <row r="290" spans="1:8" ht="12.75">
      <c r="A290" s="75"/>
      <c r="B290" s="75"/>
      <c r="C290" s="75"/>
      <c r="D290" s="17" t="s">
        <v>737</v>
      </c>
      <c r="E290" s="75"/>
      <c r="F290" s="6" t="s">
        <v>1225</v>
      </c>
      <c r="G290" s="19">
        <v>2</v>
      </c>
      <c r="H290" s="75"/>
    </row>
    <row r="291" spans="1:8" ht="12.75">
      <c r="A291" s="6" t="s">
        <v>242</v>
      </c>
      <c r="B291" s="6" t="s">
        <v>371</v>
      </c>
      <c r="C291" s="6" t="s">
        <v>611</v>
      </c>
      <c r="D291" s="6" t="s">
        <v>995</v>
      </c>
      <c r="E291" s="6" t="s">
        <v>1134</v>
      </c>
      <c r="F291" s="75"/>
      <c r="G291" s="19">
        <v>14</v>
      </c>
      <c r="H291" s="31" t="s">
        <v>1162</v>
      </c>
    </row>
    <row r="292" spans="1:8" ht="12.75">
      <c r="A292" s="75"/>
      <c r="B292" s="75"/>
      <c r="C292" s="75"/>
      <c r="D292" s="17" t="s">
        <v>737</v>
      </c>
      <c r="E292" s="75"/>
      <c r="F292" s="6" t="s">
        <v>1271</v>
      </c>
      <c r="G292" s="19">
        <v>14</v>
      </c>
      <c r="H292" s="75"/>
    </row>
    <row r="293" spans="1:8" ht="12.75">
      <c r="A293" s="6" t="s">
        <v>243</v>
      </c>
      <c r="B293" s="6" t="s">
        <v>371</v>
      </c>
      <c r="C293" s="6" t="s">
        <v>612</v>
      </c>
      <c r="D293" s="6" t="s">
        <v>996</v>
      </c>
      <c r="E293" s="6" t="s">
        <v>1134</v>
      </c>
      <c r="F293" s="75"/>
      <c r="G293" s="19">
        <v>4</v>
      </c>
      <c r="H293" s="31" t="s">
        <v>1162</v>
      </c>
    </row>
    <row r="294" spans="1:8" ht="12.75">
      <c r="A294" s="75"/>
      <c r="B294" s="75"/>
      <c r="C294" s="75"/>
      <c r="D294" s="17" t="s">
        <v>737</v>
      </c>
      <c r="E294" s="75"/>
      <c r="F294" s="6" t="s">
        <v>1224</v>
      </c>
      <c r="G294" s="19">
        <v>4</v>
      </c>
      <c r="H294" s="75"/>
    </row>
    <row r="295" spans="1:8" ht="12.75">
      <c r="A295" s="6" t="s">
        <v>244</v>
      </c>
      <c r="B295" s="6" t="s">
        <v>371</v>
      </c>
      <c r="C295" s="6" t="s">
        <v>612</v>
      </c>
      <c r="D295" s="6" t="s">
        <v>997</v>
      </c>
      <c r="E295" s="6" t="s">
        <v>1134</v>
      </c>
      <c r="F295" s="75"/>
      <c r="G295" s="19">
        <v>4</v>
      </c>
      <c r="H295" s="31" t="s">
        <v>1162</v>
      </c>
    </row>
    <row r="296" spans="1:8" ht="12.75">
      <c r="A296" s="75"/>
      <c r="B296" s="75"/>
      <c r="C296" s="75"/>
      <c r="D296" s="17" t="s">
        <v>737</v>
      </c>
      <c r="E296" s="75"/>
      <c r="F296" s="6" t="s">
        <v>1224</v>
      </c>
      <c r="G296" s="19">
        <v>4</v>
      </c>
      <c r="H296" s="75"/>
    </row>
    <row r="297" spans="1:8" ht="12.75">
      <c r="A297" s="6" t="s">
        <v>245</v>
      </c>
      <c r="B297" s="6" t="s">
        <v>371</v>
      </c>
      <c r="C297" s="6" t="s">
        <v>613</v>
      </c>
      <c r="D297" s="6" t="s">
        <v>998</v>
      </c>
      <c r="E297" s="6" t="s">
        <v>1137</v>
      </c>
      <c r="F297" s="75"/>
      <c r="G297" s="19">
        <v>0.27</v>
      </c>
      <c r="H297" s="31" t="s">
        <v>1162</v>
      </c>
    </row>
    <row r="298" spans="1:8" ht="12.75">
      <c r="A298" s="6" t="s">
        <v>246</v>
      </c>
      <c r="B298" s="6" t="s">
        <v>371</v>
      </c>
      <c r="C298" s="6" t="s">
        <v>614</v>
      </c>
      <c r="D298" s="6" t="s">
        <v>1000</v>
      </c>
      <c r="E298" s="6" t="s">
        <v>1135</v>
      </c>
      <c r="F298" s="6" t="s">
        <v>1272</v>
      </c>
      <c r="G298" s="19">
        <v>105.46</v>
      </c>
      <c r="H298" s="31" t="s">
        <v>1162</v>
      </c>
    </row>
    <row r="299" spans="1:8" ht="12.75">
      <c r="A299" s="6" t="s">
        <v>247</v>
      </c>
      <c r="B299" s="6" t="s">
        <v>371</v>
      </c>
      <c r="C299" s="6" t="s">
        <v>615</v>
      </c>
      <c r="D299" s="6" t="s">
        <v>1001</v>
      </c>
      <c r="E299" s="6" t="s">
        <v>1136</v>
      </c>
      <c r="F299" s="6" t="s">
        <v>1273</v>
      </c>
      <c r="G299" s="19">
        <v>142.42</v>
      </c>
      <c r="H299" s="31" t="s">
        <v>1162</v>
      </c>
    </row>
    <row r="300" spans="1:8" ht="12.75">
      <c r="A300" s="6" t="s">
        <v>248</v>
      </c>
      <c r="B300" s="6" t="s">
        <v>371</v>
      </c>
      <c r="C300" s="6" t="s">
        <v>616</v>
      </c>
      <c r="D300" s="6" t="s">
        <v>1002</v>
      </c>
      <c r="E300" s="6" t="s">
        <v>1135</v>
      </c>
      <c r="F300" s="75"/>
      <c r="G300" s="19">
        <v>105.46</v>
      </c>
      <c r="H300" s="31" t="s">
        <v>1162</v>
      </c>
    </row>
    <row r="301" spans="1:8" ht="12.75">
      <c r="A301" s="6" t="s">
        <v>249</v>
      </c>
      <c r="B301" s="6" t="s">
        <v>371</v>
      </c>
      <c r="C301" s="6" t="s">
        <v>617</v>
      </c>
      <c r="D301" s="6" t="s">
        <v>1003</v>
      </c>
      <c r="E301" s="6" t="s">
        <v>1135</v>
      </c>
      <c r="F301" s="6" t="s">
        <v>1272</v>
      </c>
      <c r="G301" s="19">
        <v>105.46</v>
      </c>
      <c r="H301" s="31" t="s">
        <v>1162</v>
      </c>
    </row>
    <row r="302" spans="1:8" ht="12.75">
      <c r="A302" s="7" t="s">
        <v>250</v>
      </c>
      <c r="B302" s="7" t="s">
        <v>371</v>
      </c>
      <c r="C302" s="7" t="s">
        <v>618</v>
      </c>
      <c r="D302" s="7" t="s">
        <v>1004</v>
      </c>
      <c r="E302" s="7" t="s">
        <v>1135</v>
      </c>
      <c r="F302" s="75"/>
      <c r="G302" s="20">
        <v>110.733</v>
      </c>
      <c r="H302" s="32" t="s">
        <v>1162</v>
      </c>
    </row>
    <row r="303" spans="1:8" ht="12.75">
      <c r="A303" s="75"/>
      <c r="B303" s="75"/>
      <c r="C303" s="75"/>
      <c r="D303" s="75"/>
      <c r="E303" s="75"/>
      <c r="F303" s="7" t="s">
        <v>1274</v>
      </c>
      <c r="G303" s="20">
        <v>105.46</v>
      </c>
      <c r="H303" s="75"/>
    </row>
    <row r="304" spans="1:8" ht="12.75">
      <c r="A304" s="7"/>
      <c r="B304" s="7"/>
      <c r="C304" s="7"/>
      <c r="D304" s="7"/>
      <c r="E304" s="7"/>
      <c r="F304" s="7" t="s">
        <v>1275</v>
      </c>
      <c r="G304" s="20">
        <v>5.273</v>
      </c>
      <c r="H304" s="75"/>
    </row>
    <row r="305" spans="1:8" ht="12.75">
      <c r="A305" s="6" t="s">
        <v>251</v>
      </c>
      <c r="B305" s="6" t="s">
        <v>371</v>
      </c>
      <c r="C305" s="6" t="s">
        <v>619</v>
      </c>
      <c r="D305" s="6" t="s">
        <v>1005</v>
      </c>
      <c r="E305" s="6" t="s">
        <v>1136</v>
      </c>
      <c r="F305" s="75"/>
      <c r="G305" s="19">
        <v>142.42</v>
      </c>
      <c r="H305" s="31" t="s">
        <v>1162</v>
      </c>
    </row>
    <row r="306" spans="1:8" ht="12.75">
      <c r="A306" s="6" t="s">
        <v>252</v>
      </c>
      <c r="B306" s="6" t="s">
        <v>371</v>
      </c>
      <c r="C306" s="6" t="s">
        <v>620</v>
      </c>
      <c r="D306" s="6" t="s">
        <v>1006</v>
      </c>
      <c r="E306" s="6" t="s">
        <v>1135</v>
      </c>
      <c r="F306" s="6" t="s">
        <v>1231</v>
      </c>
      <c r="G306" s="19">
        <v>17.04</v>
      </c>
      <c r="H306" s="31" t="s">
        <v>1162</v>
      </c>
    </row>
    <row r="307" spans="1:8" ht="12.75">
      <c r="A307" s="6" t="s">
        <v>253</v>
      </c>
      <c r="B307" s="6" t="s">
        <v>371</v>
      </c>
      <c r="C307" s="6" t="s">
        <v>621</v>
      </c>
      <c r="D307" s="6" t="s">
        <v>1007</v>
      </c>
      <c r="E307" s="6" t="s">
        <v>1135</v>
      </c>
      <c r="F307" s="75"/>
      <c r="G307" s="19">
        <v>105.46</v>
      </c>
      <c r="H307" s="31" t="s">
        <v>1162</v>
      </c>
    </row>
    <row r="308" spans="1:8" ht="12.75">
      <c r="A308" s="6" t="s">
        <v>254</v>
      </c>
      <c r="B308" s="6" t="s">
        <v>371</v>
      </c>
      <c r="C308" s="6" t="s">
        <v>622</v>
      </c>
      <c r="D308" s="6" t="s">
        <v>1008</v>
      </c>
      <c r="E308" s="6" t="s">
        <v>1137</v>
      </c>
      <c r="F308" s="75"/>
      <c r="G308" s="19">
        <v>2.7898</v>
      </c>
      <c r="H308" s="31" t="s">
        <v>1162</v>
      </c>
    </row>
    <row r="309" spans="1:8" ht="12.75">
      <c r="A309" s="6" t="s">
        <v>255</v>
      </c>
      <c r="B309" s="6" t="s">
        <v>371</v>
      </c>
      <c r="C309" s="6" t="s">
        <v>623</v>
      </c>
      <c r="D309" s="6" t="s">
        <v>1010</v>
      </c>
      <c r="E309" s="6" t="s">
        <v>1135</v>
      </c>
      <c r="F309" s="6" t="s">
        <v>1276</v>
      </c>
      <c r="G309" s="19">
        <v>42.726</v>
      </c>
      <c r="H309" s="31" t="s">
        <v>1162</v>
      </c>
    </row>
    <row r="310" spans="1:8" ht="12.75">
      <c r="A310" s="6" t="s">
        <v>256</v>
      </c>
      <c r="B310" s="6" t="s">
        <v>371</v>
      </c>
      <c r="C310" s="6" t="s">
        <v>624</v>
      </c>
      <c r="D310" s="6" t="s">
        <v>1011</v>
      </c>
      <c r="E310" s="6" t="s">
        <v>1135</v>
      </c>
      <c r="F310" s="6" t="s">
        <v>1345</v>
      </c>
      <c r="G310" s="19">
        <f>SUM(2*(14.48+7.49+7.61+17.41+9.96+14.26)*2.2-2*(0.6*1.2)*6+2*(0.9*0.08)*4+2*(1*0.08)*4)</f>
        <v>305.90000000000003</v>
      </c>
      <c r="H310" s="31" t="s">
        <v>1162</v>
      </c>
    </row>
    <row r="311" spans="1:8" ht="12.75">
      <c r="A311" s="6" t="s">
        <v>257</v>
      </c>
      <c r="B311" s="6" t="s">
        <v>371</v>
      </c>
      <c r="C311" s="6" t="s">
        <v>625</v>
      </c>
      <c r="D311" s="6" t="s">
        <v>1012</v>
      </c>
      <c r="E311" s="6" t="s">
        <v>1136</v>
      </c>
      <c r="F311" s="75"/>
      <c r="G311" s="19">
        <v>38.84</v>
      </c>
      <c r="H311" s="31" t="s">
        <v>1162</v>
      </c>
    </row>
    <row r="312" spans="1:8" ht="12.75">
      <c r="A312" s="75"/>
      <c r="B312" s="75"/>
      <c r="C312" s="75"/>
      <c r="D312" s="75"/>
      <c r="E312" s="75"/>
      <c r="F312" s="6" t="s">
        <v>1277</v>
      </c>
      <c r="G312" s="19">
        <v>10.04</v>
      </c>
      <c r="H312" s="75"/>
    </row>
    <row r="313" spans="1:8" ht="12.75">
      <c r="A313" s="6"/>
      <c r="B313" s="6"/>
      <c r="C313" s="6"/>
      <c r="D313" s="6"/>
      <c r="E313" s="6"/>
      <c r="F313" s="6" t="s">
        <v>1278</v>
      </c>
      <c r="G313" s="19">
        <v>28.8</v>
      </c>
      <c r="H313" s="75"/>
    </row>
    <row r="314" spans="1:8" ht="12.75">
      <c r="A314" s="6" t="s">
        <v>258</v>
      </c>
      <c r="B314" s="6" t="s">
        <v>371</v>
      </c>
      <c r="C314" s="6" t="s">
        <v>626</v>
      </c>
      <c r="D314" s="6" t="s">
        <v>1013</v>
      </c>
      <c r="E314" s="6" t="s">
        <v>1134</v>
      </c>
      <c r="F314" s="6" t="s">
        <v>1279</v>
      </c>
      <c r="G314" s="19">
        <v>58</v>
      </c>
      <c r="H314" s="31" t="s">
        <v>1162</v>
      </c>
    </row>
    <row r="315" spans="1:8" ht="12.75">
      <c r="A315" s="6" t="s">
        <v>259</v>
      </c>
      <c r="B315" s="6" t="s">
        <v>371</v>
      </c>
      <c r="C315" s="6" t="s">
        <v>627</v>
      </c>
      <c r="D315" s="6" t="s">
        <v>1014</v>
      </c>
      <c r="E315" s="6" t="s">
        <v>1134</v>
      </c>
      <c r="F315" s="6" t="s">
        <v>1280</v>
      </c>
      <c r="G315" s="19">
        <v>38</v>
      </c>
      <c r="H315" s="31" t="s">
        <v>1162</v>
      </c>
    </row>
    <row r="316" spans="1:8" ht="12.75">
      <c r="A316" s="6" t="s">
        <v>260</v>
      </c>
      <c r="B316" s="6" t="s">
        <v>371</v>
      </c>
      <c r="C316" s="6" t="s">
        <v>628</v>
      </c>
      <c r="D316" s="6" t="s">
        <v>1015</v>
      </c>
      <c r="E316" s="6" t="s">
        <v>1136</v>
      </c>
      <c r="F316" s="6" t="s">
        <v>1278</v>
      </c>
      <c r="G316" s="19">
        <v>28.8</v>
      </c>
      <c r="H316" s="31" t="s">
        <v>1162</v>
      </c>
    </row>
    <row r="317" spans="1:8" ht="12.75">
      <c r="A317" s="7" t="s">
        <v>261</v>
      </c>
      <c r="B317" s="7" t="s">
        <v>371</v>
      </c>
      <c r="C317" s="7" t="s">
        <v>629</v>
      </c>
      <c r="D317" s="7" t="s">
        <v>1016</v>
      </c>
      <c r="E317" s="7" t="s">
        <v>1135</v>
      </c>
      <c r="F317" s="75"/>
      <c r="G317" s="20">
        <v>7.2</v>
      </c>
      <c r="H317" s="32" t="s">
        <v>1162</v>
      </c>
    </row>
    <row r="318" spans="1:8" ht="12.75">
      <c r="A318" s="75"/>
      <c r="B318" s="75"/>
      <c r="C318" s="75"/>
      <c r="D318" s="75"/>
      <c r="E318" s="75"/>
      <c r="F318" s="7" t="s">
        <v>1281</v>
      </c>
      <c r="G318" s="20">
        <v>5.76</v>
      </c>
      <c r="H318" s="75"/>
    </row>
    <row r="319" spans="1:8" ht="12.75">
      <c r="A319" s="7"/>
      <c r="B319" s="7"/>
      <c r="C319" s="7"/>
      <c r="D319" s="7"/>
      <c r="E319" s="7"/>
      <c r="F319" s="7" t="s">
        <v>1282</v>
      </c>
      <c r="G319" s="20">
        <v>1.44</v>
      </c>
      <c r="H319" s="75"/>
    </row>
    <row r="320" spans="1:8" ht="12.75">
      <c r="A320" s="6" t="s">
        <v>262</v>
      </c>
      <c r="B320" s="6" t="s">
        <v>371</v>
      </c>
      <c r="C320" s="6" t="s">
        <v>630</v>
      </c>
      <c r="D320" s="6" t="s">
        <v>1017</v>
      </c>
      <c r="E320" s="6" t="s">
        <v>1136</v>
      </c>
      <c r="F320" s="6" t="s">
        <v>1283</v>
      </c>
      <c r="G320" s="19">
        <v>10.04</v>
      </c>
      <c r="H320" s="31" t="s">
        <v>1162</v>
      </c>
    </row>
    <row r="321" spans="1:8" ht="12.75">
      <c r="A321" s="7" t="s">
        <v>263</v>
      </c>
      <c r="B321" s="7" t="s">
        <v>371</v>
      </c>
      <c r="C321" s="7" t="s">
        <v>629</v>
      </c>
      <c r="D321" s="7" t="s">
        <v>1016</v>
      </c>
      <c r="E321" s="7" t="s">
        <v>1135</v>
      </c>
      <c r="F321" s="75"/>
      <c r="G321" s="20">
        <v>2.3325</v>
      </c>
      <c r="H321" s="32" t="s">
        <v>1162</v>
      </c>
    </row>
    <row r="322" spans="1:8" ht="12.75">
      <c r="A322" s="75"/>
      <c r="B322" s="75"/>
      <c r="C322" s="75"/>
      <c r="D322" s="75"/>
      <c r="E322" s="75"/>
      <c r="F322" s="7" t="s">
        <v>1284</v>
      </c>
      <c r="G322" s="20">
        <v>1.866</v>
      </c>
      <c r="H322" s="75"/>
    </row>
    <row r="323" spans="1:8" ht="12.75">
      <c r="A323" s="7"/>
      <c r="B323" s="7"/>
      <c r="C323" s="7"/>
      <c r="D323" s="7"/>
      <c r="E323" s="7"/>
      <c r="F323" s="7" t="s">
        <v>1285</v>
      </c>
      <c r="G323" s="20">
        <v>0.4665</v>
      </c>
      <c r="H323" s="75"/>
    </row>
    <row r="324" spans="1:8" ht="12.75">
      <c r="A324" s="6" t="s">
        <v>264</v>
      </c>
      <c r="B324" s="6" t="s">
        <v>371</v>
      </c>
      <c r="C324" s="6" t="s">
        <v>631</v>
      </c>
      <c r="D324" s="6" t="s">
        <v>1018</v>
      </c>
      <c r="E324" s="6" t="s">
        <v>1135</v>
      </c>
      <c r="F324" s="75"/>
      <c r="G324" s="19">
        <f>SUM(G310)</f>
        <v>305.90000000000003</v>
      </c>
      <c r="H324" s="31" t="s">
        <v>1162</v>
      </c>
    </row>
    <row r="325" spans="1:8" ht="12.75">
      <c r="A325" s="6" t="s">
        <v>265</v>
      </c>
      <c r="B325" s="6" t="s">
        <v>371</v>
      </c>
      <c r="C325" s="6" t="s">
        <v>632</v>
      </c>
      <c r="D325" s="6" t="s">
        <v>1019</v>
      </c>
      <c r="E325" s="6" t="s">
        <v>1135</v>
      </c>
      <c r="F325" s="75"/>
      <c r="G325" s="19">
        <f>SUM(G310)</f>
        <v>305.90000000000003</v>
      </c>
      <c r="H325" s="31" t="s">
        <v>1162</v>
      </c>
    </row>
    <row r="326" spans="1:8" ht="12.75">
      <c r="A326" s="7" t="s">
        <v>266</v>
      </c>
      <c r="B326" s="7" t="s">
        <v>371</v>
      </c>
      <c r="C326" s="7" t="s">
        <v>629</v>
      </c>
      <c r="D326" s="7" t="s">
        <v>1016</v>
      </c>
      <c r="E326" s="7" t="s">
        <v>1135</v>
      </c>
      <c r="F326" s="75"/>
      <c r="G326" s="20">
        <f>SUM(G327:G328)</f>
        <v>321.19500000000005</v>
      </c>
      <c r="H326" s="32" t="s">
        <v>1162</v>
      </c>
    </row>
    <row r="327" spans="1:8" ht="12.75">
      <c r="A327" s="75"/>
      <c r="B327" s="75"/>
      <c r="C327" s="75"/>
      <c r="D327" s="75"/>
      <c r="E327" s="75"/>
      <c r="F327" s="7" t="s">
        <v>1346</v>
      </c>
      <c r="G327" s="20">
        <f>SUM(G310)</f>
        <v>305.90000000000003</v>
      </c>
      <c r="H327" s="75"/>
    </row>
    <row r="328" spans="1:8" ht="12.75">
      <c r="A328" s="7"/>
      <c r="B328" s="7"/>
      <c r="C328" s="7"/>
      <c r="D328" s="7"/>
      <c r="E328" s="7"/>
      <c r="F328" s="7" t="s">
        <v>1347</v>
      </c>
      <c r="G328" s="20">
        <v>15.295</v>
      </c>
      <c r="H328" s="75"/>
    </row>
    <row r="329" spans="1:8" ht="12.75">
      <c r="A329" s="6" t="s">
        <v>267</v>
      </c>
      <c r="B329" s="6" t="s">
        <v>371</v>
      </c>
      <c r="C329" s="6" t="s">
        <v>633</v>
      </c>
      <c r="D329" s="6" t="s">
        <v>1020</v>
      </c>
      <c r="E329" s="6" t="s">
        <v>1136</v>
      </c>
      <c r="F329" s="75"/>
      <c r="G329" s="19">
        <v>391.58</v>
      </c>
      <c r="H329" s="31" t="s">
        <v>1162</v>
      </c>
    </row>
    <row r="330" spans="1:8" ht="12.75">
      <c r="A330" s="75"/>
      <c r="B330" s="75"/>
      <c r="C330" s="75"/>
      <c r="D330" s="17" t="s">
        <v>1021</v>
      </c>
      <c r="E330" s="75"/>
      <c r="F330" s="6" t="s">
        <v>1273</v>
      </c>
      <c r="G330" s="19">
        <v>142.42</v>
      </c>
      <c r="H330" s="75"/>
    </row>
    <row r="331" spans="1:8" ht="12.75">
      <c r="A331" s="6"/>
      <c r="B331" s="6"/>
      <c r="C331" s="6"/>
      <c r="D331" s="6"/>
      <c r="E331" s="6"/>
      <c r="F331" s="6" t="s">
        <v>1286</v>
      </c>
      <c r="G331" s="19">
        <v>130.2</v>
      </c>
      <c r="H331" s="75"/>
    </row>
    <row r="332" spans="1:8" ht="12.75">
      <c r="A332" s="6"/>
      <c r="B332" s="6"/>
      <c r="C332" s="6"/>
      <c r="D332" s="6"/>
      <c r="E332" s="6"/>
      <c r="F332" s="6" t="s">
        <v>1287</v>
      </c>
      <c r="G332" s="19">
        <v>118.96</v>
      </c>
      <c r="H332" s="75"/>
    </row>
    <row r="333" spans="1:8" ht="12.75">
      <c r="A333" s="7" t="s">
        <v>268</v>
      </c>
      <c r="B333" s="7" t="s">
        <v>371</v>
      </c>
      <c r="C333" s="7" t="s">
        <v>634</v>
      </c>
      <c r="D333" s="7" t="s">
        <v>1022</v>
      </c>
      <c r="E333" s="7" t="s">
        <v>1136</v>
      </c>
      <c r="F333" s="75"/>
      <c r="G333" s="20">
        <v>156.662</v>
      </c>
      <c r="H333" s="32" t="s">
        <v>1162</v>
      </c>
    </row>
    <row r="334" spans="1:8" ht="12.75">
      <c r="A334" s="75"/>
      <c r="B334" s="75"/>
      <c r="C334" s="75"/>
      <c r="D334" s="75"/>
      <c r="E334" s="75"/>
      <c r="F334" s="7" t="s">
        <v>1288</v>
      </c>
      <c r="G334" s="20">
        <v>142.42</v>
      </c>
      <c r="H334" s="75"/>
    </row>
    <row r="335" spans="1:8" ht="12.75">
      <c r="A335" s="7"/>
      <c r="B335" s="7"/>
      <c r="C335" s="7"/>
      <c r="D335" s="7"/>
      <c r="E335" s="7"/>
      <c r="F335" s="7" t="s">
        <v>1289</v>
      </c>
      <c r="G335" s="20">
        <v>14.242</v>
      </c>
      <c r="H335" s="75"/>
    </row>
    <row r="336" spans="1:8" ht="12.75">
      <c r="A336" s="7" t="s">
        <v>269</v>
      </c>
      <c r="B336" s="7" t="s">
        <v>371</v>
      </c>
      <c r="C336" s="7" t="s">
        <v>635</v>
      </c>
      <c r="D336" s="7" t="s">
        <v>1023</v>
      </c>
      <c r="E336" s="7" t="s">
        <v>1136</v>
      </c>
      <c r="F336" s="75"/>
      <c r="G336" s="20">
        <v>143.22</v>
      </c>
      <c r="H336" s="32" t="s">
        <v>1162</v>
      </c>
    </row>
    <row r="337" spans="1:8" ht="12.75">
      <c r="A337" s="75"/>
      <c r="B337" s="75"/>
      <c r="C337" s="75"/>
      <c r="D337" s="75"/>
      <c r="E337" s="75"/>
      <c r="F337" s="7" t="s">
        <v>1290</v>
      </c>
      <c r="G337" s="20">
        <v>130.2</v>
      </c>
      <c r="H337" s="75"/>
    </row>
    <row r="338" spans="1:8" ht="12.75">
      <c r="A338" s="7"/>
      <c r="B338" s="7"/>
      <c r="C338" s="7"/>
      <c r="D338" s="7"/>
      <c r="E338" s="7"/>
      <c r="F338" s="7" t="s">
        <v>1291</v>
      </c>
      <c r="G338" s="20">
        <v>13.02</v>
      </c>
      <c r="H338" s="75"/>
    </row>
    <row r="339" spans="1:8" ht="12.75">
      <c r="A339" s="7" t="s">
        <v>270</v>
      </c>
      <c r="B339" s="7" t="s">
        <v>371</v>
      </c>
      <c r="C339" s="7" t="s">
        <v>636</v>
      </c>
      <c r="D339" s="7" t="s">
        <v>1024</v>
      </c>
      <c r="E339" s="7" t="s">
        <v>1136</v>
      </c>
      <c r="F339" s="75"/>
      <c r="G339" s="20">
        <v>130.856</v>
      </c>
      <c r="H339" s="32" t="s">
        <v>1162</v>
      </c>
    </row>
    <row r="340" spans="1:8" ht="12.75">
      <c r="A340" s="75"/>
      <c r="B340" s="75"/>
      <c r="C340" s="75"/>
      <c r="D340" s="75"/>
      <c r="E340" s="75"/>
      <c r="F340" s="7" t="s">
        <v>1292</v>
      </c>
      <c r="G340" s="20">
        <v>118.96</v>
      </c>
      <c r="H340" s="75"/>
    </row>
    <row r="341" spans="1:8" ht="12.75">
      <c r="A341" s="7"/>
      <c r="B341" s="7"/>
      <c r="C341" s="7"/>
      <c r="D341" s="7"/>
      <c r="E341" s="7"/>
      <c r="F341" s="7" t="s">
        <v>1293</v>
      </c>
      <c r="G341" s="20">
        <v>11.896</v>
      </c>
      <c r="H341" s="75"/>
    </row>
    <row r="342" spans="1:8" ht="12.75">
      <c r="A342" s="6" t="s">
        <v>271</v>
      </c>
      <c r="B342" s="6" t="s">
        <v>371</v>
      </c>
      <c r="C342" s="6" t="s">
        <v>637</v>
      </c>
      <c r="D342" s="6" t="s">
        <v>1025</v>
      </c>
      <c r="E342" s="6" t="s">
        <v>1137</v>
      </c>
      <c r="F342" s="75"/>
      <c r="G342" s="19">
        <v>7.927</v>
      </c>
      <c r="H342" s="31" t="s">
        <v>1162</v>
      </c>
    </row>
    <row r="343" spans="1:8" ht="12.75">
      <c r="A343" s="6" t="s">
        <v>272</v>
      </c>
      <c r="B343" s="6" t="s">
        <v>371</v>
      </c>
      <c r="C343" s="6" t="s">
        <v>638</v>
      </c>
      <c r="D343" s="6" t="s">
        <v>1027</v>
      </c>
      <c r="E343" s="6" t="s">
        <v>1135</v>
      </c>
      <c r="F343" s="75"/>
      <c r="G343" s="19">
        <v>90.108</v>
      </c>
      <c r="H343" s="31" t="s">
        <v>1162</v>
      </c>
    </row>
    <row r="344" spans="1:8" ht="12.75">
      <c r="A344" s="75"/>
      <c r="B344" s="75"/>
      <c r="C344" s="75"/>
      <c r="D344" s="17" t="s">
        <v>1028</v>
      </c>
      <c r="E344" s="75"/>
      <c r="F344" s="6" t="s">
        <v>1237</v>
      </c>
      <c r="G344" s="19">
        <v>44.88</v>
      </c>
      <c r="H344" s="75"/>
    </row>
    <row r="345" spans="1:8" ht="12.75">
      <c r="A345" s="6"/>
      <c r="B345" s="6"/>
      <c r="C345" s="6"/>
      <c r="D345" s="6"/>
      <c r="E345" s="6"/>
      <c r="F345" s="6" t="s">
        <v>1238</v>
      </c>
      <c r="G345" s="19">
        <v>45.228</v>
      </c>
      <c r="H345" s="75"/>
    </row>
    <row r="346" spans="1:8" ht="12.75">
      <c r="A346" s="6" t="s">
        <v>273</v>
      </c>
      <c r="B346" s="6" t="s">
        <v>371</v>
      </c>
      <c r="C346" s="6" t="s">
        <v>639</v>
      </c>
      <c r="D346" s="6" t="s">
        <v>1029</v>
      </c>
      <c r="E346" s="6" t="s">
        <v>1135</v>
      </c>
      <c r="F346" s="6" t="s">
        <v>1231</v>
      </c>
      <c r="G346" s="19">
        <v>17.04</v>
      </c>
      <c r="H346" s="31" t="s">
        <v>1162</v>
      </c>
    </row>
    <row r="347" spans="1:8" ht="12.75">
      <c r="A347" s="6" t="s">
        <v>274</v>
      </c>
      <c r="B347" s="6" t="s">
        <v>371</v>
      </c>
      <c r="C347" s="6" t="s">
        <v>640</v>
      </c>
      <c r="D347" s="6" t="s">
        <v>1030</v>
      </c>
      <c r="E347" s="6" t="s">
        <v>1135</v>
      </c>
      <c r="F347" s="75"/>
      <c r="G347" s="19">
        <v>265.408</v>
      </c>
      <c r="H347" s="31" t="s">
        <v>1162</v>
      </c>
    </row>
    <row r="348" spans="1:8" ht="12.75">
      <c r="A348" s="75"/>
      <c r="B348" s="75"/>
      <c r="C348" s="75"/>
      <c r="D348" s="17" t="s">
        <v>1031</v>
      </c>
      <c r="E348" s="75"/>
      <c r="F348" s="6" t="s">
        <v>1233</v>
      </c>
      <c r="G348" s="19">
        <v>23.292</v>
      </c>
      <c r="H348" s="75"/>
    </row>
    <row r="349" spans="1:8" ht="12.75">
      <c r="A349" s="6"/>
      <c r="B349" s="6"/>
      <c r="C349" s="6"/>
      <c r="D349" s="6"/>
      <c r="E349" s="6"/>
      <c r="F349" s="6" t="s">
        <v>1234</v>
      </c>
      <c r="G349" s="19">
        <v>26.1</v>
      </c>
      <c r="H349" s="75"/>
    </row>
    <row r="350" spans="1:8" ht="12.75">
      <c r="A350" s="6"/>
      <c r="B350" s="6"/>
      <c r="C350" s="6"/>
      <c r="D350" s="6"/>
      <c r="E350" s="6"/>
      <c r="F350" s="6" t="s">
        <v>1235</v>
      </c>
      <c r="G350" s="19">
        <v>43.488</v>
      </c>
      <c r="H350" s="75"/>
    </row>
    <row r="351" spans="1:8" ht="12.75">
      <c r="A351" s="6"/>
      <c r="B351" s="6"/>
      <c r="C351" s="6"/>
      <c r="D351" s="6"/>
      <c r="E351" s="6"/>
      <c r="F351" s="6" t="s">
        <v>1237</v>
      </c>
      <c r="G351" s="19">
        <v>44.88</v>
      </c>
      <c r="H351" s="75"/>
    </row>
    <row r="352" spans="1:8" ht="12.75">
      <c r="A352" s="6"/>
      <c r="B352" s="6"/>
      <c r="C352" s="6"/>
      <c r="D352" s="6"/>
      <c r="E352" s="6"/>
      <c r="F352" s="6" t="s">
        <v>1238</v>
      </c>
      <c r="G352" s="19">
        <v>45.228</v>
      </c>
      <c r="H352" s="75"/>
    </row>
    <row r="353" spans="1:8" ht="12.75">
      <c r="A353" s="6"/>
      <c r="B353" s="6"/>
      <c r="C353" s="6"/>
      <c r="D353" s="6"/>
      <c r="E353" s="6"/>
      <c r="F353" s="6" t="s">
        <v>1232</v>
      </c>
      <c r="G353" s="19">
        <v>82.42</v>
      </c>
      <c r="H353" s="75"/>
    </row>
    <row r="354" spans="1:8" ht="12.75">
      <c r="A354" s="6" t="s">
        <v>275</v>
      </c>
      <c r="B354" s="6" t="s">
        <v>371</v>
      </c>
      <c r="C354" s="6" t="s">
        <v>642</v>
      </c>
      <c r="D354" s="6" t="s">
        <v>1033</v>
      </c>
      <c r="E354" s="6" t="s">
        <v>1134</v>
      </c>
      <c r="F354" s="75"/>
      <c r="G354" s="19">
        <v>16</v>
      </c>
      <c r="H354" s="31" t="s">
        <v>1162</v>
      </c>
    </row>
    <row r="355" spans="1:8" ht="12.75">
      <c r="A355" s="6" t="s">
        <v>276</v>
      </c>
      <c r="B355" s="6" t="s">
        <v>371</v>
      </c>
      <c r="C355" s="6" t="s">
        <v>643</v>
      </c>
      <c r="D355" s="6" t="s">
        <v>1034</v>
      </c>
      <c r="E355" s="6" t="s">
        <v>1134</v>
      </c>
      <c r="F355" s="75"/>
      <c r="G355" s="19">
        <v>8</v>
      </c>
      <c r="H355" s="31" t="s">
        <v>1162</v>
      </c>
    </row>
    <row r="356" spans="1:8" ht="12.75">
      <c r="A356" s="6" t="s">
        <v>277</v>
      </c>
      <c r="B356" s="6" t="s">
        <v>371</v>
      </c>
      <c r="C356" s="6" t="s">
        <v>644</v>
      </c>
      <c r="D356" s="6" t="s">
        <v>1035</v>
      </c>
      <c r="E356" s="6" t="s">
        <v>1134</v>
      </c>
      <c r="F356" s="75"/>
      <c r="G356" s="19">
        <v>50</v>
      </c>
      <c r="H356" s="31" t="s">
        <v>1162</v>
      </c>
    </row>
    <row r="357" spans="1:8" ht="12.75">
      <c r="A357" s="6" t="s">
        <v>278</v>
      </c>
      <c r="B357" s="6" t="s">
        <v>371</v>
      </c>
      <c r="C357" s="6" t="s">
        <v>645</v>
      </c>
      <c r="D357" s="6" t="s">
        <v>1036</v>
      </c>
      <c r="E357" s="6" t="s">
        <v>1136</v>
      </c>
      <c r="F357" s="75"/>
      <c r="G357" s="19">
        <v>80</v>
      </c>
      <c r="H357" s="31" t="s">
        <v>1162</v>
      </c>
    </row>
    <row r="358" spans="1:8" ht="12.75">
      <c r="A358" s="6" t="s">
        <v>279</v>
      </c>
      <c r="B358" s="6" t="s">
        <v>371</v>
      </c>
      <c r="C358" s="6" t="s">
        <v>646</v>
      </c>
      <c r="D358" s="6" t="s">
        <v>1037</v>
      </c>
      <c r="E358" s="6" t="s">
        <v>1136</v>
      </c>
      <c r="F358" s="75"/>
      <c r="G358" s="19">
        <v>16</v>
      </c>
      <c r="H358" s="31" t="s">
        <v>1162</v>
      </c>
    </row>
    <row r="359" spans="1:8" ht="12.75">
      <c r="A359" s="6" t="s">
        <v>280</v>
      </c>
      <c r="B359" s="6" t="s">
        <v>371</v>
      </c>
      <c r="C359" s="6" t="s">
        <v>647</v>
      </c>
      <c r="D359" s="6" t="s">
        <v>1038</v>
      </c>
      <c r="E359" s="6" t="s">
        <v>1134</v>
      </c>
      <c r="F359" s="75"/>
      <c r="G359" s="19">
        <v>1</v>
      </c>
      <c r="H359" s="31" t="s">
        <v>1162</v>
      </c>
    </row>
    <row r="360" spans="1:8" ht="12.75">
      <c r="A360" s="6" t="s">
        <v>281</v>
      </c>
      <c r="B360" s="6" t="s">
        <v>371</v>
      </c>
      <c r="C360" s="6" t="s">
        <v>648</v>
      </c>
      <c r="D360" s="6" t="s">
        <v>1039</v>
      </c>
      <c r="E360" s="6" t="s">
        <v>1139</v>
      </c>
      <c r="F360" s="75"/>
      <c r="G360" s="19">
        <v>20</v>
      </c>
      <c r="H360" s="31" t="s">
        <v>1162</v>
      </c>
    </row>
    <row r="361" spans="1:8" ht="12.75">
      <c r="A361" s="6" t="s">
        <v>282</v>
      </c>
      <c r="B361" s="6" t="s">
        <v>371</v>
      </c>
      <c r="C361" s="6" t="s">
        <v>649</v>
      </c>
      <c r="D361" s="6" t="s">
        <v>1040</v>
      </c>
      <c r="E361" s="6" t="s">
        <v>1138</v>
      </c>
      <c r="F361" s="75"/>
      <c r="G361" s="19">
        <v>2</v>
      </c>
      <c r="H361" s="31" t="s">
        <v>1162</v>
      </c>
    </row>
    <row r="362" spans="1:8" ht="12.75">
      <c r="A362" s="6" t="s">
        <v>283</v>
      </c>
      <c r="B362" s="6" t="s">
        <v>371</v>
      </c>
      <c r="C362" s="6" t="s">
        <v>650</v>
      </c>
      <c r="D362" s="6" t="s">
        <v>1041</v>
      </c>
      <c r="E362" s="6" t="s">
        <v>1143</v>
      </c>
      <c r="F362" s="75"/>
      <c r="G362" s="19">
        <v>2</v>
      </c>
      <c r="H362" s="31" t="s">
        <v>1162</v>
      </c>
    </row>
    <row r="363" spans="1:8" ht="12.75">
      <c r="A363" s="6" t="s">
        <v>284</v>
      </c>
      <c r="B363" s="6" t="s">
        <v>371</v>
      </c>
      <c r="C363" s="6" t="s">
        <v>651</v>
      </c>
      <c r="D363" s="6" t="s">
        <v>1042</v>
      </c>
      <c r="E363" s="6" t="s">
        <v>1139</v>
      </c>
      <c r="F363" s="75"/>
      <c r="G363" s="19">
        <v>8</v>
      </c>
      <c r="H363" s="31" t="s">
        <v>1162</v>
      </c>
    </row>
    <row r="364" spans="1:8" ht="12.75">
      <c r="A364" s="6" t="s">
        <v>285</v>
      </c>
      <c r="B364" s="6" t="s">
        <v>371</v>
      </c>
      <c r="C364" s="6" t="s">
        <v>652</v>
      </c>
      <c r="D364" s="6" t="s">
        <v>1043</v>
      </c>
      <c r="E364" s="6" t="s">
        <v>1136</v>
      </c>
      <c r="F364" s="75"/>
      <c r="G364" s="19">
        <v>40</v>
      </c>
      <c r="H364" s="31" t="s">
        <v>1162</v>
      </c>
    </row>
    <row r="365" spans="1:8" ht="12.75">
      <c r="A365" s="6" t="s">
        <v>286</v>
      </c>
      <c r="B365" s="6" t="s">
        <v>371</v>
      </c>
      <c r="C365" s="6" t="s">
        <v>653</v>
      </c>
      <c r="D365" s="6" t="s">
        <v>1044</v>
      </c>
      <c r="E365" s="6" t="s">
        <v>1136</v>
      </c>
      <c r="F365" s="75"/>
      <c r="G365" s="19">
        <v>40</v>
      </c>
      <c r="H365" s="31" t="s">
        <v>1162</v>
      </c>
    </row>
    <row r="366" spans="1:8" ht="12.75">
      <c r="A366" s="6" t="s">
        <v>287</v>
      </c>
      <c r="B366" s="6" t="s">
        <v>371</v>
      </c>
      <c r="C366" s="6" t="s">
        <v>654</v>
      </c>
      <c r="D366" s="6" t="s">
        <v>1045</v>
      </c>
      <c r="E366" s="6" t="s">
        <v>1136</v>
      </c>
      <c r="F366" s="75"/>
      <c r="G366" s="19">
        <v>12</v>
      </c>
      <c r="H366" s="31" t="s">
        <v>1162</v>
      </c>
    </row>
    <row r="367" spans="1:8" ht="12.75">
      <c r="A367" s="6" t="s">
        <v>288</v>
      </c>
      <c r="B367" s="6" t="s">
        <v>371</v>
      </c>
      <c r="C367" s="6" t="s">
        <v>655</v>
      </c>
      <c r="D367" s="6" t="s">
        <v>1046</v>
      </c>
      <c r="E367" s="6" t="s">
        <v>1136</v>
      </c>
      <c r="F367" s="75"/>
      <c r="G367" s="19">
        <v>12</v>
      </c>
      <c r="H367" s="31" t="s">
        <v>1162</v>
      </c>
    </row>
    <row r="368" spans="1:8" ht="12.75">
      <c r="A368" s="6" t="s">
        <v>289</v>
      </c>
      <c r="B368" s="6" t="s">
        <v>371</v>
      </c>
      <c r="C368" s="6" t="s">
        <v>656</v>
      </c>
      <c r="D368" s="6" t="s">
        <v>1047</v>
      </c>
      <c r="E368" s="6" t="s">
        <v>1138</v>
      </c>
      <c r="F368" s="75"/>
      <c r="G368" s="19">
        <v>68</v>
      </c>
      <c r="H368" s="31" t="s">
        <v>1162</v>
      </c>
    </row>
    <row r="369" spans="1:8" ht="12.75">
      <c r="A369" s="6" t="s">
        <v>290</v>
      </c>
      <c r="B369" s="6" t="s">
        <v>371</v>
      </c>
      <c r="C369" s="6" t="s">
        <v>657</v>
      </c>
      <c r="D369" s="6" t="s">
        <v>1048</v>
      </c>
      <c r="E369" s="6" t="s">
        <v>1134</v>
      </c>
      <c r="F369" s="75"/>
      <c r="G369" s="19">
        <v>16</v>
      </c>
      <c r="H369" s="31" t="s">
        <v>1162</v>
      </c>
    </row>
    <row r="370" spans="1:8" ht="12.75">
      <c r="A370" s="7" t="s">
        <v>291</v>
      </c>
      <c r="B370" s="7" t="s">
        <v>371</v>
      </c>
      <c r="C370" s="7" t="s">
        <v>658</v>
      </c>
      <c r="D370" s="7" t="s">
        <v>1049</v>
      </c>
      <c r="E370" s="7" t="s">
        <v>1134</v>
      </c>
      <c r="F370" s="75"/>
      <c r="G370" s="20">
        <v>48</v>
      </c>
      <c r="H370" s="32" t="s">
        <v>1162</v>
      </c>
    </row>
    <row r="371" spans="1:8" ht="12.75">
      <c r="A371" s="6" t="s">
        <v>292</v>
      </c>
      <c r="B371" s="6" t="s">
        <v>371</v>
      </c>
      <c r="C371" s="6" t="s">
        <v>659</v>
      </c>
      <c r="D371" s="6" t="s">
        <v>1050</v>
      </c>
      <c r="E371" s="6" t="s">
        <v>1134</v>
      </c>
      <c r="F371" s="75"/>
      <c r="G371" s="19">
        <v>2</v>
      </c>
      <c r="H371" s="31" t="s">
        <v>1162</v>
      </c>
    </row>
    <row r="372" spans="1:8" ht="12.75">
      <c r="A372" s="6" t="s">
        <v>293</v>
      </c>
      <c r="B372" s="6" t="s">
        <v>371</v>
      </c>
      <c r="C372" s="6" t="s">
        <v>660</v>
      </c>
      <c r="D372" s="6" t="s">
        <v>1051</v>
      </c>
      <c r="E372" s="6" t="s">
        <v>1134</v>
      </c>
      <c r="F372" s="75"/>
      <c r="G372" s="19">
        <v>2</v>
      </c>
      <c r="H372" s="31" t="s">
        <v>1162</v>
      </c>
    </row>
    <row r="373" spans="1:8" ht="12.75">
      <c r="A373" s="6" t="s">
        <v>294</v>
      </c>
      <c r="B373" s="6" t="s">
        <v>371</v>
      </c>
      <c r="C373" s="6" t="s">
        <v>661</v>
      </c>
      <c r="D373" s="6" t="s">
        <v>1052</v>
      </c>
      <c r="E373" s="6" t="s">
        <v>1134</v>
      </c>
      <c r="F373" s="75"/>
      <c r="G373" s="19">
        <v>2</v>
      </c>
      <c r="H373" s="31" t="s">
        <v>1162</v>
      </c>
    </row>
    <row r="374" spans="1:8" ht="12.75">
      <c r="A374" s="6" t="s">
        <v>295</v>
      </c>
      <c r="B374" s="6" t="s">
        <v>371</v>
      </c>
      <c r="C374" s="6" t="s">
        <v>662</v>
      </c>
      <c r="D374" s="6" t="s">
        <v>1053</v>
      </c>
      <c r="E374" s="6" t="s">
        <v>1134</v>
      </c>
      <c r="F374" s="75"/>
      <c r="G374" s="19">
        <v>2</v>
      </c>
      <c r="H374" s="31" t="s">
        <v>1162</v>
      </c>
    </row>
    <row r="375" spans="1:8" ht="12.75">
      <c r="A375" s="6" t="s">
        <v>296</v>
      </c>
      <c r="B375" s="6" t="s">
        <v>371</v>
      </c>
      <c r="C375" s="6" t="s">
        <v>663</v>
      </c>
      <c r="D375" s="6" t="s">
        <v>1054</v>
      </c>
      <c r="E375" s="6" t="s">
        <v>1139</v>
      </c>
      <c r="F375" s="75"/>
      <c r="G375" s="19">
        <v>24</v>
      </c>
      <c r="H375" s="31" t="s">
        <v>1162</v>
      </c>
    </row>
    <row r="376" spans="1:8" ht="12.75">
      <c r="A376" s="6" t="s">
        <v>297</v>
      </c>
      <c r="B376" s="6" t="s">
        <v>371</v>
      </c>
      <c r="C376" s="6" t="s">
        <v>664</v>
      </c>
      <c r="D376" s="6" t="s">
        <v>1055</v>
      </c>
      <c r="E376" s="6" t="s">
        <v>1136</v>
      </c>
      <c r="F376" s="75"/>
      <c r="G376" s="19">
        <v>100</v>
      </c>
      <c r="H376" s="31" t="s">
        <v>1162</v>
      </c>
    </row>
    <row r="377" spans="1:8" ht="12.75">
      <c r="A377" s="6" t="s">
        <v>298</v>
      </c>
      <c r="B377" s="6" t="s">
        <v>371</v>
      </c>
      <c r="C377" s="6" t="s">
        <v>665</v>
      </c>
      <c r="D377" s="6" t="s">
        <v>1056</v>
      </c>
      <c r="E377" s="6" t="s">
        <v>1136</v>
      </c>
      <c r="F377" s="75"/>
      <c r="G377" s="19">
        <v>60</v>
      </c>
      <c r="H377" s="31" t="s">
        <v>1162</v>
      </c>
    </row>
    <row r="378" spans="1:8" ht="12.75">
      <c r="A378" s="6" t="s">
        <v>299</v>
      </c>
      <c r="B378" s="6" t="s">
        <v>371</v>
      </c>
      <c r="C378" s="6" t="s">
        <v>666</v>
      </c>
      <c r="D378" s="6" t="s">
        <v>1057</v>
      </c>
      <c r="E378" s="6" t="s">
        <v>1136</v>
      </c>
      <c r="F378" s="75"/>
      <c r="G378" s="19">
        <v>40</v>
      </c>
      <c r="H378" s="31" t="s">
        <v>1162</v>
      </c>
    </row>
    <row r="379" spans="1:8" ht="12.75">
      <c r="A379" s="6" t="s">
        <v>300</v>
      </c>
      <c r="B379" s="6" t="s">
        <v>371</v>
      </c>
      <c r="C379" s="6" t="s">
        <v>667</v>
      </c>
      <c r="D379" s="6" t="s">
        <v>1058</v>
      </c>
      <c r="E379" s="6" t="s">
        <v>1136</v>
      </c>
      <c r="F379" s="75"/>
      <c r="G379" s="19">
        <v>800</v>
      </c>
      <c r="H379" s="31" t="s">
        <v>1162</v>
      </c>
    </row>
    <row r="380" spans="1:8" ht="12.75">
      <c r="A380" s="6" t="s">
        <v>301</v>
      </c>
      <c r="B380" s="6" t="s">
        <v>371</v>
      </c>
      <c r="C380" s="6" t="s">
        <v>668</v>
      </c>
      <c r="D380" s="6" t="s">
        <v>1059</v>
      </c>
      <c r="E380" s="6" t="s">
        <v>1136</v>
      </c>
      <c r="F380" s="75"/>
      <c r="G380" s="19">
        <v>540</v>
      </c>
      <c r="H380" s="31" t="s">
        <v>1162</v>
      </c>
    </row>
    <row r="381" spans="1:8" ht="12.75">
      <c r="A381" s="6" t="s">
        <v>302</v>
      </c>
      <c r="B381" s="6" t="s">
        <v>371</v>
      </c>
      <c r="C381" s="6" t="s">
        <v>669</v>
      </c>
      <c r="D381" s="6" t="s">
        <v>1060</v>
      </c>
      <c r="E381" s="6" t="s">
        <v>1136</v>
      </c>
      <c r="F381" s="75"/>
      <c r="G381" s="19">
        <v>180</v>
      </c>
      <c r="H381" s="31" t="s">
        <v>1162</v>
      </c>
    </row>
    <row r="382" spans="1:8" ht="12.75">
      <c r="A382" s="6" t="s">
        <v>303</v>
      </c>
      <c r="B382" s="6" t="s">
        <v>371</v>
      </c>
      <c r="C382" s="6" t="s">
        <v>670</v>
      </c>
      <c r="D382" s="6" t="s">
        <v>1061</v>
      </c>
      <c r="E382" s="6" t="s">
        <v>1136</v>
      </c>
      <c r="F382" s="75"/>
      <c r="G382" s="19">
        <v>80</v>
      </c>
      <c r="H382" s="31" t="s">
        <v>1162</v>
      </c>
    </row>
    <row r="383" spans="1:8" ht="12.75">
      <c r="A383" s="6" t="s">
        <v>304</v>
      </c>
      <c r="B383" s="6" t="s">
        <v>371</v>
      </c>
      <c r="C383" s="6" t="s">
        <v>671</v>
      </c>
      <c r="D383" s="6" t="s">
        <v>1062</v>
      </c>
      <c r="E383" s="6" t="s">
        <v>1136</v>
      </c>
      <c r="F383" s="75"/>
      <c r="G383" s="19">
        <v>190</v>
      </c>
      <c r="H383" s="31" t="s">
        <v>1162</v>
      </c>
    </row>
    <row r="384" spans="1:8" ht="12.75">
      <c r="A384" s="6" t="s">
        <v>305</v>
      </c>
      <c r="B384" s="6" t="s">
        <v>371</v>
      </c>
      <c r="C384" s="6" t="s">
        <v>672</v>
      </c>
      <c r="D384" s="6" t="s">
        <v>1063</v>
      </c>
      <c r="E384" s="6" t="s">
        <v>1136</v>
      </c>
      <c r="F384" s="75"/>
      <c r="G384" s="19">
        <v>150</v>
      </c>
      <c r="H384" s="31" t="s">
        <v>1162</v>
      </c>
    </row>
    <row r="385" spans="1:8" ht="12.75">
      <c r="A385" s="6" t="s">
        <v>306</v>
      </c>
      <c r="B385" s="6" t="s">
        <v>371</v>
      </c>
      <c r="C385" s="6" t="s">
        <v>673</v>
      </c>
      <c r="D385" s="6" t="s">
        <v>1064</v>
      </c>
      <c r="E385" s="6" t="s">
        <v>1136</v>
      </c>
      <c r="F385" s="75"/>
      <c r="G385" s="19">
        <v>40</v>
      </c>
      <c r="H385" s="31" t="s">
        <v>1162</v>
      </c>
    </row>
    <row r="386" spans="1:8" ht="12.75">
      <c r="A386" s="6" t="s">
        <v>307</v>
      </c>
      <c r="B386" s="6" t="s">
        <v>371</v>
      </c>
      <c r="C386" s="6" t="s">
        <v>674</v>
      </c>
      <c r="D386" s="6" t="s">
        <v>1065</v>
      </c>
      <c r="E386" s="6" t="s">
        <v>1134</v>
      </c>
      <c r="F386" s="75"/>
      <c r="G386" s="19">
        <v>112</v>
      </c>
      <c r="H386" s="31" t="s">
        <v>1162</v>
      </c>
    </row>
    <row r="387" spans="1:8" ht="12.75">
      <c r="A387" s="6" t="s">
        <v>308</v>
      </c>
      <c r="B387" s="6" t="s">
        <v>371</v>
      </c>
      <c r="C387" s="6" t="s">
        <v>675</v>
      </c>
      <c r="D387" s="6" t="s">
        <v>1066</v>
      </c>
      <c r="E387" s="6" t="s">
        <v>1138</v>
      </c>
      <c r="F387" s="75"/>
      <c r="G387" s="19">
        <v>32</v>
      </c>
      <c r="H387" s="31" t="s">
        <v>1162</v>
      </c>
    </row>
    <row r="388" spans="1:8" ht="12.75">
      <c r="A388" s="6" t="s">
        <v>309</v>
      </c>
      <c r="B388" s="6" t="s">
        <v>371</v>
      </c>
      <c r="C388" s="6" t="s">
        <v>676</v>
      </c>
      <c r="D388" s="6" t="s">
        <v>1067</v>
      </c>
      <c r="E388" s="6" t="s">
        <v>1138</v>
      </c>
      <c r="F388" s="75"/>
      <c r="G388" s="19">
        <v>2</v>
      </c>
      <c r="H388" s="31" t="s">
        <v>1162</v>
      </c>
    </row>
    <row r="389" spans="1:8" ht="12.75">
      <c r="A389" s="6" t="s">
        <v>310</v>
      </c>
      <c r="B389" s="6" t="s">
        <v>371</v>
      </c>
      <c r="C389" s="6" t="s">
        <v>677</v>
      </c>
      <c r="D389" s="6" t="s">
        <v>1068</v>
      </c>
      <c r="E389" s="6" t="s">
        <v>1138</v>
      </c>
      <c r="F389" s="75"/>
      <c r="G389" s="19">
        <v>28</v>
      </c>
      <c r="H389" s="31" t="s">
        <v>1162</v>
      </c>
    </row>
    <row r="390" spans="1:8" ht="12.75">
      <c r="A390" s="6" t="s">
        <v>311</v>
      </c>
      <c r="B390" s="6" t="s">
        <v>371</v>
      </c>
      <c r="C390" s="6" t="s">
        <v>678</v>
      </c>
      <c r="D390" s="6" t="s">
        <v>1069</v>
      </c>
      <c r="E390" s="6" t="s">
        <v>1144</v>
      </c>
      <c r="F390" s="75"/>
      <c r="G390" s="19">
        <v>10</v>
      </c>
      <c r="H390" s="31" t="s">
        <v>1162</v>
      </c>
    </row>
    <row r="391" spans="1:8" ht="12.75">
      <c r="A391" s="6" t="s">
        <v>312</v>
      </c>
      <c r="B391" s="6" t="s">
        <v>371</v>
      </c>
      <c r="C391" s="6" t="s">
        <v>679</v>
      </c>
      <c r="D391" s="6" t="s">
        <v>1070</v>
      </c>
      <c r="E391" s="6" t="s">
        <v>1134</v>
      </c>
      <c r="F391" s="75"/>
      <c r="G391" s="19">
        <v>4</v>
      </c>
      <c r="H391" s="31" t="s">
        <v>1162</v>
      </c>
    </row>
    <row r="392" spans="1:8" ht="12.75">
      <c r="A392" s="6" t="s">
        <v>313</v>
      </c>
      <c r="B392" s="6" t="s">
        <v>371</v>
      </c>
      <c r="C392" s="6" t="s">
        <v>680</v>
      </c>
      <c r="D392" s="6" t="s">
        <v>1071</v>
      </c>
      <c r="E392" s="6" t="s">
        <v>1134</v>
      </c>
      <c r="F392" s="75"/>
      <c r="G392" s="19">
        <v>2</v>
      </c>
      <c r="H392" s="31" t="s">
        <v>1162</v>
      </c>
    </row>
    <row r="393" spans="1:8" ht="12.75">
      <c r="A393" s="6" t="s">
        <v>314</v>
      </c>
      <c r="B393" s="6" t="s">
        <v>371</v>
      </c>
      <c r="C393" s="6" t="s">
        <v>681</v>
      </c>
      <c r="D393" s="6" t="s">
        <v>1072</v>
      </c>
      <c r="E393" s="6" t="s">
        <v>1145</v>
      </c>
      <c r="F393" s="75"/>
      <c r="G393" s="19">
        <v>2</v>
      </c>
      <c r="H393" s="31" t="s">
        <v>1162</v>
      </c>
    </row>
    <row r="394" spans="1:8" ht="12.75">
      <c r="A394" s="6" t="s">
        <v>315</v>
      </c>
      <c r="B394" s="6" t="s">
        <v>371</v>
      </c>
      <c r="C394" s="6" t="s">
        <v>682</v>
      </c>
      <c r="D394" s="6" t="s">
        <v>1073</v>
      </c>
      <c r="E394" s="6" t="s">
        <v>1134</v>
      </c>
      <c r="F394" s="75"/>
      <c r="G394" s="19">
        <v>10</v>
      </c>
      <c r="H394" s="31" t="s">
        <v>1162</v>
      </c>
    </row>
    <row r="395" spans="1:8" ht="12.75">
      <c r="A395" s="6" t="s">
        <v>316</v>
      </c>
      <c r="B395" s="6" t="s">
        <v>371</v>
      </c>
      <c r="C395" s="6" t="s">
        <v>683</v>
      </c>
      <c r="D395" s="6" t="s">
        <v>1074</v>
      </c>
      <c r="E395" s="6" t="s">
        <v>1134</v>
      </c>
      <c r="F395" s="75"/>
      <c r="G395" s="19">
        <v>10</v>
      </c>
      <c r="H395" s="31" t="s">
        <v>1162</v>
      </c>
    </row>
    <row r="396" spans="1:8" ht="12.75">
      <c r="A396" s="6" t="s">
        <v>317</v>
      </c>
      <c r="B396" s="6" t="s">
        <v>371</v>
      </c>
      <c r="C396" s="6" t="s">
        <v>684</v>
      </c>
      <c r="D396" s="6" t="s">
        <v>1075</v>
      </c>
      <c r="E396" s="6" t="s">
        <v>1134</v>
      </c>
      <c r="F396" s="75"/>
      <c r="G396" s="19">
        <v>4</v>
      </c>
      <c r="H396" s="31" t="s">
        <v>1162</v>
      </c>
    </row>
    <row r="397" spans="1:8" ht="12.75">
      <c r="A397" s="6" t="s">
        <v>318</v>
      </c>
      <c r="B397" s="6" t="s">
        <v>371</v>
      </c>
      <c r="C397" s="6" t="s">
        <v>685</v>
      </c>
      <c r="D397" s="6" t="s">
        <v>1076</v>
      </c>
      <c r="E397" s="6" t="s">
        <v>1134</v>
      </c>
      <c r="F397" s="75"/>
      <c r="G397" s="19">
        <v>4</v>
      </c>
      <c r="H397" s="31" t="s">
        <v>1162</v>
      </c>
    </row>
    <row r="398" spans="1:8" ht="12.75">
      <c r="A398" s="6" t="s">
        <v>319</v>
      </c>
      <c r="B398" s="6" t="s">
        <v>371</v>
      </c>
      <c r="C398" s="6" t="s">
        <v>686</v>
      </c>
      <c r="D398" s="6" t="s">
        <v>1077</v>
      </c>
      <c r="E398" s="6" t="s">
        <v>1134</v>
      </c>
      <c r="F398" s="75"/>
      <c r="G398" s="19">
        <v>4</v>
      </c>
      <c r="H398" s="31" t="s">
        <v>1162</v>
      </c>
    </row>
    <row r="399" spans="1:8" ht="12.75">
      <c r="A399" s="6" t="s">
        <v>320</v>
      </c>
      <c r="B399" s="6" t="s">
        <v>371</v>
      </c>
      <c r="C399" s="6" t="s">
        <v>687</v>
      </c>
      <c r="D399" s="6" t="s">
        <v>1077</v>
      </c>
      <c r="E399" s="6" t="s">
        <v>1134</v>
      </c>
      <c r="F399" s="75"/>
      <c r="G399" s="19">
        <v>4</v>
      </c>
      <c r="H399" s="31" t="s">
        <v>1162</v>
      </c>
    </row>
    <row r="400" spans="1:8" ht="12.75">
      <c r="A400" s="6" t="s">
        <v>321</v>
      </c>
      <c r="B400" s="6" t="s">
        <v>371</v>
      </c>
      <c r="C400" s="6" t="s">
        <v>688</v>
      </c>
      <c r="D400" s="6" t="s">
        <v>1078</v>
      </c>
      <c r="E400" s="6" t="s">
        <v>1134</v>
      </c>
      <c r="F400" s="75"/>
      <c r="G400" s="19">
        <v>12</v>
      </c>
      <c r="H400" s="31" t="s">
        <v>1162</v>
      </c>
    </row>
    <row r="401" spans="1:8" ht="12.75">
      <c r="A401" s="6" t="s">
        <v>322</v>
      </c>
      <c r="B401" s="6" t="s">
        <v>371</v>
      </c>
      <c r="C401" s="6" t="s">
        <v>689</v>
      </c>
      <c r="D401" s="6" t="s">
        <v>1079</v>
      </c>
      <c r="E401" s="6" t="s">
        <v>1138</v>
      </c>
      <c r="F401" s="75"/>
      <c r="G401" s="19">
        <v>8</v>
      </c>
      <c r="H401" s="31" t="s">
        <v>1162</v>
      </c>
    </row>
    <row r="402" spans="1:8" ht="12.75">
      <c r="A402" s="6" t="s">
        <v>323</v>
      </c>
      <c r="B402" s="6" t="s">
        <v>371</v>
      </c>
      <c r="C402" s="6" t="s">
        <v>690</v>
      </c>
      <c r="D402" s="6" t="s">
        <v>1080</v>
      </c>
      <c r="E402" s="6" t="s">
        <v>1138</v>
      </c>
      <c r="F402" s="75"/>
      <c r="G402" s="19">
        <v>4</v>
      </c>
      <c r="H402" s="31" t="s">
        <v>1162</v>
      </c>
    </row>
    <row r="403" spans="1:8" ht="12.75">
      <c r="A403" s="6" t="s">
        <v>324</v>
      </c>
      <c r="B403" s="6" t="s">
        <v>371</v>
      </c>
      <c r="C403" s="6" t="s">
        <v>686</v>
      </c>
      <c r="D403" s="6" t="s">
        <v>1081</v>
      </c>
      <c r="E403" s="6" t="s">
        <v>1134</v>
      </c>
      <c r="F403" s="75"/>
      <c r="G403" s="19">
        <v>2</v>
      </c>
      <c r="H403" s="31" t="s">
        <v>1162</v>
      </c>
    </row>
    <row r="404" spans="1:8" ht="12.75">
      <c r="A404" s="6" t="s">
        <v>325</v>
      </c>
      <c r="B404" s="6" t="s">
        <v>371</v>
      </c>
      <c r="C404" s="6" t="s">
        <v>691</v>
      </c>
      <c r="D404" s="6" t="s">
        <v>1081</v>
      </c>
      <c r="E404" s="6" t="s">
        <v>1134</v>
      </c>
      <c r="F404" s="75"/>
      <c r="G404" s="19">
        <v>2</v>
      </c>
      <c r="H404" s="31" t="s">
        <v>1162</v>
      </c>
    </row>
    <row r="405" spans="1:8" ht="12.75">
      <c r="A405" s="6" t="s">
        <v>326</v>
      </c>
      <c r="B405" s="6" t="s">
        <v>371</v>
      </c>
      <c r="C405" s="6" t="s">
        <v>692</v>
      </c>
      <c r="D405" s="6" t="s">
        <v>1082</v>
      </c>
      <c r="E405" s="6" t="s">
        <v>1134</v>
      </c>
      <c r="F405" s="75"/>
      <c r="G405" s="19">
        <v>2</v>
      </c>
      <c r="H405" s="31" t="s">
        <v>1162</v>
      </c>
    </row>
    <row r="406" spans="1:8" ht="12.75">
      <c r="A406" s="6" t="s">
        <v>327</v>
      </c>
      <c r="B406" s="6" t="s">
        <v>371</v>
      </c>
      <c r="C406" s="6" t="s">
        <v>693</v>
      </c>
      <c r="D406" s="6" t="s">
        <v>1083</v>
      </c>
      <c r="E406" s="6" t="s">
        <v>1134</v>
      </c>
      <c r="F406" s="75"/>
      <c r="G406" s="19">
        <v>32</v>
      </c>
      <c r="H406" s="31" t="s">
        <v>1162</v>
      </c>
    </row>
    <row r="407" spans="1:8" ht="12.75">
      <c r="A407" s="6" t="s">
        <v>328</v>
      </c>
      <c r="B407" s="6" t="s">
        <v>371</v>
      </c>
      <c r="C407" s="6" t="s">
        <v>694</v>
      </c>
      <c r="D407" s="6" t="s">
        <v>1084</v>
      </c>
      <c r="E407" s="6" t="s">
        <v>1134</v>
      </c>
      <c r="F407" s="75"/>
      <c r="G407" s="19">
        <v>12</v>
      </c>
      <c r="H407" s="31" t="s">
        <v>1162</v>
      </c>
    </row>
    <row r="408" spans="1:8" ht="12.75">
      <c r="A408" s="6" t="s">
        <v>329</v>
      </c>
      <c r="B408" s="6" t="s">
        <v>371</v>
      </c>
      <c r="C408" s="6" t="s">
        <v>695</v>
      </c>
      <c r="D408" s="6" t="s">
        <v>1085</v>
      </c>
      <c r="E408" s="6" t="s">
        <v>1134</v>
      </c>
      <c r="F408" s="75"/>
      <c r="G408" s="19">
        <v>12</v>
      </c>
      <c r="H408" s="31" t="s">
        <v>1162</v>
      </c>
    </row>
    <row r="409" spans="1:8" ht="12.75">
      <c r="A409" s="6" t="s">
        <v>330</v>
      </c>
      <c r="B409" s="6" t="s">
        <v>371</v>
      </c>
      <c r="C409" s="6" t="s">
        <v>696</v>
      </c>
      <c r="D409" s="6" t="s">
        <v>1086</v>
      </c>
      <c r="E409" s="6" t="s">
        <v>1134</v>
      </c>
      <c r="F409" s="75"/>
      <c r="G409" s="19">
        <v>8</v>
      </c>
      <c r="H409" s="31" t="s">
        <v>1162</v>
      </c>
    </row>
    <row r="410" spans="1:8" ht="12.75">
      <c r="A410" s="6" t="s">
        <v>331</v>
      </c>
      <c r="B410" s="6" t="s">
        <v>371</v>
      </c>
      <c r="C410" s="6" t="s">
        <v>697</v>
      </c>
      <c r="D410" s="6" t="s">
        <v>1087</v>
      </c>
      <c r="E410" s="6" t="s">
        <v>1134</v>
      </c>
      <c r="F410" s="75"/>
      <c r="G410" s="19">
        <v>8</v>
      </c>
      <c r="H410" s="31" t="s">
        <v>1162</v>
      </c>
    </row>
    <row r="411" spans="1:8" ht="12.75">
      <c r="A411" s="6" t="s">
        <v>332</v>
      </c>
      <c r="B411" s="6" t="s">
        <v>371</v>
      </c>
      <c r="C411" s="6" t="s">
        <v>698</v>
      </c>
      <c r="D411" s="6" t="s">
        <v>1088</v>
      </c>
      <c r="E411" s="6" t="s">
        <v>1134</v>
      </c>
      <c r="F411" s="75"/>
      <c r="G411" s="19">
        <v>8</v>
      </c>
      <c r="H411" s="31" t="s">
        <v>1162</v>
      </c>
    </row>
    <row r="412" spans="1:8" ht="12.75">
      <c r="A412" s="6" t="s">
        <v>333</v>
      </c>
      <c r="B412" s="6" t="s">
        <v>371</v>
      </c>
      <c r="C412" s="6" t="s">
        <v>699</v>
      </c>
      <c r="D412" s="6" t="s">
        <v>1089</v>
      </c>
      <c r="E412" s="6" t="s">
        <v>1146</v>
      </c>
      <c r="F412" s="75"/>
      <c r="G412" s="19">
        <v>2</v>
      </c>
      <c r="H412" s="31" t="s">
        <v>1162</v>
      </c>
    </row>
    <row r="413" spans="1:8" ht="12.75">
      <c r="A413" s="75"/>
      <c r="B413" s="75"/>
      <c r="C413" s="75"/>
      <c r="D413" s="17" t="s">
        <v>1090</v>
      </c>
      <c r="E413" s="75"/>
      <c r="F413" s="75"/>
      <c r="G413" s="19">
        <v>0</v>
      </c>
      <c r="H413" s="75"/>
    </row>
    <row r="414" spans="1:8" ht="12.75">
      <c r="A414" s="6" t="s">
        <v>334</v>
      </c>
      <c r="B414" s="6" t="s">
        <v>371</v>
      </c>
      <c r="C414" s="6" t="s">
        <v>700</v>
      </c>
      <c r="D414" s="6" t="s">
        <v>1091</v>
      </c>
      <c r="E414" s="6" t="s">
        <v>1146</v>
      </c>
      <c r="F414" s="75"/>
      <c r="G414" s="19">
        <v>2</v>
      </c>
      <c r="H414" s="31" t="s">
        <v>1162</v>
      </c>
    </row>
    <row r="415" spans="1:8" ht="12.75">
      <c r="A415" s="6" t="s">
        <v>335</v>
      </c>
      <c r="B415" s="6" t="s">
        <v>371</v>
      </c>
      <c r="C415" s="6" t="s">
        <v>701</v>
      </c>
      <c r="D415" s="6" t="s">
        <v>1092</v>
      </c>
      <c r="E415" s="6" t="s">
        <v>1139</v>
      </c>
      <c r="F415" s="75"/>
      <c r="G415" s="19">
        <v>12</v>
      </c>
      <c r="H415" s="31" t="s">
        <v>1162</v>
      </c>
    </row>
    <row r="416" spans="1:8" ht="12.75">
      <c r="A416" s="6" t="s">
        <v>336</v>
      </c>
      <c r="B416" s="6" t="s">
        <v>371</v>
      </c>
      <c r="C416" s="6" t="s">
        <v>702</v>
      </c>
      <c r="D416" s="6" t="s">
        <v>1092</v>
      </c>
      <c r="E416" s="6" t="s">
        <v>1138</v>
      </c>
      <c r="F416" s="75"/>
      <c r="G416" s="19">
        <v>2</v>
      </c>
      <c r="H416" s="31" t="s">
        <v>1162</v>
      </c>
    </row>
    <row r="417" spans="1:8" ht="12.75">
      <c r="A417" s="6" t="s">
        <v>337</v>
      </c>
      <c r="B417" s="6" t="s">
        <v>371</v>
      </c>
      <c r="C417" s="6" t="s">
        <v>703</v>
      </c>
      <c r="D417" s="6" t="s">
        <v>1093</v>
      </c>
      <c r="E417" s="6" t="s">
        <v>1146</v>
      </c>
      <c r="F417" s="75"/>
      <c r="G417" s="19">
        <v>2</v>
      </c>
      <c r="H417" s="31" t="s">
        <v>1162</v>
      </c>
    </row>
    <row r="418" spans="1:8" ht="12.75">
      <c r="A418" s="75"/>
      <c r="B418" s="75"/>
      <c r="C418" s="75"/>
      <c r="D418" s="17" t="s">
        <v>1090</v>
      </c>
      <c r="E418" s="75"/>
      <c r="F418" s="75"/>
      <c r="G418" s="19">
        <v>0</v>
      </c>
      <c r="H418" s="75"/>
    </row>
    <row r="419" spans="1:8" ht="12.75">
      <c r="A419" s="6" t="s">
        <v>338</v>
      </c>
      <c r="B419" s="6" t="s">
        <v>371</v>
      </c>
      <c r="C419" s="6" t="s">
        <v>704</v>
      </c>
      <c r="D419" s="6" t="s">
        <v>1094</v>
      </c>
      <c r="E419" s="6" t="s">
        <v>1146</v>
      </c>
      <c r="F419" s="75"/>
      <c r="G419" s="19">
        <v>2</v>
      </c>
      <c r="H419" s="31" t="s">
        <v>1162</v>
      </c>
    </row>
    <row r="420" spans="1:8" ht="12.75">
      <c r="A420" s="75"/>
      <c r="B420" s="75"/>
      <c r="C420" s="75"/>
      <c r="D420" s="17" t="s">
        <v>1090</v>
      </c>
      <c r="E420" s="75"/>
      <c r="F420" s="75"/>
      <c r="G420" s="19">
        <v>0</v>
      </c>
      <c r="H420" s="75"/>
    </row>
    <row r="421" spans="1:8" ht="12.75">
      <c r="A421" s="6" t="s">
        <v>339</v>
      </c>
      <c r="B421" s="6" t="s">
        <v>371</v>
      </c>
      <c r="C421" s="6" t="s">
        <v>705</v>
      </c>
      <c r="D421" s="6" t="s">
        <v>1095</v>
      </c>
      <c r="E421" s="6" t="s">
        <v>1146</v>
      </c>
      <c r="F421" s="75"/>
      <c r="G421" s="19">
        <v>2</v>
      </c>
      <c r="H421" s="31" t="s">
        <v>1162</v>
      </c>
    </row>
    <row r="422" spans="1:8" ht="12.75">
      <c r="A422" s="6" t="s">
        <v>340</v>
      </c>
      <c r="B422" s="6" t="s">
        <v>371</v>
      </c>
      <c r="C422" s="6" t="s">
        <v>706</v>
      </c>
      <c r="D422" s="6" t="s">
        <v>1096</v>
      </c>
      <c r="E422" s="6" t="s">
        <v>1146</v>
      </c>
      <c r="F422" s="75"/>
      <c r="G422" s="19">
        <v>2</v>
      </c>
      <c r="H422" s="31" t="s">
        <v>1162</v>
      </c>
    </row>
    <row r="423" spans="1:8" ht="12.75">
      <c r="A423" s="75"/>
      <c r="B423" s="75"/>
      <c r="C423" s="75"/>
      <c r="D423" s="17" t="s">
        <v>1090</v>
      </c>
      <c r="E423" s="75"/>
      <c r="F423" s="75"/>
      <c r="G423" s="19">
        <v>0</v>
      </c>
      <c r="H423" s="75"/>
    </row>
    <row r="424" spans="1:8" ht="12.75">
      <c r="A424" s="6" t="s">
        <v>341</v>
      </c>
      <c r="B424" s="6" t="s">
        <v>371</v>
      </c>
      <c r="C424" s="6" t="s">
        <v>707</v>
      </c>
      <c r="D424" s="6" t="s">
        <v>1097</v>
      </c>
      <c r="E424" s="6" t="s">
        <v>1139</v>
      </c>
      <c r="F424" s="75"/>
      <c r="G424" s="19">
        <v>30</v>
      </c>
      <c r="H424" s="31" t="s">
        <v>1162</v>
      </c>
    </row>
    <row r="425" spans="1:8" ht="12.75">
      <c r="A425" s="6" t="s">
        <v>342</v>
      </c>
      <c r="B425" s="6" t="s">
        <v>371</v>
      </c>
      <c r="C425" s="6" t="s">
        <v>708</v>
      </c>
      <c r="D425" s="6" t="s">
        <v>1098</v>
      </c>
      <c r="E425" s="6" t="s">
        <v>1135</v>
      </c>
      <c r="F425" s="75"/>
      <c r="G425" s="19">
        <v>15</v>
      </c>
      <c r="H425" s="31" t="s">
        <v>1162</v>
      </c>
    </row>
    <row r="426" spans="1:8" ht="12.75">
      <c r="A426" s="6" t="s">
        <v>343</v>
      </c>
      <c r="B426" s="6" t="s">
        <v>371</v>
      </c>
      <c r="C426" s="6" t="s">
        <v>709</v>
      </c>
      <c r="D426" s="6" t="s">
        <v>1099</v>
      </c>
      <c r="E426" s="6" t="s">
        <v>1146</v>
      </c>
      <c r="F426" s="75"/>
      <c r="G426" s="19">
        <v>2</v>
      </c>
      <c r="H426" s="31" t="s">
        <v>1162</v>
      </c>
    </row>
    <row r="427" spans="1:8" ht="12.75">
      <c r="A427" s="6" t="s">
        <v>353</v>
      </c>
      <c r="B427" s="6" t="s">
        <v>372</v>
      </c>
      <c r="C427" s="6" t="s">
        <v>711</v>
      </c>
      <c r="D427" s="6" t="s">
        <v>1102</v>
      </c>
      <c r="E427" s="6" t="s">
        <v>1134</v>
      </c>
      <c r="F427" s="75"/>
      <c r="G427" s="19">
        <v>1</v>
      </c>
      <c r="H427" s="31" t="s">
        <v>1162</v>
      </c>
    </row>
    <row r="428" spans="1:8" ht="25.5">
      <c r="A428" s="75"/>
      <c r="B428" s="75"/>
      <c r="C428" s="75"/>
      <c r="D428" s="17" t="s">
        <v>1103</v>
      </c>
      <c r="E428" s="75"/>
      <c r="F428" s="75"/>
      <c r="G428" s="19">
        <v>0</v>
      </c>
      <c r="H428" s="75"/>
    </row>
    <row r="429" spans="1:8" ht="12.75">
      <c r="A429" s="6" t="s">
        <v>354</v>
      </c>
      <c r="B429" s="6" t="s">
        <v>372</v>
      </c>
      <c r="C429" s="6" t="s">
        <v>712</v>
      </c>
      <c r="D429" s="6" t="s">
        <v>1104</v>
      </c>
      <c r="E429" s="6" t="s">
        <v>1134</v>
      </c>
      <c r="F429" s="75"/>
      <c r="G429" s="19">
        <v>1</v>
      </c>
      <c r="H429" s="31" t="s">
        <v>1162</v>
      </c>
    </row>
    <row r="430" spans="1:8" ht="25.5">
      <c r="A430" s="75"/>
      <c r="B430" s="75"/>
      <c r="C430" s="75"/>
      <c r="D430" s="17" t="s">
        <v>1105</v>
      </c>
      <c r="E430" s="75"/>
      <c r="F430" s="75"/>
      <c r="G430" s="19">
        <v>0</v>
      </c>
      <c r="H430" s="75"/>
    </row>
    <row r="431" spans="1:8" ht="12.75">
      <c r="A431" s="6" t="s">
        <v>355</v>
      </c>
      <c r="B431" s="6" t="s">
        <v>372</v>
      </c>
      <c r="C431" s="6" t="s">
        <v>713</v>
      </c>
      <c r="D431" s="6" t="s">
        <v>1106</v>
      </c>
      <c r="E431" s="6" t="s">
        <v>1134</v>
      </c>
      <c r="F431" s="75"/>
      <c r="G431" s="19">
        <v>1</v>
      </c>
      <c r="H431" s="31" t="s">
        <v>1162</v>
      </c>
    </row>
    <row r="432" spans="1:8" ht="25.5">
      <c r="A432" s="75"/>
      <c r="B432" s="75"/>
      <c r="C432" s="75"/>
      <c r="D432" s="17" t="s">
        <v>1107</v>
      </c>
      <c r="E432" s="75"/>
      <c r="F432" s="75"/>
      <c r="G432" s="19">
        <v>0</v>
      </c>
      <c r="H432" s="75"/>
    </row>
    <row r="433" spans="1:8" ht="12.75">
      <c r="A433" s="6" t="s">
        <v>356</v>
      </c>
      <c r="B433" s="6" t="s">
        <v>372</v>
      </c>
      <c r="C433" s="6" t="s">
        <v>714</v>
      </c>
      <c r="D433" s="6" t="s">
        <v>1108</v>
      </c>
      <c r="E433" s="6" t="s">
        <v>1134</v>
      </c>
      <c r="F433" s="75"/>
      <c r="G433" s="19">
        <v>1</v>
      </c>
      <c r="H433" s="31" t="s">
        <v>1162</v>
      </c>
    </row>
    <row r="434" spans="1:8" ht="25.5">
      <c r="A434" s="75"/>
      <c r="B434" s="75"/>
      <c r="C434" s="75"/>
      <c r="D434" s="17" t="s">
        <v>1109</v>
      </c>
      <c r="E434" s="75"/>
      <c r="F434" s="75"/>
      <c r="G434" s="19">
        <v>0</v>
      </c>
      <c r="H434" s="75"/>
    </row>
    <row r="435" spans="1:8" ht="12.75">
      <c r="A435" s="6" t="s">
        <v>357</v>
      </c>
      <c r="B435" s="6" t="s">
        <v>372</v>
      </c>
      <c r="C435" s="6" t="s">
        <v>715</v>
      </c>
      <c r="D435" s="6" t="s">
        <v>1110</v>
      </c>
      <c r="E435" s="6" t="s">
        <v>1134</v>
      </c>
      <c r="F435" s="75"/>
      <c r="G435" s="19">
        <v>1</v>
      </c>
      <c r="H435" s="31" t="s">
        <v>1162</v>
      </c>
    </row>
    <row r="436" spans="1:8" ht="25.5">
      <c r="A436" s="75"/>
      <c r="B436" s="75"/>
      <c r="C436" s="75"/>
      <c r="D436" s="17" t="s">
        <v>1111</v>
      </c>
      <c r="E436" s="75"/>
      <c r="F436" s="75"/>
      <c r="G436" s="19">
        <v>0</v>
      </c>
      <c r="H436" s="75"/>
    </row>
    <row r="437" spans="1:8" ht="12.75">
      <c r="A437" s="6" t="s">
        <v>358</v>
      </c>
      <c r="B437" s="6" t="s">
        <v>372</v>
      </c>
      <c r="C437" s="6" t="s">
        <v>716</v>
      </c>
      <c r="D437" s="6" t="s">
        <v>1112</v>
      </c>
      <c r="E437" s="6" t="s">
        <v>1134</v>
      </c>
      <c r="F437" s="75"/>
      <c r="G437" s="19">
        <v>1</v>
      </c>
      <c r="H437" s="31" t="s">
        <v>1162</v>
      </c>
    </row>
    <row r="438" spans="1:8" ht="25.5">
      <c r="A438" s="75"/>
      <c r="B438" s="75"/>
      <c r="C438" s="75"/>
      <c r="D438" s="17" t="s">
        <v>1113</v>
      </c>
      <c r="E438" s="75"/>
      <c r="F438" s="75"/>
      <c r="G438" s="19">
        <v>0</v>
      </c>
      <c r="H438" s="75"/>
    </row>
    <row r="439" spans="1:8" ht="12.75">
      <c r="A439" s="6" t="s">
        <v>359</v>
      </c>
      <c r="B439" s="6" t="s">
        <v>372</v>
      </c>
      <c r="C439" s="6" t="s">
        <v>717</v>
      </c>
      <c r="D439" s="6" t="s">
        <v>1114</v>
      </c>
      <c r="E439" s="6" t="s">
        <v>1134</v>
      </c>
      <c r="F439" s="75"/>
      <c r="G439" s="19">
        <v>1</v>
      </c>
      <c r="H439" s="31" t="s">
        <v>1162</v>
      </c>
    </row>
    <row r="440" spans="1:8" ht="25.5">
      <c r="A440" s="75"/>
      <c r="B440" s="75"/>
      <c r="C440" s="75"/>
      <c r="D440" s="17" t="s">
        <v>1115</v>
      </c>
      <c r="E440" s="75"/>
      <c r="F440" s="75"/>
      <c r="G440" s="19">
        <v>0</v>
      </c>
      <c r="H440" s="75"/>
    </row>
    <row r="441" spans="1:8" ht="12.75">
      <c r="A441" s="6" t="s">
        <v>360</v>
      </c>
      <c r="B441" s="6" t="s">
        <v>372</v>
      </c>
      <c r="C441" s="6" t="s">
        <v>718</v>
      </c>
      <c r="D441" s="6" t="s">
        <v>1116</v>
      </c>
      <c r="E441" s="6" t="s">
        <v>1134</v>
      </c>
      <c r="F441" s="75"/>
      <c r="G441" s="19">
        <v>1</v>
      </c>
      <c r="H441" s="31" t="s">
        <v>1162</v>
      </c>
    </row>
    <row r="442" spans="1:8" ht="25.5">
      <c r="A442" s="75"/>
      <c r="B442" s="75"/>
      <c r="C442" s="75"/>
      <c r="D442" s="17" t="s">
        <v>1342</v>
      </c>
      <c r="E442" s="75"/>
      <c r="F442" s="75"/>
      <c r="G442" s="19">
        <v>0</v>
      </c>
      <c r="H442" s="75"/>
    </row>
    <row r="443" spans="1:8" ht="12.75">
      <c r="A443" s="6" t="s">
        <v>361</v>
      </c>
      <c r="B443" s="6" t="s">
        <v>372</v>
      </c>
      <c r="C443" s="6" t="s">
        <v>719</v>
      </c>
      <c r="D443" s="6" t="s">
        <v>1117</v>
      </c>
      <c r="E443" s="6" t="s">
        <v>1134</v>
      </c>
      <c r="F443" s="75"/>
      <c r="G443" s="19">
        <v>1</v>
      </c>
      <c r="H443" s="31" t="s">
        <v>1162</v>
      </c>
    </row>
    <row r="444" spans="1:8" ht="38.25">
      <c r="A444" s="75"/>
      <c r="B444" s="75"/>
      <c r="C444" s="75"/>
      <c r="D444" s="17" t="s">
        <v>1118</v>
      </c>
      <c r="E444" s="75"/>
      <c r="F444" s="75"/>
      <c r="G444" s="19">
        <v>0</v>
      </c>
      <c r="H444" s="75"/>
    </row>
    <row r="445" spans="1:8" ht="12.75">
      <c r="A445" s="6" t="s">
        <v>362</v>
      </c>
      <c r="B445" s="6" t="s">
        <v>372</v>
      </c>
      <c r="C445" s="6" t="s">
        <v>721</v>
      </c>
      <c r="D445" s="6" t="s">
        <v>1120</v>
      </c>
      <c r="E445" s="6" t="s">
        <v>1134</v>
      </c>
      <c r="F445" s="75"/>
      <c r="G445" s="19">
        <v>6</v>
      </c>
      <c r="H445" s="31" t="s">
        <v>1162</v>
      </c>
    </row>
    <row r="446" spans="1:8" ht="12.75">
      <c r="A446" s="75"/>
      <c r="B446" s="75"/>
      <c r="C446" s="75"/>
      <c r="D446" s="17" t="s">
        <v>1349</v>
      </c>
      <c r="E446" s="75"/>
      <c r="F446" s="75"/>
      <c r="G446" s="19">
        <v>0</v>
      </c>
      <c r="H446" s="75"/>
    </row>
    <row r="447" spans="1:8" ht="12.75">
      <c r="A447" s="7" t="s">
        <v>363</v>
      </c>
      <c r="B447" s="7" t="s">
        <v>372</v>
      </c>
      <c r="C447" s="7" t="s">
        <v>722</v>
      </c>
      <c r="D447" s="7" t="s">
        <v>1121</v>
      </c>
      <c r="E447" s="7" t="s">
        <v>1134</v>
      </c>
      <c r="F447" s="75"/>
      <c r="G447" s="20">
        <v>6</v>
      </c>
      <c r="H447" s="32" t="s">
        <v>1162</v>
      </c>
    </row>
    <row r="448" spans="1:8" ht="12.75">
      <c r="A448" s="6" t="s">
        <v>364</v>
      </c>
      <c r="B448" s="6" t="s">
        <v>372</v>
      </c>
      <c r="C448" s="6" t="s">
        <v>723</v>
      </c>
      <c r="D448" s="6" t="s">
        <v>1122</v>
      </c>
      <c r="E448" s="6" t="s">
        <v>1135</v>
      </c>
      <c r="F448" s="75"/>
      <c r="G448" s="19">
        <f>SUM(G449:G450)</f>
        <v>56.682</v>
      </c>
      <c r="H448" s="31" t="s">
        <v>1162</v>
      </c>
    </row>
    <row r="449" spans="1:8" ht="12.75">
      <c r="A449" s="75"/>
      <c r="B449" s="75"/>
      <c r="C449" s="75"/>
      <c r="D449" s="17" t="s">
        <v>1123</v>
      </c>
      <c r="E449" s="75"/>
      <c r="F449" s="6" t="s">
        <v>1350</v>
      </c>
      <c r="G449" s="19">
        <f>SUM(4*2.5*3.3)-(0.9*1.97*4)</f>
        <v>25.908</v>
      </c>
      <c r="H449" s="75"/>
    </row>
    <row r="450" spans="1:8" ht="12.75">
      <c r="A450" s="75"/>
      <c r="B450" s="75"/>
      <c r="C450" s="75"/>
      <c r="D450" s="17"/>
      <c r="E450" s="75"/>
      <c r="F450" s="6" t="s">
        <v>1351</v>
      </c>
      <c r="G450" s="19">
        <f>SUM(2*5.2*3.3)-(0.9*1.97*2)</f>
        <v>30.774</v>
      </c>
      <c r="H450" s="75"/>
    </row>
    <row r="451" spans="1:8" ht="12.75">
      <c r="A451" s="6" t="s">
        <v>365</v>
      </c>
      <c r="B451" s="6" t="s">
        <v>372</v>
      </c>
      <c r="C451" s="6" t="s">
        <v>403</v>
      </c>
      <c r="D451" s="6" t="s">
        <v>1124</v>
      </c>
      <c r="E451" s="6" t="s">
        <v>1134</v>
      </c>
      <c r="F451" s="75"/>
      <c r="G451" s="19">
        <v>6</v>
      </c>
      <c r="H451" s="31" t="s">
        <v>1162</v>
      </c>
    </row>
    <row r="452" spans="1:8" ht="12.75" customHeight="1">
      <c r="A452" s="75"/>
      <c r="B452" s="75"/>
      <c r="C452" s="75"/>
      <c r="D452" s="126" t="s">
        <v>1348</v>
      </c>
      <c r="E452" s="75"/>
      <c r="F452" s="6"/>
      <c r="G452" s="19">
        <v>0</v>
      </c>
      <c r="H452" s="75"/>
    </row>
    <row r="453" spans="1:8" ht="12.75">
      <c r="A453" s="6" t="s">
        <v>366</v>
      </c>
      <c r="B453" s="6" t="s">
        <v>372</v>
      </c>
      <c r="C453" s="6" t="s">
        <v>724</v>
      </c>
      <c r="D453" s="6" t="s">
        <v>1125</v>
      </c>
      <c r="E453" s="6" t="s">
        <v>1135</v>
      </c>
      <c r="F453" s="75"/>
      <c r="G453" s="19">
        <f>SUM(G448)</f>
        <v>56.682</v>
      </c>
      <c r="H453" s="31" t="s">
        <v>1162</v>
      </c>
    </row>
    <row r="454" spans="1:8" ht="12.75">
      <c r="A454" s="75"/>
      <c r="B454" s="75"/>
      <c r="C454" s="75"/>
      <c r="D454" s="17" t="s">
        <v>1126</v>
      </c>
      <c r="E454" s="75"/>
      <c r="F454" s="6"/>
      <c r="G454" s="19">
        <v>0</v>
      </c>
      <c r="H454" s="75"/>
    </row>
    <row r="455" spans="1:8" ht="12.75">
      <c r="A455" s="6" t="s">
        <v>367</v>
      </c>
      <c r="B455" s="6" t="s">
        <v>372</v>
      </c>
      <c r="C455" s="6" t="s">
        <v>725</v>
      </c>
      <c r="D455" s="6" t="s">
        <v>1127</v>
      </c>
      <c r="E455" s="6" t="s">
        <v>1134</v>
      </c>
      <c r="F455" s="75"/>
      <c r="G455" s="19">
        <v>6</v>
      </c>
      <c r="H455" s="31" t="s">
        <v>1162</v>
      </c>
    </row>
    <row r="456" spans="1:8" ht="12.75">
      <c r="A456" s="75"/>
      <c r="B456" s="75"/>
      <c r="C456" s="75"/>
      <c r="D456" s="17" t="s">
        <v>1123</v>
      </c>
      <c r="E456" s="75"/>
      <c r="F456" s="6"/>
      <c r="G456" s="19">
        <v>0</v>
      </c>
      <c r="H456" s="75"/>
    </row>
    <row r="457" spans="1:8" ht="12.75">
      <c r="A457" s="75"/>
      <c r="B457" s="75"/>
      <c r="C457" s="75"/>
      <c r="D457" s="75"/>
      <c r="E457" s="75"/>
      <c r="F457" s="75"/>
      <c r="G457" s="75"/>
      <c r="H457" s="75"/>
    </row>
    <row r="458" spans="1:8" ht="11.25" customHeight="1">
      <c r="A458" s="10" t="s">
        <v>369</v>
      </c>
      <c r="B458" s="75"/>
      <c r="C458" s="75"/>
      <c r="D458" s="75"/>
      <c r="E458" s="75"/>
      <c r="F458" s="75"/>
      <c r="G458" s="75"/>
      <c r="H458" s="75"/>
    </row>
    <row r="459" spans="1:8" ht="12.75">
      <c r="A459" s="90"/>
      <c r="B459" s="81"/>
      <c r="C459" s="81"/>
      <c r="D459" s="81"/>
      <c r="E459" s="81"/>
      <c r="F459" s="81"/>
      <c r="G459" s="81"/>
      <c r="H459" s="75"/>
    </row>
    <row r="460" spans="1:8" ht="12.75">
      <c r="A460" s="75"/>
      <c r="B460" s="75"/>
      <c r="C460" s="75"/>
      <c r="D460" s="75"/>
      <c r="E460" s="75"/>
      <c r="F460" s="75"/>
      <c r="G460" s="75"/>
      <c r="H460" s="75"/>
    </row>
    <row r="461" spans="1:8" ht="12.75">
      <c r="A461" s="75"/>
      <c r="B461" s="75"/>
      <c r="C461" s="75"/>
      <c r="D461" s="75"/>
      <c r="E461" s="75"/>
      <c r="F461" s="75"/>
      <c r="G461" s="75"/>
      <c r="H461" s="75"/>
    </row>
    <row r="462" spans="1:8" ht="12.75">
      <c r="A462" s="75"/>
      <c r="B462" s="75"/>
      <c r="C462" s="75"/>
      <c r="D462" s="75"/>
      <c r="E462" s="75"/>
      <c r="F462" s="75"/>
      <c r="G462" s="75"/>
      <c r="H462" s="75"/>
    </row>
    <row r="463" spans="1:8" ht="12.75">
      <c r="A463" s="75"/>
      <c r="B463" s="75"/>
      <c r="C463" s="75"/>
      <c r="D463" s="75"/>
      <c r="E463" s="75"/>
      <c r="F463" s="75"/>
      <c r="G463" s="75"/>
      <c r="H463" s="75"/>
    </row>
    <row r="464" spans="1:8" ht="12.75">
      <c r="A464" s="75"/>
      <c r="B464" s="75"/>
      <c r="C464" s="75"/>
      <c r="D464" s="75"/>
      <c r="E464" s="75"/>
      <c r="F464" s="75"/>
      <c r="G464" s="75"/>
      <c r="H464" s="75"/>
    </row>
    <row r="465" spans="1:8" ht="12.75">
      <c r="A465" s="75"/>
      <c r="B465" s="75"/>
      <c r="C465" s="75"/>
      <c r="D465" s="75"/>
      <c r="E465" s="75"/>
      <c r="F465" s="75"/>
      <c r="G465" s="75"/>
      <c r="H465" s="75"/>
    </row>
    <row r="466" spans="1:8" ht="12.75">
      <c r="A466" s="75"/>
      <c r="B466" s="75"/>
      <c r="C466" s="75"/>
      <c r="D466" s="75"/>
      <c r="E466" s="75"/>
      <c r="F466" s="75"/>
      <c r="G466" s="75"/>
      <c r="H466" s="75"/>
    </row>
    <row r="467" spans="1:8" ht="12.75">
      <c r="A467" s="75"/>
      <c r="B467" s="75"/>
      <c r="C467" s="75"/>
      <c r="D467" s="75"/>
      <c r="E467" s="75"/>
      <c r="F467" s="75"/>
      <c r="G467" s="75"/>
      <c r="H467" s="75"/>
    </row>
    <row r="468" spans="1:8" ht="12.75">
      <c r="A468" s="75"/>
      <c r="B468" s="75"/>
      <c r="C468" s="75"/>
      <c r="D468" s="75"/>
      <c r="E468" s="75"/>
      <c r="F468" s="75"/>
      <c r="G468" s="75"/>
      <c r="H468" s="75"/>
    </row>
    <row r="469" spans="1:8" ht="12.75">
      <c r="A469" s="75"/>
      <c r="B469" s="75"/>
      <c r="C469" s="75"/>
      <c r="D469" s="75"/>
      <c r="E469" s="75"/>
      <c r="F469" s="75"/>
      <c r="G469" s="75"/>
      <c r="H469" s="75"/>
    </row>
    <row r="470" spans="1:8" ht="12.75">
      <c r="A470" s="75"/>
      <c r="B470" s="75"/>
      <c r="C470" s="75"/>
      <c r="D470" s="75"/>
      <c r="E470" s="75"/>
      <c r="F470" s="75"/>
      <c r="G470" s="75"/>
      <c r="H470" s="75"/>
    </row>
    <row r="471" spans="1:8" ht="12.75">
      <c r="A471" s="75"/>
      <c r="B471" s="75"/>
      <c r="C471" s="75"/>
      <c r="D471" s="75"/>
      <c r="E471" s="75"/>
      <c r="F471" s="75"/>
      <c r="G471" s="75"/>
      <c r="H471" s="75"/>
    </row>
    <row r="472" spans="1:8" ht="12.75">
      <c r="A472" s="75"/>
      <c r="B472" s="75"/>
      <c r="C472" s="75"/>
      <c r="D472" s="75"/>
      <c r="E472" s="75"/>
      <c r="F472" s="75"/>
      <c r="G472" s="75"/>
      <c r="H472" s="75"/>
    </row>
    <row r="473" spans="1:8" ht="12.75">
      <c r="A473" s="75"/>
      <c r="B473" s="75"/>
      <c r="C473" s="75"/>
      <c r="D473" s="75"/>
      <c r="E473" s="75"/>
      <c r="F473" s="75"/>
      <c r="G473" s="75"/>
      <c r="H473" s="75"/>
    </row>
    <row r="474" spans="1:8" ht="12.75">
      <c r="A474" s="75"/>
      <c r="B474" s="75"/>
      <c r="C474" s="75"/>
      <c r="D474" s="75"/>
      <c r="E474" s="75"/>
      <c r="F474" s="75"/>
      <c r="G474" s="75"/>
      <c r="H474" s="75"/>
    </row>
    <row r="475" spans="1:8" ht="12.75">
      <c r="A475" s="75"/>
      <c r="B475" s="75"/>
      <c r="C475" s="75"/>
      <c r="D475" s="75"/>
      <c r="E475" s="75"/>
      <c r="F475" s="75"/>
      <c r="G475" s="75"/>
      <c r="H475" s="75"/>
    </row>
    <row r="476" spans="1:8" ht="12.75">
      <c r="A476" s="75"/>
      <c r="B476" s="75"/>
      <c r="C476" s="75"/>
      <c r="D476" s="75"/>
      <c r="E476" s="75"/>
      <c r="F476" s="75"/>
      <c r="G476" s="75"/>
      <c r="H476" s="75"/>
    </row>
    <row r="477" spans="1:8" ht="12.75">
      <c r="A477" s="75"/>
      <c r="B477" s="75"/>
      <c r="C477" s="75"/>
      <c r="D477" s="75"/>
      <c r="E477" s="75"/>
      <c r="F477" s="75"/>
      <c r="G477" s="75"/>
      <c r="H477" s="75"/>
    </row>
    <row r="478" spans="1:8" ht="12.75">
      <c r="A478" s="75"/>
      <c r="B478" s="75"/>
      <c r="C478" s="75"/>
      <c r="D478" s="75"/>
      <c r="E478" s="75"/>
      <c r="F478" s="75"/>
      <c r="G478" s="75"/>
      <c r="H478" s="75"/>
    </row>
  </sheetData>
  <sheetProtection algorithmName="SHA-512" hashValue="JHgq2H9leuaFxX+YBQQfiRvzFsO+BPR9B0YBrUPkON0esloFY0W34xgR0hSlpy1Xh4xLBLudKJc20ItMhHPdUA==" saltValue="Gq0mqiWKY9ePF9CptC7JHw==" spinCount="100000" sheet="1" formatCells="0" formatColumns="0" formatRows="0" insertColumns="0" insertRows="0" insertHyperlinks="0" deleteColumns="0" deleteRows="0" sort="0" autoFilter="0" pivotTables="0"/>
  <mergeCells count="18">
    <mergeCell ref="A459:G459"/>
    <mergeCell ref="A6:B7"/>
    <mergeCell ref="C6:D7"/>
    <mergeCell ref="E6:E7"/>
    <mergeCell ref="F6:H7"/>
    <mergeCell ref="A8:B9"/>
    <mergeCell ref="C8:D9"/>
    <mergeCell ref="E8:E9"/>
    <mergeCell ref="F8:H9"/>
    <mergeCell ref="A4:B5"/>
    <mergeCell ref="C4:D5"/>
    <mergeCell ref="E4:E5"/>
    <mergeCell ref="F4:H5"/>
    <mergeCell ref="A1:H1"/>
    <mergeCell ref="A2:B3"/>
    <mergeCell ref="C2:D3"/>
    <mergeCell ref="E2:E3"/>
    <mergeCell ref="F2:H3"/>
  </mergeCells>
  <printOptions/>
  <pageMargins left="0.394" right="0.394" top="0.591" bottom="0.591" header="0.5" footer="0.5"/>
  <pageSetup fitToHeight="0" fitToWidth="1" horizontalDpi="600" verticalDpi="600" orientation="landscape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6"/>
  <sheetViews>
    <sheetView workbookViewId="0" topLeftCell="A1">
      <selection activeCell="A1" sqref="A1:I36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65"/>
      <c r="B1" s="70"/>
      <c r="C1" s="76" t="s">
        <v>1338</v>
      </c>
      <c r="D1" s="77"/>
      <c r="E1" s="77"/>
      <c r="F1" s="77"/>
      <c r="G1" s="77"/>
      <c r="H1" s="77"/>
      <c r="I1" s="77"/>
    </row>
    <row r="2" spans="1:10" ht="12.75">
      <c r="A2" s="78" t="s">
        <v>1</v>
      </c>
      <c r="B2" s="79"/>
      <c r="C2" s="82" t="str">
        <f>'Stavební rozpočet'!D2</f>
        <v>Stavební úpravy stávajících WC v objektu ZŠ 28.října, Česká Lípa</v>
      </c>
      <c r="D2" s="83"/>
      <c r="E2" s="85" t="s">
        <v>1153</v>
      </c>
      <c r="F2" s="85" t="str">
        <f>'Stavební rozpočet'!J2</f>
        <v xml:space="preserve"> </v>
      </c>
      <c r="G2" s="79"/>
      <c r="H2" s="85" t="s">
        <v>1334</v>
      </c>
      <c r="I2" s="86"/>
      <c r="J2" s="1"/>
    </row>
    <row r="3" spans="1:10" ht="12.75">
      <c r="A3" s="80"/>
      <c r="B3" s="81"/>
      <c r="C3" s="84"/>
      <c r="D3" s="84"/>
      <c r="E3" s="81"/>
      <c r="F3" s="81"/>
      <c r="G3" s="81"/>
      <c r="H3" s="81"/>
      <c r="I3" s="87"/>
      <c r="J3" s="1"/>
    </row>
    <row r="4" spans="1:10" ht="12.75">
      <c r="A4" s="89" t="s">
        <v>2</v>
      </c>
      <c r="B4" s="81"/>
      <c r="C4" s="90" t="str">
        <f>'Stavební rozpočet'!D4</f>
        <v xml:space="preserve"> </v>
      </c>
      <c r="D4" s="81"/>
      <c r="E4" s="90" t="s">
        <v>1154</v>
      </c>
      <c r="F4" s="90" t="str">
        <f>'Stavební rozpočet'!J4</f>
        <v xml:space="preserve"> </v>
      </c>
      <c r="G4" s="81"/>
      <c r="H4" s="90" t="s">
        <v>1334</v>
      </c>
      <c r="I4" s="88"/>
      <c r="J4" s="1"/>
    </row>
    <row r="5" spans="1:10" ht="12.75">
      <c r="A5" s="80"/>
      <c r="B5" s="81"/>
      <c r="C5" s="81"/>
      <c r="D5" s="81"/>
      <c r="E5" s="81"/>
      <c r="F5" s="81"/>
      <c r="G5" s="81"/>
      <c r="H5" s="81"/>
      <c r="I5" s="87"/>
      <c r="J5" s="1"/>
    </row>
    <row r="6" spans="1:10" ht="12.75">
      <c r="A6" s="89" t="s">
        <v>3</v>
      </c>
      <c r="B6" s="81"/>
      <c r="C6" s="90" t="str">
        <f>'Stavební rozpočet'!D6</f>
        <v xml:space="preserve"> </v>
      </c>
      <c r="D6" s="81"/>
      <c r="E6" s="90" t="s">
        <v>1155</v>
      </c>
      <c r="F6" s="90" t="str">
        <f>'Stavební rozpočet'!J6</f>
        <v xml:space="preserve"> </v>
      </c>
      <c r="G6" s="81"/>
      <c r="H6" s="90" t="s">
        <v>1334</v>
      </c>
      <c r="I6" s="88"/>
      <c r="J6" s="1"/>
    </row>
    <row r="7" spans="1:10" ht="12.75">
      <c r="A7" s="80"/>
      <c r="B7" s="81"/>
      <c r="C7" s="81"/>
      <c r="D7" s="81"/>
      <c r="E7" s="81"/>
      <c r="F7" s="81"/>
      <c r="G7" s="81"/>
      <c r="H7" s="81"/>
      <c r="I7" s="87"/>
      <c r="J7" s="1"/>
    </row>
    <row r="8" spans="1:10" ht="12.75">
      <c r="A8" s="89" t="s">
        <v>1129</v>
      </c>
      <c r="B8" s="81"/>
      <c r="C8" s="90" t="str">
        <f>'Stavební rozpočet'!G4</f>
        <v>15.02.2018</v>
      </c>
      <c r="D8" s="81"/>
      <c r="E8" s="90" t="s">
        <v>1130</v>
      </c>
      <c r="F8" s="90" t="str">
        <f>'Stavební rozpočet'!G6</f>
        <v xml:space="preserve"> </v>
      </c>
      <c r="G8" s="81"/>
      <c r="H8" s="93" t="s">
        <v>1335</v>
      </c>
      <c r="I8" s="88" t="s">
        <v>343</v>
      </c>
      <c r="J8" s="1"/>
    </row>
    <row r="9" spans="1:10" ht="12.75">
      <c r="A9" s="80"/>
      <c r="B9" s="81"/>
      <c r="C9" s="81"/>
      <c r="D9" s="81"/>
      <c r="E9" s="81"/>
      <c r="F9" s="81"/>
      <c r="G9" s="81"/>
      <c r="H9" s="81"/>
      <c r="I9" s="87"/>
      <c r="J9" s="1"/>
    </row>
    <row r="10" spans="1:10" ht="12.75">
      <c r="A10" s="89" t="s">
        <v>4</v>
      </c>
      <c r="B10" s="81"/>
      <c r="C10" s="90" t="str">
        <f>'Stavební rozpočet'!D8</f>
        <v xml:space="preserve"> </v>
      </c>
      <c r="D10" s="81"/>
      <c r="E10" s="90" t="s">
        <v>1156</v>
      </c>
      <c r="F10" s="90" t="str">
        <f>'Stavební rozpočet'!J8</f>
        <v xml:space="preserve"> </v>
      </c>
      <c r="G10" s="81"/>
      <c r="H10" s="93" t="s">
        <v>1336</v>
      </c>
      <c r="I10" s="91" t="str">
        <f>'Stavební rozpočet'!G8</f>
        <v>15.02.2018</v>
      </c>
      <c r="J10" s="1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2"/>
      <c r="J11" s="1"/>
    </row>
    <row r="12" spans="1:9" ht="23.45" customHeight="1">
      <c r="A12" s="96" t="s">
        <v>1295</v>
      </c>
      <c r="B12" s="97"/>
      <c r="C12" s="97"/>
      <c r="D12" s="97"/>
      <c r="E12" s="97"/>
      <c r="F12" s="97"/>
      <c r="G12" s="97"/>
      <c r="H12" s="97"/>
      <c r="I12" s="97"/>
    </row>
    <row r="13" spans="1:10" ht="26.45" customHeight="1">
      <c r="A13" s="54" t="s">
        <v>1296</v>
      </c>
      <c r="B13" s="98" t="s">
        <v>1308</v>
      </c>
      <c r="C13" s="99"/>
      <c r="D13" s="54" t="s">
        <v>1311</v>
      </c>
      <c r="E13" s="98" t="s">
        <v>1320</v>
      </c>
      <c r="F13" s="99"/>
      <c r="G13" s="54" t="s">
        <v>1321</v>
      </c>
      <c r="H13" s="98" t="s">
        <v>1337</v>
      </c>
      <c r="I13" s="99"/>
      <c r="J13" s="1"/>
    </row>
    <row r="14" spans="1:10" ht="15.2" customHeight="1">
      <c r="A14" s="55" t="s">
        <v>1297</v>
      </c>
      <c r="B14" s="59" t="s">
        <v>1309</v>
      </c>
      <c r="C14" s="60">
        <f>SUMIF('Stavební rozpočet'!Y12:Y453,"01",'Stavební rozpočet'!R12:R453)</f>
        <v>0</v>
      </c>
      <c r="D14" s="100" t="s">
        <v>1312</v>
      </c>
      <c r="E14" s="101"/>
      <c r="F14" s="60">
        <v>0</v>
      </c>
      <c r="G14" s="100" t="s">
        <v>1108</v>
      </c>
      <c r="H14" s="101"/>
      <c r="I14" s="60">
        <v>0</v>
      </c>
      <c r="J14" s="1"/>
    </row>
    <row r="15" spans="1:10" ht="15.2" customHeight="1">
      <c r="A15" s="56"/>
      <c r="B15" s="59" t="s">
        <v>1157</v>
      </c>
      <c r="C15" s="60">
        <f>SUMIF('Stavební rozpočet'!Y12:Y453,"01",'Stavební rozpočet'!S12:S453)</f>
        <v>0</v>
      </c>
      <c r="D15" s="100" t="s">
        <v>1313</v>
      </c>
      <c r="E15" s="101"/>
      <c r="F15" s="60">
        <v>0</v>
      </c>
      <c r="G15" s="100" t="s">
        <v>1322</v>
      </c>
      <c r="H15" s="101"/>
      <c r="I15" s="60">
        <v>0</v>
      </c>
      <c r="J15" s="1"/>
    </row>
    <row r="16" spans="1:10" ht="15.2" customHeight="1">
      <c r="A16" s="55" t="s">
        <v>1298</v>
      </c>
      <c r="B16" s="59" t="s">
        <v>1309</v>
      </c>
      <c r="C16" s="60">
        <f>SUMIF('Stavební rozpočet'!Y12:Y453,"01",'Stavební rozpočet'!T12:T453)</f>
        <v>0</v>
      </c>
      <c r="D16" s="100" t="s">
        <v>1314</v>
      </c>
      <c r="E16" s="101"/>
      <c r="F16" s="60">
        <v>0</v>
      </c>
      <c r="G16" s="100" t="s">
        <v>1323</v>
      </c>
      <c r="H16" s="101"/>
      <c r="I16" s="60">
        <v>0</v>
      </c>
      <c r="J16" s="1"/>
    </row>
    <row r="17" spans="1:10" ht="15.2" customHeight="1">
      <c r="A17" s="56"/>
      <c r="B17" s="59" t="s">
        <v>1157</v>
      </c>
      <c r="C17" s="60">
        <f>SUMIF('Stavební rozpočet'!Y12:Y453,"01",'Stavební rozpočet'!U12:U453)</f>
        <v>0</v>
      </c>
      <c r="D17" s="100"/>
      <c r="E17" s="101"/>
      <c r="F17" s="61"/>
      <c r="G17" s="100" t="s">
        <v>1324</v>
      </c>
      <c r="H17" s="101"/>
      <c r="I17" s="60">
        <v>0</v>
      </c>
      <c r="J17" s="1"/>
    </row>
    <row r="18" spans="1:10" ht="15.2" customHeight="1">
      <c r="A18" s="55" t="s">
        <v>1299</v>
      </c>
      <c r="B18" s="59" t="s">
        <v>1309</v>
      </c>
      <c r="C18" s="60">
        <f>SUMIF('Stavební rozpočet'!Y12:Y453,"01",'Stavební rozpočet'!V12:V453)</f>
        <v>0</v>
      </c>
      <c r="D18" s="100"/>
      <c r="E18" s="101"/>
      <c r="F18" s="61"/>
      <c r="G18" s="100" t="s">
        <v>1325</v>
      </c>
      <c r="H18" s="101"/>
      <c r="I18" s="60">
        <v>0</v>
      </c>
      <c r="J18" s="1"/>
    </row>
    <row r="19" spans="1:10" ht="15.2" customHeight="1">
      <c r="A19" s="56"/>
      <c r="B19" s="59" t="s">
        <v>1157</v>
      </c>
      <c r="C19" s="60">
        <f>SUMIF('Stavební rozpočet'!Y12:Y453,"01",'Stavební rozpočet'!W12:W453)</f>
        <v>0</v>
      </c>
      <c r="D19" s="100"/>
      <c r="E19" s="101"/>
      <c r="F19" s="61"/>
      <c r="G19" s="100" t="s">
        <v>1326</v>
      </c>
      <c r="H19" s="101"/>
      <c r="I19" s="60">
        <v>0</v>
      </c>
      <c r="J19" s="1"/>
    </row>
    <row r="20" spans="1:10" ht="15.2" customHeight="1">
      <c r="A20" s="102" t="s">
        <v>1300</v>
      </c>
      <c r="B20" s="103"/>
      <c r="C20" s="60">
        <f>SUMIF('Stavební rozpočet'!Y12:Y453,"01",'Stavební rozpočet'!X12:X453)</f>
        <v>0</v>
      </c>
      <c r="D20" s="100"/>
      <c r="E20" s="101"/>
      <c r="F20" s="61"/>
      <c r="G20" s="100"/>
      <c r="H20" s="101"/>
      <c r="I20" s="61"/>
      <c r="J20" s="1"/>
    </row>
    <row r="21" spans="1:10" ht="15.2" customHeight="1">
      <c r="A21" s="102" t="s">
        <v>1301</v>
      </c>
      <c r="B21" s="103"/>
      <c r="C21" s="60">
        <f>SUMIF('Stavební rozpočet'!Y12:Y453,"01",'Stavební rozpočet'!P12:P453)</f>
        <v>0</v>
      </c>
      <c r="D21" s="100"/>
      <c r="E21" s="101"/>
      <c r="F21" s="61"/>
      <c r="G21" s="100"/>
      <c r="H21" s="101"/>
      <c r="I21" s="61"/>
      <c r="J21" s="1"/>
    </row>
    <row r="22" spans="1:10" ht="16.7" customHeight="1">
      <c r="A22" s="102" t="s">
        <v>1302</v>
      </c>
      <c r="B22" s="103"/>
      <c r="C22" s="60">
        <f>SUM(C14:C21)</f>
        <v>0</v>
      </c>
      <c r="D22" s="102" t="s">
        <v>1315</v>
      </c>
      <c r="E22" s="103"/>
      <c r="F22" s="60">
        <f>SUM(F14:F21)</f>
        <v>0</v>
      </c>
      <c r="G22" s="102" t="s">
        <v>1327</v>
      </c>
      <c r="H22" s="103"/>
      <c r="I22" s="60">
        <f>SUM(I14:I21)</f>
        <v>0</v>
      </c>
      <c r="J22" s="1"/>
    </row>
    <row r="23" spans="1:9" ht="15.2" customHeight="1">
      <c r="A23" s="66"/>
      <c r="B23" s="66"/>
      <c r="C23" s="66"/>
      <c r="D23" s="66"/>
      <c r="E23" s="66"/>
      <c r="F23" s="71"/>
      <c r="G23" s="102" t="s">
        <v>1329</v>
      </c>
      <c r="H23" s="103"/>
      <c r="I23" s="64"/>
    </row>
    <row r="24" spans="1:9" ht="12.75">
      <c r="A24" s="70"/>
      <c r="B24" s="70"/>
      <c r="C24" s="70"/>
      <c r="D24" s="75"/>
      <c r="E24" s="75"/>
      <c r="F24" s="75"/>
      <c r="G24" s="66"/>
      <c r="H24" s="66"/>
      <c r="I24" s="75"/>
    </row>
    <row r="25" spans="1:9" ht="15.2" customHeight="1">
      <c r="A25" s="104" t="s">
        <v>1303</v>
      </c>
      <c r="B25" s="105"/>
      <c r="C25" s="63">
        <f>('Stavební rozpočet'!AI13+'Stavební rozpočet'!AI16+'Stavební rozpočet'!AI18+'Stavební rozpočet'!AI21+'Stavební rozpočet'!AI26+'Stavební rozpočet'!AI34+'Stavební rozpočet'!AI37+'Stavební rozpočet'!AI48+'Stavební rozpočet'!AI51+'Stavební rozpočet'!AI54+'Stavební rozpočet'!AI56+'Stavební rozpočet'!AI58+'Stavební rozpočet'!AI80+'Stavební rozpočet'!AI87+'Stavební rozpočet'!AI99+'Stavební rozpočet'!AI101+'Stavební rozpočet'!AI150+'Stavební rozpočet'!AI201+'Stavební rozpočet'!AI241+'Stavební rozpočet'!AI281+'Stavební rozpočet'!AI293+'Stavební rozpočet'!AI313+'Stavební rozpočet'!AI323+'Stavební rozpočet'!AI342+'Stavební rozpočet'!AI348)</f>
        <v>0</v>
      </c>
      <c r="D25" s="69"/>
      <c r="E25" s="70"/>
      <c r="F25" s="70"/>
      <c r="G25" s="70"/>
      <c r="H25" s="70"/>
      <c r="I25" s="70"/>
    </row>
    <row r="26" spans="1:10" ht="15.2" customHeight="1">
      <c r="A26" s="104" t="s">
        <v>1304</v>
      </c>
      <c r="B26" s="105"/>
      <c r="C26" s="63">
        <f>('Stavební rozpočet'!AJ13+'Stavební rozpočet'!AJ16+'Stavební rozpočet'!AJ18+'Stavební rozpočet'!AJ21+'Stavební rozpočet'!AJ26+'Stavební rozpočet'!AJ34+'Stavební rozpočet'!AJ37+'Stavební rozpočet'!AJ48+'Stavební rozpočet'!AJ51+'Stavební rozpočet'!AJ54+'Stavební rozpočet'!AJ56+'Stavební rozpočet'!AJ58+'Stavební rozpočet'!AJ80+'Stavební rozpočet'!AJ87+'Stavební rozpočet'!AJ99+'Stavební rozpočet'!AJ101+'Stavební rozpočet'!AJ150+'Stavební rozpočet'!AJ201+'Stavební rozpočet'!AJ241+'Stavební rozpočet'!AJ281+'Stavební rozpočet'!AJ293+'Stavební rozpočet'!AJ313+'Stavební rozpočet'!AJ323+'Stavební rozpočet'!AJ342+'Stavební rozpočet'!AJ348)</f>
        <v>0</v>
      </c>
      <c r="D26" s="104" t="s">
        <v>1317</v>
      </c>
      <c r="E26" s="105"/>
      <c r="F26" s="63">
        <f>ROUND(C26*(15/100),2)</f>
        <v>0</v>
      </c>
      <c r="G26" s="104" t="s">
        <v>1331</v>
      </c>
      <c r="H26" s="105"/>
      <c r="I26" s="63">
        <f>SUM(C25:C27)</f>
        <v>0</v>
      </c>
      <c r="J26" s="1"/>
    </row>
    <row r="27" spans="1:10" ht="15.2" customHeight="1">
      <c r="A27" s="104" t="s">
        <v>1305</v>
      </c>
      <c r="B27" s="105"/>
      <c r="C27" s="63">
        <f>('Stavební rozpočet'!AK13+'Stavební rozpočet'!AK16+'Stavební rozpočet'!AK18+'Stavební rozpočet'!AK21+'Stavební rozpočet'!AK26+'Stavební rozpočet'!AK34+'Stavební rozpočet'!AK37+'Stavební rozpočet'!AK48+'Stavební rozpočet'!AK51+'Stavební rozpočet'!AK54+'Stavební rozpočet'!AK56+'Stavební rozpočet'!AK58+'Stavební rozpočet'!AK80+'Stavební rozpočet'!AK87+'Stavební rozpočet'!AK99+'Stavební rozpočet'!AK101+'Stavební rozpočet'!AK150+'Stavební rozpočet'!AK201+'Stavební rozpočet'!AK241+'Stavební rozpočet'!AK281+'Stavební rozpočet'!AK293+'Stavební rozpočet'!AK313+'Stavební rozpočet'!AK323+'Stavební rozpočet'!AK342+'Stavební rozpočet'!AK348)+(F22+I22+F23+I23+I24)</f>
        <v>0</v>
      </c>
      <c r="D27" s="104" t="s">
        <v>1318</v>
      </c>
      <c r="E27" s="105"/>
      <c r="F27" s="63">
        <f>ROUND(C27*(21/100),2)</f>
        <v>0</v>
      </c>
      <c r="G27" s="104" t="s">
        <v>1332</v>
      </c>
      <c r="H27" s="105"/>
      <c r="I27" s="63">
        <f>SUM(F26:F27)+I26</f>
        <v>0</v>
      </c>
      <c r="J27" s="1"/>
    </row>
    <row r="28" spans="1:9" ht="12.75">
      <c r="A28" s="57"/>
      <c r="B28" s="57"/>
      <c r="C28" s="57"/>
      <c r="D28" s="57"/>
      <c r="E28" s="57"/>
      <c r="F28" s="57"/>
      <c r="G28" s="57"/>
      <c r="H28" s="57"/>
      <c r="I28" s="57"/>
    </row>
    <row r="29" spans="1:10" ht="14.45" customHeight="1">
      <c r="A29" s="106" t="s">
        <v>1306</v>
      </c>
      <c r="B29" s="107"/>
      <c r="C29" s="108"/>
      <c r="D29" s="106" t="s">
        <v>1319</v>
      </c>
      <c r="E29" s="107"/>
      <c r="F29" s="108"/>
      <c r="G29" s="106" t="s">
        <v>1333</v>
      </c>
      <c r="H29" s="107"/>
      <c r="I29" s="108"/>
      <c r="J29" s="33"/>
    </row>
    <row r="30" spans="1:10" ht="14.45" customHeight="1">
      <c r="A30" s="109"/>
      <c r="B30" s="110"/>
      <c r="C30" s="111"/>
      <c r="D30" s="109"/>
      <c r="E30" s="110"/>
      <c r="F30" s="111"/>
      <c r="G30" s="109"/>
      <c r="H30" s="110"/>
      <c r="I30" s="111"/>
      <c r="J30" s="33"/>
    </row>
    <row r="31" spans="1:10" ht="14.45" customHeight="1">
      <c r="A31" s="109"/>
      <c r="B31" s="110"/>
      <c r="C31" s="111"/>
      <c r="D31" s="109"/>
      <c r="E31" s="110"/>
      <c r="F31" s="111"/>
      <c r="G31" s="109"/>
      <c r="H31" s="110"/>
      <c r="I31" s="111"/>
      <c r="J31" s="33"/>
    </row>
    <row r="32" spans="1:10" ht="14.45" customHeight="1">
      <c r="A32" s="109"/>
      <c r="B32" s="110"/>
      <c r="C32" s="111"/>
      <c r="D32" s="109"/>
      <c r="E32" s="110"/>
      <c r="F32" s="111"/>
      <c r="G32" s="109"/>
      <c r="H32" s="110"/>
      <c r="I32" s="111"/>
      <c r="J32" s="33"/>
    </row>
    <row r="33" spans="1:10" ht="14.45" customHeight="1">
      <c r="A33" s="112" t="s">
        <v>1307</v>
      </c>
      <c r="B33" s="113"/>
      <c r="C33" s="114"/>
      <c r="D33" s="112" t="s">
        <v>1307</v>
      </c>
      <c r="E33" s="113"/>
      <c r="F33" s="114"/>
      <c r="G33" s="112" t="s">
        <v>1307</v>
      </c>
      <c r="H33" s="113"/>
      <c r="I33" s="114"/>
      <c r="J33" s="33"/>
    </row>
    <row r="34" spans="1:9" ht="11.25" customHeight="1">
      <c r="A34" s="58" t="s">
        <v>369</v>
      </c>
      <c r="B34" s="50"/>
      <c r="C34" s="50"/>
      <c r="D34" s="50"/>
      <c r="E34" s="50"/>
      <c r="F34" s="50"/>
      <c r="G34" s="50"/>
      <c r="H34" s="50"/>
      <c r="I34" s="50"/>
    </row>
    <row r="35" spans="1:9" ht="12.75">
      <c r="A35" s="90"/>
      <c r="B35" s="81"/>
      <c r="C35" s="81"/>
      <c r="D35" s="81"/>
      <c r="E35" s="81"/>
      <c r="F35" s="81"/>
      <c r="G35" s="81"/>
      <c r="H35" s="81"/>
      <c r="I35" s="81"/>
    </row>
    <row r="36" spans="1:9" ht="12.75">
      <c r="A36" s="75"/>
      <c r="B36" s="75"/>
      <c r="C36" s="75"/>
      <c r="D36" s="75"/>
      <c r="E36" s="75"/>
      <c r="F36" s="75"/>
      <c r="G36" s="75"/>
      <c r="H36" s="75"/>
      <c r="I36" s="75"/>
    </row>
  </sheetData>
  <sheetProtection algorithmName="SHA-512" hashValue="jJlfiLyBFy1TJjBg2LY86L1+3JtutRh92hQcm9LnooU7cJr0yAoicVnHhyWt2hBhHC4cjaDl+Os3w0/Vt2cvLQ==" saltValue="uiudHHr3G0l2Mo2zrMQeGA==" spinCount="100000" sheet="1" formatCells="0" formatColumns="0" formatRows="0" insertColumns="0" insertRows="0" insertHyperlinks="0" deleteColumns="0" deleteRows="0" sort="0" autoFilter="0" pivotTables="0"/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G23:H23"/>
    <mergeCell ref="A25:B25"/>
    <mergeCell ref="A26:B26"/>
    <mergeCell ref="D26:E26"/>
    <mergeCell ref="G26:H26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portrait" paperSize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36"/>
  <sheetViews>
    <sheetView tabSelected="1" workbookViewId="0" topLeftCell="A1">
      <selection activeCell="L14" sqref="L14:L1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65"/>
      <c r="B1" s="70"/>
      <c r="C1" s="76" t="s">
        <v>1339</v>
      </c>
      <c r="D1" s="77"/>
      <c r="E1" s="77"/>
      <c r="F1" s="77"/>
      <c r="G1" s="77"/>
      <c r="H1" s="77"/>
      <c r="I1" s="77"/>
    </row>
    <row r="2" spans="1:10" ht="12.75">
      <c r="A2" s="78" t="s">
        <v>1</v>
      </c>
      <c r="B2" s="79"/>
      <c r="C2" s="82" t="str">
        <f>'Stavební rozpočet'!D2</f>
        <v>Stavební úpravy stávajících WC v objektu ZŠ 28.října, Česká Lípa</v>
      </c>
      <c r="D2" s="83"/>
      <c r="E2" s="85" t="s">
        <v>1153</v>
      </c>
      <c r="F2" s="85" t="str">
        <f>'Stavební rozpočet'!J2</f>
        <v xml:space="preserve"> </v>
      </c>
      <c r="G2" s="79"/>
      <c r="H2" s="85" t="s">
        <v>1334</v>
      </c>
      <c r="I2" s="86"/>
      <c r="J2" s="1"/>
    </row>
    <row r="3" spans="1:10" ht="12.75">
      <c r="A3" s="80"/>
      <c r="B3" s="81"/>
      <c r="C3" s="84"/>
      <c r="D3" s="84"/>
      <c r="E3" s="81"/>
      <c r="F3" s="81"/>
      <c r="G3" s="81"/>
      <c r="H3" s="81"/>
      <c r="I3" s="87"/>
      <c r="J3" s="1"/>
    </row>
    <row r="4" spans="1:10" ht="12.75">
      <c r="A4" s="89" t="s">
        <v>2</v>
      </c>
      <c r="B4" s="81"/>
      <c r="C4" s="90" t="str">
        <f>'Stavební rozpočet'!D4</f>
        <v xml:space="preserve"> </v>
      </c>
      <c r="D4" s="81"/>
      <c r="E4" s="90" t="s">
        <v>1154</v>
      </c>
      <c r="F4" s="90" t="str">
        <f>'Stavební rozpočet'!J4</f>
        <v xml:space="preserve"> </v>
      </c>
      <c r="G4" s="81"/>
      <c r="H4" s="90" t="s">
        <v>1334</v>
      </c>
      <c r="I4" s="88"/>
      <c r="J4" s="1"/>
    </row>
    <row r="5" spans="1:10" ht="12.75">
      <c r="A5" s="80"/>
      <c r="B5" s="81"/>
      <c r="C5" s="81"/>
      <c r="D5" s="81"/>
      <c r="E5" s="81"/>
      <c r="F5" s="81"/>
      <c r="G5" s="81"/>
      <c r="H5" s="81"/>
      <c r="I5" s="87"/>
      <c r="J5" s="1"/>
    </row>
    <row r="6" spans="1:10" ht="12.75">
      <c r="A6" s="89" t="s">
        <v>3</v>
      </c>
      <c r="B6" s="81"/>
      <c r="C6" s="90" t="str">
        <f>'Stavební rozpočet'!D6</f>
        <v xml:space="preserve"> </v>
      </c>
      <c r="D6" s="81"/>
      <c r="E6" s="90" t="s">
        <v>1155</v>
      </c>
      <c r="F6" s="90" t="str">
        <f>'Stavební rozpočet'!J6</f>
        <v xml:space="preserve"> </v>
      </c>
      <c r="G6" s="81"/>
      <c r="H6" s="90" t="s">
        <v>1334</v>
      </c>
      <c r="I6" s="88"/>
      <c r="J6" s="1"/>
    </row>
    <row r="7" spans="1:10" ht="12.75">
      <c r="A7" s="80"/>
      <c r="B7" s="81"/>
      <c r="C7" s="81"/>
      <c r="D7" s="81"/>
      <c r="E7" s="81"/>
      <c r="F7" s="81"/>
      <c r="G7" s="81"/>
      <c r="H7" s="81"/>
      <c r="I7" s="87"/>
      <c r="J7" s="1"/>
    </row>
    <row r="8" spans="1:10" ht="12.75">
      <c r="A8" s="89" t="s">
        <v>1129</v>
      </c>
      <c r="B8" s="81"/>
      <c r="C8" s="90" t="str">
        <f>'Stavební rozpočet'!G4</f>
        <v>15.02.2018</v>
      </c>
      <c r="D8" s="81"/>
      <c r="E8" s="90" t="s">
        <v>1130</v>
      </c>
      <c r="F8" s="90" t="str">
        <f>'Stavební rozpočet'!G6</f>
        <v xml:space="preserve"> </v>
      </c>
      <c r="G8" s="81"/>
      <c r="H8" s="93" t="s">
        <v>1335</v>
      </c>
      <c r="I8" s="88" t="s">
        <v>26</v>
      </c>
      <c r="J8" s="1"/>
    </row>
    <row r="9" spans="1:10" ht="12.75">
      <c r="A9" s="80"/>
      <c r="B9" s="81"/>
      <c r="C9" s="81"/>
      <c r="D9" s="81"/>
      <c r="E9" s="81"/>
      <c r="F9" s="81"/>
      <c r="G9" s="81"/>
      <c r="H9" s="81"/>
      <c r="I9" s="87"/>
      <c r="J9" s="1"/>
    </row>
    <row r="10" spans="1:10" ht="12.75">
      <c r="A10" s="89" t="s">
        <v>4</v>
      </c>
      <c r="B10" s="81"/>
      <c r="C10" s="90" t="str">
        <f>'Stavební rozpočet'!D8</f>
        <v xml:space="preserve"> </v>
      </c>
      <c r="D10" s="81"/>
      <c r="E10" s="90" t="s">
        <v>1156</v>
      </c>
      <c r="F10" s="90" t="str">
        <f>'Stavební rozpočet'!J8</f>
        <v xml:space="preserve"> </v>
      </c>
      <c r="G10" s="81"/>
      <c r="H10" s="93" t="s">
        <v>1336</v>
      </c>
      <c r="I10" s="91" t="str">
        <f>'Stavební rozpočet'!G8</f>
        <v>15.02.2018</v>
      </c>
      <c r="J10" s="1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2"/>
      <c r="J11" s="1"/>
    </row>
    <row r="12" spans="1:9" ht="23.45" customHeight="1">
      <c r="A12" s="96" t="s">
        <v>1295</v>
      </c>
      <c r="B12" s="97"/>
      <c r="C12" s="97"/>
      <c r="D12" s="97"/>
      <c r="E12" s="97"/>
      <c r="F12" s="97"/>
      <c r="G12" s="97"/>
      <c r="H12" s="97"/>
      <c r="I12" s="97"/>
    </row>
    <row r="13" spans="1:10" ht="26.45" customHeight="1">
      <c r="A13" s="54" t="s">
        <v>1296</v>
      </c>
      <c r="B13" s="98" t="s">
        <v>1308</v>
      </c>
      <c r="C13" s="99"/>
      <c r="D13" s="54" t="s">
        <v>1311</v>
      </c>
      <c r="E13" s="98" t="s">
        <v>1320</v>
      </c>
      <c r="F13" s="99"/>
      <c r="G13" s="54" t="s">
        <v>1321</v>
      </c>
      <c r="H13" s="98" t="s">
        <v>1337</v>
      </c>
      <c r="I13" s="99"/>
      <c r="J13" s="1"/>
    </row>
    <row r="14" spans="1:10" ht="15.2" customHeight="1">
      <c r="A14" s="55" t="s">
        <v>1297</v>
      </c>
      <c r="B14" s="59" t="s">
        <v>1309</v>
      </c>
      <c r="C14" s="60">
        <f>SUMIF('Stavební rozpočet'!Y12:Y453,"VRN",'Stavební rozpočet'!R12:R453)</f>
        <v>0</v>
      </c>
      <c r="D14" s="100" t="s">
        <v>1312</v>
      </c>
      <c r="E14" s="101"/>
      <c r="F14" s="60">
        <v>0</v>
      </c>
      <c r="G14" s="100" t="s">
        <v>1108</v>
      </c>
      <c r="H14" s="101"/>
      <c r="I14" s="60">
        <v>0</v>
      </c>
      <c r="J14" s="1"/>
    </row>
    <row r="15" spans="1:10" ht="15.2" customHeight="1">
      <c r="A15" s="56"/>
      <c r="B15" s="59" t="s">
        <v>1157</v>
      </c>
      <c r="C15" s="60">
        <f>SUMIF('Stavební rozpočet'!Y12:Y453,"VRN",'Stavební rozpočet'!S12:S453)</f>
        <v>0</v>
      </c>
      <c r="D15" s="100" t="s">
        <v>1313</v>
      </c>
      <c r="E15" s="101"/>
      <c r="F15" s="60">
        <v>0</v>
      </c>
      <c r="G15" s="100" t="s">
        <v>1322</v>
      </c>
      <c r="H15" s="101"/>
      <c r="I15" s="60">
        <v>0</v>
      </c>
      <c r="J15" s="1"/>
    </row>
    <row r="16" spans="1:10" ht="15.2" customHeight="1">
      <c r="A16" s="55" t="s">
        <v>1298</v>
      </c>
      <c r="B16" s="59" t="s">
        <v>1309</v>
      </c>
      <c r="C16" s="60">
        <f>SUMIF('Stavební rozpočet'!Y12:Y453,"VRN",'Stavební rozpočet'!T12:T453)</f>
        <v>0</v>
      </c>
      <c r="D16" s="100" t="s">
        <v>1314</v>
      </c>
      <c r="E16" s="101"/>
      <c r="F16" s="60">
        <v>0</v>
      </c>
      <c r="G16" s="100" t="s">
        <v>1323</v>
      </c>
      <c r="H16" s="101"/>
      <c r="I16" s="60">
        <v>0</v>
      </c>
      <c r="J16" s="1"/>
    </row>
    <row r="17" spans="1:10" ht="15.2" customHeight="1">
      <c r="A17" s="56"/>
      <c r="B17" s="59" t="s">
        <v>1157</v>
      </c>
      <c r="C17" s="60">
        <f>SUMIF('Stavební rozpočet'!Y12:Y453,"VRN",'Stavební rozpočet'!U12:U453)</f>
        <v>0</v>
      </c>
      <c r="D17" s="100"/>
      <c r="E17" s="101"/>
      <c r="F17" s="61"/>
      <c r="G17" s="100" t="s">
        <v>1324</v>
      </c>
      <c r="H17" s="101"/>
      <c r="I17" s="60">
        <v>0</v>
      </c>
      <c r="J17" s="1"/>
    </row>
    <row r="18" spans="1:10" ht="15.2" customHeight="1">
      <c r="A18" s="55" t="s">
        <v>1299</v>
      </c>
      <c r="B18" s="59" t="s">
        <v>1309</v>
      </c>
      <c r="C18" s="60">
        <f>SUMIF('Stavební rozpočet'!Y12:Y453,"VRN",'Stavební rozpočet'!V12:V453)</f>
        <v>0</v>
      </c>
      <c r="D18" s="100"/>
      <c r="E18" s="101"/>
      <c r="F18" s="61"/>
      <c r="G18" s="100" t="s">
        <v>1325</v>
      </c>
      <c r="H18" s="101"/>
      <c r="I18" s="60">
        <v>0</v>
      </c>
      <c r="J18" s="1"/>
    </row>
    <row r="19" spans="1:10" ht="15.2" customHeight="1">
      <c r="A19" s="56"/>
      <c r="B19" s="59" t="s">
        <v>1157</v>
      </c>
      <c r="C19" s="60">
        <f>SUMIF('Stavební rozpočet'!Y12:Y453,"VRN",'Stavební rozpočet'!W12:W453)</f>
        <v>0</v>
      </c>
      <c r="D19" s="100"/>
      <c r="E19" s="101"/>
      <c r="F19" s="61"/>
      <c r="G19" s="100" t="s">
        <v>1326</v>
      </c>
      <c r="H19" s="101"/>
      <c r="I19" s="60">
        <v>0</v>
      </c>
      <c r="J19" s="1"/>
    </row>
    <row r="20" spans="1:10" ht="15.2" customHeight="1">
      <c r="A20" s="102" t="s">
        <v>1300</v>
      </c>
      <c r="B20" s="103"/>
      <c r="C20" s="60">
        <f>SUMIF('Stavební rozpočet'!Y12:Y453,"VRN",'Stavební rozpočet'!X12:X453)</f>
        <v>0</v>
      </c>
      <c r="D20" s="100"/>
      <c r="E20" s="101"/>
      <c r="F20" s="61"/>
      <c r="G20" s="100"/>
      <c r="H20" s="101"/>
      <c r="I20" s="61"/>
      <c r="J20" s="1"/>
    </row>
    <row r="21" spans="1:10" ht="15.2" customHeight="1">
      <c r="A21" s="102" t="s">
        <v>1301</v>
      </c>
      <c r="B21" s="103"/>
      <c r="C21" s="60">
        <f>SUMIF('Stavební rozpočet'!Y12:Y453,"VRN",'Stavební rozpočet'!P12:P453)</f>
        <v>0</v>
      </c>
      <c r="D21" s="100"/>
      <c r="E21" s="101"/>
      <c r="F21" s="61"/>
      <c r="G21" s="100"/>
      <c r="H21" s="101"/>
      <c r="I21" s="61"/>
      <c r="J21" s="1"/>
    </row>
    <row r="22" spans="1:10" ht="16.7" customHeight="1">
      <c r="A22" s="102" t="s">
        <v>1302</v>
      </c>
      <c r="B22" s="103"/>
      <c r="C22" s="60">
        <f>SUM(C14:C21)</f>
        <v>0</v>
      </c>
      <c r="D22" s="102" t="s">
        <v>1315</v>
      </c>
      <c r="E22" s="103"/>
      <c r="F22" s="60">
        <f>SUM(F14:F21)</f>
        <v>0</v>
      </c>
      <c r="G22" s="102" t="s">
        <v>1327</v>
      </c>
      <c r="H22" s="103"/>
      <c r="I22" s="60">
        <f>SUM(I14:I21)</f>
        <v>0</v>
      </c>
      <c r="J22" s="1"/>
    </row>
    <row r="23" spans="1:9" ht="15.2" customHeight="1">
      <c r="A23" s="66"/>
      <c r="B23" s="66"/>
      <c r="C23" s="66"/>
      <c r="D23" s="66"/>
      <c r="E23" s="66"/>
      <c r="F23" s="71"/>
      <c r="G23" s="102" t="s">
        <v>1329</v>
      </c>
      <c r="H23" s="103"/>
      <c r="I23" s="64"/>
    </row>
    <row r="24" spans="1:9" ht="12.75">
      <c r="A24" s="70"/>
      <c r="B24" s="70"/>
      <c r="C24" s="70"/>
      <c r="D24" s="75"/>
      <c r="E24" s="75"/>
      <c r="F24" s="75"/>
      <c r="G24" s="66"/>
      <c r="H24" s="66"/>
      <c r="I24" s="75"/>
    </row>
    <row r="25" spans="1:9" ht="15.2" customHeight="1">
      <c r="A25" s="104" t="s">
        <v>1303</v>
      </c>
      <c r="B25" s="105"/>
      <c r="C25" s="63">
        <f>('Stavební rozpočet'!AI423+'Stavební rozpočet'!AI442)</f>
        <v>0</v>
      </c>
      <c r="D25" s="69"/>
      <c r="E25" s="70"/>
      <c r="F25" s="70"/>
      <c r="G25" s="70"/>
      <c r="H25" s="70"/>
      <c r="I25" s="70"/>
    </row>
    <row r="26" spans="1:10" ht="15.2" customHeight="1">
      <c r="A26" s="104" t="s">
        <v>1304</v>
      </c>
      <c r="B26" s="105"/>
      <c r="C26" s="63">
        <f>('Stavební rozpočet'!AJ423+'Stavební rozpočet'!AJ442)</f>
        <v>0</v>
      </c>
      <c r="D26" s="104" t="s">
        <v>1317</v>
      </c>
      <c r="E26" s="105"/>
      <c r="F26" s="63">
        <f>ROUND(C26*(15/100),2)</f>
        <v>0</v>
      </c>
      <c r="G26" s="104" t="s">
        <v>1331</v>
      </c>
      <c r="H26" s="105"/>
      <c r="I26" s="63">
        <f>SUM(C25:C27)</f>
        <v>0</v>
      </c>
      <c r="J26" s="1"/>
    </row>
    <row r="27" spans="1:10" ht="15.2" customHeight="1">
      <c r="A27" s="104" t="s">
        <v>1305</v>
      </c>
      <c r="B27" s="105"/>
      <c r="C27" s="63">
        <f>('Stavební rozpočet'!AK423+'Stavební rozpočet'!AK442)+(F22+I22+F23+I23+I24)</f>
        <v>0</v>
      </c>
      <c r="D27" s="104" t="s">
        <v>1318</v>
      </c>
      <c r="E27" s="105"/>
      <c r="F27" s="63">
        <f>ROUND(C27*(21/100),2)</f>
        <v>0</v>
      </c>
      <c r="G27" s="104" t="s">
        <v>1332</v>
      </c>
      <c r="H27" s="105"/>
      <c r="I27" s="63">
        <f>SUM(F26:F27)+I26</f>
        <v>0</v>
      </c>
      <c r="J27" s="1"/>
    </row>
    <row r="28" spans="1:9" ht="12.75">
      <c r="A28" s="57"/>
      <c r="B28" s="57"/>
      <c r="C28" s="57"/>
      <c r="D28" s="57"/>
      <c r="E28" s="57"/>
      <c r="F28" s="57"/>
      <c r="G28" s="57"/>
      <c r="H28" s="57"/>
      <c r="I28" s="57"/>
    </row>
    <row r="29" spans="1:10" ht="14.45" customHeight="1">
      <c r="A29" s="106" t="s">
        <v>1306</v>
      </c>
      <c r="B29" s="107"/>
      <c r="C29" s="108"/>
      <c r="D29" s="106" t="s">
        <v>1319</v>
      </c>
      <c r="E29" s="107"/>
      <c r="F29" s="108"/>
      <c r="G29" s="106" t="s">
        <v>1333</v>
      </c>
      <c r="H29" s="107"/>
      <c r="I29" s="108"/>
      <c r="J29" s="33"/>
    </row>
    <row r="30" spans="1:10" ht="14.45" customHeight="1">
      <c r="A30" s="109"/>
      <c r="B30" s="110"/>
      <c r="C30" s="111"/>
      <c r="D30" s="109"/>
      <c r="E30" s="110"/>
      <c r="F30" s="111"/>
      <c r="G30" s="109"/>
      <c r="H30" s="110"/>
      <c r="I30" s="111"/>
      <c r="J30" s="33"/>
    </row>
    <row r="31" spans="1:10" ht="14.45" customHeight="1">
      <c r="A31" s="109"/>
      <c r="B31" s="110"/>
      <c r="C31" s="111"/>
      <c r="D31" s="109"/>
      <c r="E31" s="110"/>
      <c r="F31" s="111"/>
      <c r="G31" s="109"/>
      <c r="H31" s="110"/>
      <c r="I31" s="111"/>
      <c r="J31" s="33"/>
    </row>
    <row r="32" spans="1:10" ht="14.45" customHeight="1">
      <c r="A32" s="109"/>
      <c r="B32" s="110"/>
      <c r="C32" s="111"/>
      <c r="D32" s="109"/>
      <c r="E32" s="110"/>
      <c r="F32" s="111"/>
      <c r="G32" s="109"/>
      <c r="H32" s="110"/>
      <c r="I32" s="111"/>
      <c r="J32" s="33"/>
    </row>
    <row r="33" spans="1:10" ht="14.45" customHeight="1">
      <c r="A33" s="112" t="s">
        <v>1307</v>
      </c>
      <c r="B33" s="113"/>
      <c r="C33" s="114"/>
      <c r="D33" s="112" t="s">
        <v>1307</v>
      </c>
      <c r="E33" s="113"/>
      <c r="F33" s="114"/>
      <c r="G33" s="112" t="s">
        <v>1307</v>
      </c>
      <c r="H33" s="113"/>
      <c r="I33" s="114"/>
      <c r="J33" s="33"/>
    </row>
    <row r="34" spans="1:9" ht="11.25" customHeight="1">
      <c r="A34" s="58" t="s">
        <v>369</v>
      </c>
      <c r="B34" s="50"/>
      <c r="C34" s="50"/>
      <c r="D34" s="50"/>
      <c r="E34" s="50"/>
      <c r="F34" s="50"/>
      <c r="G34" s="50"/>
      <c r="H34" s="50"/>
      <c r="I34" s="50"/>
    </row>
    <row r="35" spans="1:9" ht="12.75">
      <c r="A35" s="90"/>
      <c r="B35" s="81"/>
      <c r="C35" s="81"/>
      <c r="D35" s="81"/>
      <c r="E35" s="81"/>
      <c r="F35" s="81"/>
      <c r="G35" s="81"/>
      <c r="H35" s="81"/>
      <c r="I35" s="81"/>
    </row>
    <row r="36" spans="1:9" ht="12.75">
      <c r="A36" s="75"/>
      <c r="B36" s="75"/>
      <c r="C36" s="75"/>
      <c r="D36" s="75"/>
      <c r="E36" s="75"/>
      <c r="F36" s="75"/>
      <c r="G36" s="75"/>
      <c r="H36" s="75"/>
      <c r="I36" s="75"/>
    </row>
  </sheetData>
  <sheetProtection algorithmName="SHA-512" hashValue="1duQLhqpUJjVDNU3XflX/7J3d6Wo7enrgy1DR1i9JmGHjcTvSCXYaO0VeFzVP0eXPG3ARKugq+cZcMWQapxmdQ==" saltValue="UKTdWfd2l3RBoYTdumv63Q==" spinCount="100000" sheet="1" formatCells="0" formatColumns="0" formatRows="0" insertColumns="0" insertRows="0" insertHyperlinks="0" deleteColumns="0" deleteRows="0" sort="0" autoFilter="0" pivotTables="0"/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G23:H23"/>
    <mergeCell ref="A25:B25"/>
    <mergeCell ref="A26:B26"/>
    <mergeCell ref="D26:E26"/>
    <mergeCell ref="G26:H26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portrait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Hefner</dc:creator>
  <cp:keywords/>
  <dc:description/>
  <cp:lastModifiedBy>Milan Ballák</cp:lastModifiedBy>
  <cp:lastPrinted>2019-05-20T06:19:14Z</cp:lastPrinted>
  <dcterms:created xsi:type="dcterms:W3CDTF">2018-04-09T06:07:26Z</dcterms:created>
  <dcterms:modified xsi:type="dcterms:W3CDTF">2019-05-20T07:25:45Z</dcterms:modified>
  <cp:category/>
  <cp:version/>
  <cp:contentType/>
  <cp:contentStatus/>
</cp:coreProperties>
</file>