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O:\ORMI\Podklady pro VZ\Zakázky ORMI\2019\Kavarna Union - oprava fasády\1. ZD\Příloha č. 4 - Výkaz výměr\"/>
    </mc:Choice>
  </mc:AlternateContent>
  <xr:revisionPtr revIDLastSave="0" documentId="8_{47F1B72D-6F98-4239-93FF-667AADEA9CFC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Rekapitulace stavby" sheetId="1" r:id="rId1"/>
    <sheet name="170629-1-1 - OPRAVA FASÁD..." sheetId="2" r:id="rId2"/>
    <sheet name="170629-1-2 - OPRAVA FASÁD..." sheetId="3" r:id="rId3"/>
    <sheet name="170629-1-3 - VRN" sheetId="4" r:id="rId4"/>
  </sheets>
  <definedNames>
    <definedName name="_xlnm._FilterDatabase" localSheetId="1" hidden="1">'170629-1-1 - OPRAVA FASÁD...'!$C$93:$K$268</definedName>
    <definedName name="_xlnm._FilterDatabase" localSheetId="2" hidden="1">'170629-1-2 - OPRAVA FASÁD...'!$C$88:$K$101</definedName>
    <definedName name="_xlnm._FilterDatabase" localSheetId="3" hidden="1">'170629-1-3 - VRN'!$C$90:$K$116</definedName>
    <definedName name="_xlnm.Print_Titles" localSheetId="1">'170629-1-1 - OPRAVA FASÁD...'!$93:$93</definedName>
    <definedName name="_xlnm.Print_Titles" localSheetId="2">'170629-1-2 - OPRAVA FASÁD...'!$88:$88</definedName>
    <definedName name="_xlnm.Print_Titles" localSheetId="3">'170629-1-3 - VRN'!$90:$90</definedName>
    <definedName name="_xlnm.Print_Titles" localSheetId="0">'Rekapitulace stavby'!$52:$52</definedName>
    <definedName name="_xlnm.Print_Area" localSheetId="1">'170629-1-1 - OPRAVA FASÁD...'!$C$4:$J$41,'170629-1-1 - OPRAVA FASÁD...'!$C$47:$J$73,'170629-1-1 - OPRAVA FASÁD...'!$C$79:$K$268</definedName>
    <definedName name="_xlnm.Print_Area" localSheetId="2">'170629-1-2 - OPRAVA FASÁD...'!$C$4:$J$41,'170629-1-2 - OPRAVA FASÁD...'!$C$47:$J$68,'170629-1-2 - OPRAVA FASÁD...'!$C$74:$K$101</definedName>
    <definedName name="_xlnm.Print_Area" localSheetId="3">'170629-1-3 - VRN'!$C$4:$J$41,'170629-1-3 - VRN'!$C$47:$J$70,'170629-1-3 - VRN'!$C$76:$K$116</definedName>
    <definedName name="_xlnm.Print_Area" localSheetId="0">'Rekapitulace stavby'!$D$4:$AO$36,'Rekapitulace stavby'!$C$42:$AQ$59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9" i="4" l="1"/>
  <c r="J38" i="4"/>
  <c r="AY58" i="1" s="1"/>
  <c r="J37" i="4"/>
  <c r="AX58" i="1" s="1"/>
  <c r="BI115" i="4"/>
  <c r="BH115" i="4"/>
  <c r="BG115" i="4"/>
  <c r="BF115" i="4"/>
  <c r="T115" i="4"/>
  <c r="T112" i="4" s="1"/>
  <c r="R115" i="4"/>
  <c r="P115" i="4"/>
  <c r="BK115" i="4"/>
  <c r="J115" i="4"/>
  <c r="BE115" i="4" s="1"/>
  <c r="BI113" i="4"/>
  <c r="BH113" i="4"/>
  <c r="BG113" i="4"/>
  <c r="BF113" i="4"/>
  <c r="T113" i="4"/>
  <c r="R113" i="4"/>
  <c r="R112" i="4"/>
  <c r="P113" i="4"/>
  <c r="P112" i="4" s="1"/>
  <c r="BK113" i="4"/>
  <c r="BK112" i="4"/>
  <c r="J112" i="4" s="1"/>
  <c r="J69" i="4" s="1"/>
  <c r="J113" i="4"/>
  <c r="BE113" i="4" s="1"/>
  <c r="BI110" i="4"/>
  <c r="BH110" i="4"/>
  <c r="BG110" i="4"/>
  <c r="BF110" i="4"/>
  <c r="T110" i="4"/>
  <c r="T109" i="4"/>
  <c r="R110" i="4"/>
  <c r="R109" i="4" s="1"/>
  <c r="P110" i="4"/>
  <c r="P109" i="4"/>
  <c r="BK110" i="4"/>
  <c r="BK109" i="4" s="1"/>
  <c r="J109" i="4" s="1"/>
  <c r="J68" i="4" s="1"/>
  <c r="J110" i="4"/>
  <c r="BE110" i="4"/>
  <c r="BI107" i="4"/>
  <c r="BH107" i="4"/>
  <c r="BG107" i="4"/>
  <c r="BF107" i="4"/>
  <c r="T107" i="4"/>
  <c r="R107" i="4"/>
  <c r="P107" i="4"/>
  <c r="BK107" i="4"/>
  <c r="J107" i="4"/>
  <c r="BE107" i="4" s="1"/>
  <c r="BI105" i="4"/>
  <c r="BH105" i="4"/>
  <c r="BG105" i="4"/>
  <c r="BF105" i="4"/>
  <c r="T105" i="4"/>
  <c r="R105" i="4"/>
  <c r="R100" i="4" s="1"/>
  <c r="P105" i="4"/>
  <c r="BK105" i="4"/>
  <c r="J105" i="4"/>
  <c r="BE105" i="4"/>
  <c r="BI103" i="4"/>
  <c r="BH103" i="4"/>
  <c r="BG103" i="4"/>
  <c r="BF103" i="4"/>
  <c r="T103" i="4"/>
  <c r="R103" i="4"/>
  <c r="P103" i="4"/>
  <c r="BK103" i="4"/>
  <c r="J103" i="4"/>
  <c r="BE103" i="4" s="1"/>
  <c r="BI101" i="4"/>
  <c r="BH101" i="4"/>
  <c r="BG101" i="4"/>
  <c r="BF101" i="4"/>
  <c r="T101" i="4"/>
  <c r="T100" i="4"/>
  <c r="R101" i="4"/>
  <c r="P101" i="4"/>
  <c r="P100" i="4"/>
  <c r="BK101" i="4"/>
  <c r="J101" i="4"/>
  <c r="BE101" i="4" s="1"/>
  <c r="BI97" i="4"/>
  <c r="BH97" i="4"/>
  <c r="F38" i="4" s="1"/>
  <c r="BC58" i="1" s="1"/>
  <c r="BG97" i="4"/>
  <c r="BF97" i="4"/>
  <c r="T97" i="4"/>
  <c r="T96" i="4"/>
  <c r="R97" i="4"/>
  <c r="R96" i="4" s="1"/>
  <c r="P97" i="4"/>
  <c r="P96" i="4"/>
  <c r="BK97" i="4"/>
  <c r="BK96" i="4" s="1"/>
  <c r="J96" i="4" s="1"/>
  <c r="J66" i="4" s="1"/>
  <c r="J97" i="4"/>
  <c r="BE97" i="4" s="1"/>
  <c r="BI94" i="4"/>
  <c r="F39" i="4"/>
  <c r="BD58" i="1" s="1"/>
  <c r="BH94" i="4"/>
  <c r="BG94" i="4"/>
  <c r="BF94" i="4"/>
  <c r="F36" i="4" s="1"/>
  <c r="BA58" i="1" s="1"/>
  <c r="T94" i="4"/>
  <c r="T93" i="4" s="1"/>
  <c r="R94" i="4"/>
  <c r="R93" i="4" s="1"/>
  <c r="P94" i="4"/>
  <c r="P93" i="4" s="1"/>
  <c r="BK94" i="4"/>
  <c r="BK93" i="4" s="1"/>
  <c r="J93" i="4" s="1"/>
  <c r="J65" i="4" s="1"/>
  <c r="J94" i="4"/>
  <c r="BE94" i="4" s="1"/>
  <c r="F85" i="4"/>
  <c r="E83" i="4"/>
  <c r="F56" i="4"/>
  <c r="E54" i="4"/>
  <c r="J26" i="4"/>
  <c r="E26" i="4"/>
  <c r="J88" i="4" s="1"/>
  <c r="J59" i="4"/>
  <c r="J25" i="4"/>
  <c r="J23" i="4"/>
  <c r="E23" i="4"/>
  <c r="J58" i="4" s="1"/>
  <c r="J87" i="4"/>
  <c r="J22" i="4"/>
  <c r="J20" i="4"/>
  <c r="E20" i="4"/>
  <c r="F59" i="4" s="1"/>
  <c r="J19" i="4"/>
  <c r="J17" i="4"/>
  <c r="E17" i="4"/>
  <c r="J16" i="4"/>
  <c r="J14" i="4"/>
  <c r="E7" i="4"/>
  <c r="E50" i="4" s="1"/>
  <c r="E79" i="4"/>
  <c r="J39" i="3"/>
  <c r="J38" i="3"/>
  <c r="AY57" i="1"/>
  <c r="J37" i="3"/>
  <c r="AX57" i="1" s="1"/>
  <c r="BI99" i="3"/>
  <c r="BH99" i="3"/>
  <c r="BG99" i="3"/>
  <c r="BF99" i="3"/>
  <c r="T99" i="3"/>
  <c r="T98" i="3"/>
  <c r="T97" i="3" s="1"/>
  <c r="R99" i="3"/>
  <c r="R98" i="3" s="1"/>
  <c r="R97" i="3" s="1"/>
  <c r="P99" i="3"/>
  <c r="P98" i="3"/>
  <c r="P97" i="3" s="1"/>
  <c r="BK99" i="3"/>
  <c r="BK98" i="3" s="1"/>
  <c r="J99" i="3"/>
  <c r="BE99" i="3"/>
  <c r="BI92" i="3"/>
  <c r="BH92" i="3"/>
  <c r="BG92" i="3"/>
  <c r="F37" i="3"/>
  <c r="BB57" i="1" s="1"/>
  <c r="BF92" i="3"/>
  <c r="F36" i="3" s="1"/>
  <c r="BA57" i="1" s="1"/>
  <c r="J36" i="3"/>
  <c r="AW57" i="1"/>
  <c r="T92" i="3"/>
  <c r="T91" i="3" s="1"/>
  <c r="T90" i="3" s="1"/>
  <c r="T89" i="3" s="1"/>
  <c r="R92" i="3"/>
  <c r="R91" i="3"/>
  <c r="R90" i="3" s="1"/>
  <c r="P92" i="3"/>
  <c r="P91" i="3" s="1"/>
  <c r="P90" i="3" s="1"/>
  <c r="P89" i="3" s="1"/>
  <c r="AU57" i="1" s="1"/>
  <c r="BK92" i="3"/>
  <c r="BK91" i="3" s="1"/>
  <c r="J92" i="3"/>
  <c r="BE92" i="3"/>
  <c r="F35" i="3" s="1"/>
  <c r="AZ57" i="1" s="1"/>
  <c r="F83" i="3"/>
  <c r="E81" i="3"/>
  <c r="F56" i="3"/>
  <c r="E54" i="3"/>
  <c r="J26" i="3"/>
  <c r="E26" i="3"/>
  <c r="J25" i="3"/>
  <c r="J23" i="3"/>
  <c r="E23" i="3"/>
  <c r="J85" i="3" s="1"/>
  <c r="J58" i="3"/>
  <c r="J22" i="3"/>
  <c r="J20" i="3"/>
  <c r="E20" i="3"/>
  <c r="F86" i="3"/>
  <c r="F59" i="3"/>
  <c r="J19" i="3"/>
  <c r="J17" i="3"/>
  <c r="E17" i="3"/>
  <c r="F58" i="3" s="1"/>
  <c r="F85" i="3"/>
  <c r="J16" i="3"/>
  <c r="J14" i="3"/>
  <c r="J56" i="3" s="1"/>
  <c r="E7" i="3"/>
  <c r="E50" i="3" s="1"/>
  <c r="E77" i="3"/>
  <c r="J39" i="2"/>
  <c r="J38" i="2"/>
  <c r="AY56" i="1"/>
  <c r="J37" i="2"/>
  <c r="AX56" i="1" s="1"/>
  <c r="BI265" i="2"/>
  <c r="BH265" i="2"/>
  <c r="BG265" i="2"/>
  <c r="BF265" i="2"/>
  <c r="T265" i="2"/>
  <c r="R265" i="2"/>
  <c r="P265" i="2"/>
  <c r="BK265" i="2"/>
  <c r="J265" i="2"/>
  <c r="BE265" i="2"/>
  <c r="BI261" i="2"/>
  <c r="BH261" i="2"/>
  <c r="BG261" i="2"/>
  <c r="BF261" i="2"/>
  <c r="T261" i="2"/>
  <c r="R261" i="2"/>
  <c r="P261" i="2"/>
  <c r="BK261" i="2"/>
  <c r="J261" i="2"/>
  <c r="BE261" i="2" s="1"/>
  <c r="BI257" i="2"/>
  <c r="BH257" i="2"/>
  <c r="BG257" i="2"/>
  <c r="BF257" i="2"/>
  <c r="T257" i="2"/>
  <c r="R257" i="2"/>
  <c r="P257" i="2"/>
  <c r="BK257" i="2"/>
  <c r="J257" i="2"/>
  <c r="BE257" i="2"/>
  <c r="BI253" i="2"/>
  <c r="BH253" i="2"/>
  <c r="BG253" i="2"/>
  <c r="BF253" i="2"/>
  <c r="T253" i="2"/>
  <c r="R253" i="2"/>
  <c r="P253" i="2"/>
  <c r="BK253" i="2"/>
  <c r="J253" i="2"/>
  <c r="BE253" i="2" s="1"/>
  <c r="BI249" i="2"/>
  <c r="BH249" i="2"/>
  <c r="BG249" i="2"/>
  <c r="BF249" i="2"/>
  <c r="T249" i="2"/>
  <c r="R249" i="2"/>
  <c r="P249" i="2"/>
  <c r="BK249" i="2"/>
  <c r="J249" i="2"/>
  <c r="BE249" i="2" s="1"/>
  <c r="BI235" i="2"/>
  <c r="BH235" i="2"/>
  <c r="BG235" i="2"/>
  <c r="BF235" i="2"/>
  <c r="T235" i="2"/>
  <c r="R235" i="2"/>
  <c r="P235" i="2"/>
  <c r="BK235" i="2"/>
  <c r="J235" i="2"/>
  <c r="BE235" i="2"/>
  <c r="BI229" i="2"/>
  <c r="BH229" i="2"/>
  <c r="BG229" i="2"/>
  <c r="BF229" i="2"/>
  <c r="T229" i="2"/>
  <c r="R229" i="2"/>
  <c r="P229" i="2"/>
  <c r="BK229" i="2"/>
  <c r="J229" i="2"/>
  <c r="BE229" i="2" s="1"/>
  <c r="BI218" i="2"/>
  <c r="BH218" i="2"/>
  <c r="BG218" i="2"/>
  <c r="BF218" i="2"/>
  <c r="T218" i="2"/>
  <c r="R218" i="2"/>
  <c r="P218" i="2"/>
  <c r="BK218" i="2"/>
  <c r="J218" i="2"/>
  <c r="BE218" i="2"/>
  <c r="BI213" i="2"/>
  <c r="BH213" i="2"/>
  <c r="BG213" i="2"/>
  <c r="BF213" i="2"/>
  <c r="T213" i="2"/>
  <c r="R213" i="2"/>
  <c r="P213" i="2"/>
  <c r="BK213" i="2"/>
  <c r="J213" i="2"/>
  <c r="BE213" i="2" s="1"/>
  <c r="BI203" i="2"/>
  <c r="BH203" i="2"/>
  <c r="BG203" i="2"/>
  <c r="BF203" i="2"/>
  <c r="T203" i="2"/>
  <c r="T202" i="2" s="1"/>
  <c r="R203" i="2"/>
  <c r="P203" i="2"/>
  <c r="BK203" i="2"/>
  <c r="J203" i="2"/>
  <c r="BE203" i="2" s="1"/>
  <c r="BI200" i="2"/>
  <c r="BH200" i="2"/>
  <c r="BG200" i="2"/>
  <c r="BF200" i="2"/>
  <c r="T200" i="2"/>
  <c r="R200" i="2"/>
  <c r="P200" i="2"/>
  <c r="P179" i="2" s="1"/>
  <c r="BK200" i="2"/>
  <c r="J200" i="2"/>
  <c r="BE200" i="2"/>
  <c r="BI191" i="2"/>
  <c r="BH191" i="2"/>
  <c r="BG191" i="2"/>
  <c r="BF191" i="2"/>
  <c r="T191" i="2"/>
  <c r="R191" i="2"/>
  <c r="P191" i="2"/>
  <c r="BK191" i="2"/>
  <c r="J191" i="2"/>
  <c r="BE191" i="2" s="1"/>
  <c r="BI182" i="2"/>
  <c r="BH182" i="2"/>
  <c r="BG182" i="2"/>
  <c r="BF182" i="2"/>
  <c r="T182" i="2"/>
  <c r="R182" i="2"/>
  <c r="P182" i="2"/>
  <c r="BK182" i="2"/>
  <c r="J182" i="2"/>
  <c r="BE182" i="2"/>
  <c r="BI180" i="2"/>
  <c r="BH180" i="2"/>
  <c r="BG180" i="2"/>
  <c r="BF180" i="2"/>
  <c r="T180" i="2"/>
  <c r="R180" i="2"/>
  <c r="R179" i="2" s="1"/>
  <c r="P180" i="2"/>
  <c r="BK180" i="2"/>
  <c r="J180" i="2"/>
  <c r="BE180" i="2"/>
  <c r="BI176" i="2"/>
  <c r="BH176" i="2"/>
  <c r="BG176" i="2"/>
  <c r="BF176" i="2"/>
  <c r="T176" i="2"/>
  <c r="T175" i="2"/>
  <c r="R176" i="2"/>
  <c r="R175" i="2" s="1"/>
  <c r="P176" i="2"/>
  <c r="P175" i="2" s="1"/>
  <c r="BK176" i="2"/>
  <c r="BK175" i="2" s="1"/>
  <c r="J175" i="2" s="1"/>
  <c r="J68" i="2" s="1"/>
  <c r="J176" i="2"/>
  <c r="BE176" i="2" s="1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 s="1"/>
  <c r="BI168" i="2"/>
  <c r="BH168" i="2"/>
  <c r="BG168" i="2"/>
  <c r="BF168" i="2"/>
  <c r="T168" i="2"/>
  <c r="R168" i="2"/>
  <c r="P168" i="2"/>
  <c r="BK168" i="2"/>
  <c r="J168" i="2"/>
  <c r="BE168" i="2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/>
  <c r="BI159" i="2"/>
  <c r="BH159" i="2"/>
  <c r="BG159" i="2"/>
  <c r="BF159" i="2"/>
  <c r="T159" i="2"/>
  <c r="R159" i="2"/>
  <c r="P159" i="2"/>
  <c r="BK159" i="2"/>
  <c r="J159" i="2"/>
  <c r="BE159" i="2" s="1"/>
  <c r="BI157" i="2"/>
  <c r="BH157" i="2"/>
  <c r="BG157" i="2"/>
  <c r="BF157" i="2"/>
  <c r="T157" i="2"/>
  <c r="R157" i="2"/>
  <c r="P157" i="2"/>
  <c r="BK157" i="2"/>
  <c r="J157" i="2"/>
  <c r="BE157" i="2" s="1"/>
  <c r="BI154" i="2"/>
  <c r="BH154" i="2"/>
  <c r="BG154" i="2"/>
  <c r="BF154" i="2"/>
  <c r="T154" i="2"/>
  <c r="R154" i="2"/>
  <c r="P154" i="2"/>
  <c r="BK154" i="2"/>
  <c r="J154" i="2"/>
  <c r="BE154" i="2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/>
  <c r="BI146" i="2"/>
  <c r="BH146" i="2"/>
  <c r="BG146" i="2"/>
  <c r="BF146" i="2"/>
  <c r="T146" i="2"/>
  <c r="R146" i="2"/>
  <c r="P146" i="2"/>
  <c r="BK146" i="2"/>
  <c r="J146" i="2"/>
  <c r="BE146" i="2" s="1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F38" i="2" s="1"/>
  <c r="BC56" i="1" s="1"/>
  <c r="BG138" i="2"/>
  <c r="BF138" i="2"/>
  <c r="T138" i="2"/>
  <c r="R138" i="2"/>
  <c r="P138" i="2"/>
  <c r="BK138" i="2"/>
  <c r="J138" i="2"/>
  <c r="BE138" i="2" s="1"/>
  <c r="BI135" i="2"/>
  <c r="BH135" i="2"/>
  <c r="BG135" i="2"/>
  <c r="BF135" i="2"/>
  <c r="T135" i="2"/>
  <c r="R135" i="2"/>
  <c r="P135" i="2"/>
  <c r="BK135" i="2"/>
  <c r="BK128" i="2" s="1"/>
  <c r="J128" i="2" s="1"/>
  <c r="J66" i="2" s="1"/>
  <c r="J135" i="2"/>
  <c r="BE135" i="2" s="1"/>
  <c r="BI129" i="2"/>
  <c r="BH129" i="2"/>
  <c r="BG129" i="2"/>
  <c r="BF129" i="2"/>
  <c r="T129" i="2"/>
  <c r="R129" i="2"/>
  <c r="P129" i="2"/>
  <c r="BK129" i="2"/>
  <c r="J129" i="2"/>
  <c r="BE129" i="2"/>
  <c r="BI113" i="2"/>
  <c r="BH113" i="2"/>
  <c r="BG113" i="2"/>
  <c r="BF113" i="2"/>
  <c r="T113" i="2"/>
  <c r="R113" i="2"/>
  <c r="P113" i="2"/>
  <c r="BK113" i="2"/>
  <c r="J113" i="2"/>
  <c r="BE113" i="2" s="1"/>
  <c r="BI106" i="2"/>
  <c r="BH106" i="2"/>
  <c r="BG106" i="2"/>
  <c r="BF106" i="2"/>
  <c r="T106" i="2"/>
  <c r="R106" i="2"/>
  <c r="P106" i="2"/>
  <c r="BK106" i="2"/>
  <c r="J106" i="2"/>
  <c r="BE106" i="2"/>
  <c r="BI102" i="2"/>
  <c r="BH102" i="2"/>
  <c r="BG102" i="2"/>
  <c r="BF102" i="2"/>
  <c r="T102" i="2"/>
  <c r="R102" i="2"/>
  <c r="P102" i="2"/>
  <c r="BK102" i="2"/>
  <c r="J102" i="2"/>
  <c r="BE102" i="2" s="1"/>
  <c r="BI97" i="2"/>
  <c r="BH97" i="2"/>
  <c r="BG97" i="2"/>
  <c r="BF97" i="2"/>
  <c r="T97" i="2"/>
  <c r="R97" i="2"/>
  <c r="R96" i="2" s="1"/>
  <c r="P97" i="2"/>
  <c r="BK97" i="2"/>
  <c r="BK96" i="2" s="1"/>
  <c r="J96" i="2" s="1"/>
  <c r="J65" i="2" s="1"/>
  <c r="J97" i="2"/>
  <c r="BE97" i="2" s="1"/>
  <c r="F88" i="2"/>
  <c r="E86" i="2"/>
  <c r="F56" i="2"/>
  <c r="E54" i="2"/>
  <c r="J26" i="2"/>
  <c r="E26" i="2"/>
  <c r="J59" i="2" s="1"/>
  <c r="J91" i="2"/>
  <c r="J25" i="2"/>
  <c r="J23" i="2"/>
  <c r="E23" i="2"/>
  <c r="J58" i="2" s="1"/>
  <c r="J22" i="2"/>
  <c r="J20" i="2"/>
  <c r="E20" i="2"/>
  <c r="F59" i="2" s="1"/>
  <c r="J19" i="2"/>
  <c r="J17" i="2"/>
  <c r="E17" i="2"/>
  <c r="F90" i="2" s="1"/>
  <c r="J16" i="2"/>
  <c r="J14" i="2"/>
  <c r="J88" i="2" s="1"/>
  <c r="E7" i="2"/>
  <c r="E50" i="2" s="1"/>
  <c r="E82" i="2"/>
  <c r="AS55" i="1"/>
  <c r="AS54" i="1" s="1"/>
  <c r="L50" i="1"/>
  <c r="AM50" i="1"/>
  <c r="AM49" i="1"/>
  <c r="L49" i="1"/>
  <c r="AM47" i="1"/>
  <c r="L47" i="1"/>
  <c r="L45" i="1"/>
  <c r="L44" i="1"/>
  <c r="P92" i="4" l="1"/>
  <c r="P91" i="4" s="1"/>
  <c r="AU58" i="1" s="1"/>
  <c r="R128" i="2"/>
  <c r="BK179" i="2"/>
  <c r="J179" i="2" s="1"/>
  <c r="J70" i="2" s="1"/>
  <c r="T248" i="2"/>
  <c r="R89" i="3"/>
  <c r="T96" i="2"/>
  <c r="R202" i="2"/>
  <c r="R178" i="2" s="1"/>
  <c r="F38" i="3"/>
  <c r="BC57" i="1" s="1"/>
  <c r="BC55" i="1" s="1"/>
  <c r="F39" i="3"/>
  <c r="BD57" i="1" s="1"/>
  <c r="BK100" i="4"/>
  <c r="J100" i="4" s="1"/>
  <c r="J67" i="4" s="1"/>
  <c r="P202" i="2"/>
  <c r="BK248" i="2"/>
  <c r="J248" i="2" s="1"/>
  <c r="J72" i="2" s="1"/>
  <c r="P248" i="2"/>
  <c r="F37" i="4"/>
  <c r="BB58" i="1" s="1"/>
  <c r="J90" i="2"/>
  <c r="J36" i="2"/>
  <c r="AW56" i="1" s="1"/>
  <c r="F39" i="2"/>
  <c r="BD56" i="1" s="1"/>
  <c r="BD55" i="1" s="1"/>
  <c r="BD54" i="1" s="1"/>
  <c r="W33" i="1" s="1"/>
  <c r="T163" i="2"/>
  <c r="P163" i="2"/>
  <c r="R248" i="2"/>
  <c r="J35" i="3"/>
  <c r="AV57" i="1" s="1"/>
  <c r="AT57" i="1" s="1"/>
  <c r="F88" i="4"/>
  <c r="J36" i="4"/>
  <c r="AW58" i="1" s="1"/>
  <c r="J56" i="2"/>
  <c r="J83" i="3"/>
  <c r="P178" i="2"/>
  <c r="J35" i="2"/>
  <c r="AV56" i="1" s="1"/>
  <c r="AT56" i="1" s="1"/>
  <c r="J91" i="3"/>
  <c r="J65" i="3" s="1"/>
  <c r="BK90" i="3"/>
  <c r="F87" i="4"/>
  <c r="F58" i="4"/>
  <c r="P96" i="2"/>
  <c r="F36" i="2"/>
  <c r="BA56" i="1" s="1"/>
  <c r="BA55" i="1" s="1"/>
  <c r="R163" i="2"/>
  <c r="R95" i="2" s="1"/>
  <c r="BK202" i="2"/>
  <c r="R92" i="4"/>
  <c r="R91" i="4" s="1"/>
  <c r="J86" i="3"/>
  <c r="J59" i="3"/>
  <c r="J35" i="4"/>
  <c r="AV58" i="1" s="1"/>
  <c r="AT58" i="1" s="1"/>
  <c r="F35" i="4"/>
  <c r="AZ58" i="1" s="1"/>
  <c r="F37" i="2"/>
  <c r="BB56" i="1" s="1"/>
  <c r="T128" i="2"/>
  <c r="T179" i="2"/>
  <c r="T178" i="2" s="1"/>
  <c r="F58" i="2"/>
  <c r="F91" i="2"/>
  <c r="F35" i="2"/>
  <c r="AZ56" i="1" s="1"/>
  <c r="P128" i="2"/>
  <c r="BK163" i="2"/>
  <c r="J163" i="2" s="1"/>
  <c r="J67" i="2" s="1"/>
  <c r="J98" i="3"/>
  <c r="J67" i="3" s="1"/>
  <c r="BK97" i="3"/>
  <c r="J97" i="3" s="1"/>
  <c r="J66" i="3" s="1"/>
  <c r="J85" i="4"/>
  <c r="J56" i="4"/>
  <c r="T92" i="4"/>
  <c r="T91" i="4" s="1"/>
  <c r="AY55" i="1" l="1"/>
  <c r="BC54" i="1"/>
  <c r="R94" i="2"/>
  <c r="BK92" i="4"/>
  <c r="BK91" i="4" s="1"/>
  <c r="J91" i="4" s="1"/>
  <c r="T95" i="2"/>
  <c r="T94" i="2" s="1"/>
  <c r="BB55" i="1"/>
  <c r="P95" i="2"/>
  <c r="P94" i="2" s="1"/>
  <c r="AU56" i="1" s="1"/>
  <c r="AU55" i="1" s="1"/>
  <c r="AU54" i="1" s="1"/>
  <c r="AZ55" i="1"/>
  <c r="J202" i="2"/>
  <c r="J71" i="2" s="1"/>
  <c r="BK178" i="2"/>
  <c r="J178" i="2" s="1"/>
  <c r="J69" i="2" s="1"/>
  <c r="BK95" i="2"/>
  <c r="J92" i="4"/>
  <c r="J64" i="4" s="1"/>
  <c r="BB54" i="1"/>
  <c r="AX55" i="1"/>
  <c r="AW55" i="1"/>
  <c r="BA54" i="1"/>
  <c r="BK89" i="3"/>
  <c r="J89" i="3" s="1"/>
  <c r="J90" i="3"/>
  <c r="J64" i="3" s="1"/>
  <c r="AY54" i="1"/>
  <c r="W32" i="1"/>
  <c r="J95" i="2" l="1"/>
  <c r="J64" i="2" s="1"/>
  <c r="BK94" i="2"/>
  <c r="J94" i="2" s="1"/>
  <c r="AW54" i="1"/>
  <c r="AK30" i="1" s="1"/>
  <c r="W30" i="1"/>
  <c r="J32" i="4"/>
  <c r="J63" i="4"/>
  <c r="J63" i="3"/>
  <c r="J32" i="3"/>
  <c r="AX54" i="1"/>
  <c r="W31" i="1"/>
  <c r="AV55" i="1"/>
  <c r="AT55" i="1" s="1"/>
  <c r="AZ54" i="1"/>
  <c r="AG57" i="1" l="1"/>
  <c r="AN57" i="1" s="1"/>
  <c r="J41" i="3"/>
  <c r="W29" i="1"/>
  <c r="AV54" i="1"/>
  <c r="J32" i="2"/>
  <c r="J63" i="2"/>
  <c r="AG58" i="1"/>
  <c r="AN58" i="1" s="1"/>
  <c r="J41" i="4"/>
  <c r="AT54" i="1" l="1"/>
  <c r="AK29" i="1"/>
  <c r="AG56" i="1"/>
  <c r="J41" i="2"/>
  <c r="AG55" i="1" l="1"/>
  <c r="AN56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<sst xmlns="http://schemas.openxmlformats.org/spreadsheetml/2006/main" count="2351" uniqueCount="412">
  <si>
    <t>Export Komplet</t>
  </si>
  <si>
    <t/>
  </si>
  <si>
    <t>2.0</t>
  </si>
  <si>
    <t>ZAMOK</t>
  </si>
  <si>
    <t>False</t>
  </si>
  <si>
    <t>{a44d1b2e-1770-4ba2-bec0-715c31c0f134}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</si>
  <si>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</si>
  <si>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</si>
  <si>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</si>
  <si>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</si>
  <si>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</si>
  <si>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</si>
  <si>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</si>
  <si>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</si>
  <si>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170629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</si>
  <si>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</si>
  <si>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</si>
  <si>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fasády objektu KAVÁRNY UNION v České Lípě</t>
  </si>
  <si>
    <t>0,1</t>
  </si>
  <si>
    <t>KSO:</t>
  </si>
  <si>
    <t>CC-CZ:</t>
  </si>
  <si>
    <t>1</t>
  </si>
  <si>
    <t>Místo:</t>
  </si>
  <si>
    <t>JINDŘICHA Z LIPÉ 113/24 Č. LÍPA, Česká Lípa</t>
  </si>
  <si>
    <t>Datum: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</si>
  <si>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</si>
  <si>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</si>
  <si>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</si>
  <si>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</si>
  <si>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</si>
  <si>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</si>
  <si>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</si>
  <si>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</si>
  <si>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</si>
  <si>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</si>
  <si>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</si>
  <si>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</si>
  <si>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podmínky._x000D_
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</si>
  <si>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</si>
  <si>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</si>
  <si>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</si>
  <si>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</si>
  <si>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</si>
  <si>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</si>
  <si>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</si>
  <si>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</si>
  <si>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</si>
  <si>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</si>
  <si>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</si>
  <si>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</si>
  <si>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</si>
  <si>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</si>
  <si>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</si>
  <si>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</si>
  <si>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</si>
  <si>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</si>
  <si>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</si>
  <si>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</si>
  <si>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</si>
  <si>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</si>
  <si>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</si>
  <si>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</si>
  <si>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</si>
  <si>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</si>
  <si>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</si>
  <si>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</si>
  <si>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</si>
  <si>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</si>
  <si>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</si>
  <si>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</si>
  <si>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</si>
  <si>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</si>
  <si>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</si>
  <si>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</si>
  <si>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</si>
  <si>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</si>
  <si>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OPRAVA FASÁDY KAVÁRNY UNION V ČESKÉ LÍPĚ</t>
  </si>
  <si>
    <t>STA</t>
  </si>
  <si>
    <t>{391e58a1-868e-4bf9-83ce-df3ba3da17bc}</t>
  </si>
  <si>
    <t>2</t>
  </si>
  <si>
    <t>/</t>
  </si>
  <si>
    <t>170629-1-1</t>
  </si>
  <si>
    <t>OPRAVA FASÁDY KAVÁRNY UNION V ČESKÉ LÍPĚ - nátěr fasády</t>
  </si>
  <si>
    <t>Soupis</t>
  </si>
  <si>
    <t>{313a4b87-b6dd-4704-88d1-71ff78522c60}</t>
  </si>
  <si>
    <t>170629-1-2</t>
  </si>
  <si>
    <t>OPRAVA FASÁDY KAVÁRNY UNION V ČESKÉ LÍPĚ - restaurátorské práce</t>
  </si>
  <si>
    <t>{226bfe42-584e-44cd-bd64-a8174ad74733}</t>
  </si>
  <si>
    <t>170629-1-3</t>
  </si>
  <si>
    <t>VRN</t>
  </si>
  <si>
    <t>{d3e2c323-0095-4515-b149-b287ab14b5df}</t>
  </si>
  <si>
    <t>KRYCÍ LIST SOUPISU PRACÍ</t>
  </si>
  <si>
    <t>Objekt:</t>
  </si>
  <si>
    <t>170629 - OPRAVA FASÁDY KAVÁRNY UNION V ČESKÉ LÍPĚ</t>
  </si>
  <si>
    <t>Soupis:</t>
  </si>
  <si>
    <t>170629-1-1 - OPRAVA FASÁDY KAVÁRNY UNION V ČESKÉ LÍPĚ - nátěr fasády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</si>
  <si>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</si>
  <si>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</si>
  <si>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</si>
  <si>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</si>
  <si>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</si>
  <si>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</si>
  <si>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</si>
  <si>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práce-bourání</t>
  </si>
  <si>
    <t xml:space="preserve">    997 -  Přesun sutě</t>
  </si>
  <si>
    <t xml:space="preserve">    998 - Přesun hmot</t>
  </si>
  <si>
    <t>PSV - Práce a dodávky PSV</t>
  </si>
  <si>
    <t xml:space="preserve">    764 - Konstrukce klempířské</t>
  </si>
  <si>
    <t xml:space="preserve">    783 - Dokončovací práce - nátěry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</si>
  <si>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</si>
  <si>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</si>
  <si>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</si>
  <si>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</si>
  <si>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</si>
  <si>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</si>
  <si>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</si>
  <si>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</si>
  <si>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</si>
  <si>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</si>
  <si>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</si>
  <si>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</si>
  <si>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</si>
  <si>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</si>
  <si>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</si>
  <si>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</si>
  <si>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</si>
  <si>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</si>
  <si>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</si>
  <si>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</si>
  <si>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622325319</t>
  </si>
  <si>
    <t>Oprava vnější vápenocementové štukové omítky složitosti 2 v rozsahu do 100%</t>
  </si>
  <si>
    <t>m2</t>
  </si>
  <si>
    <t>CS ÚRS 2019 01</t>
  </si>
  <si>
    <t>4</t>
  </si>
  <si>
    <t>-905116060</t>
  </si>
  <si>
    <t>PP</t>
  </si>
  <si>
    <t>Oprava vápenocementové omítky vnějších ploch stupně členitosti 2 štukové, v rozsahu opravované plochy přes 80 do 100%</t>
  </si>
  <si>
    <t>P</t>
  </si>
  <si>
    <t xml:space="preserve">Poznámka k položce:_x000D_
max. 5% cementu_x000D_
</t>
  </si>
  <si>
    <t>VV</t>
  </si>
  <si>
    <t>pohled severní</t>
  </si>
  <si>
    <t>50,0 "odhad</t>
  </si>
  <si>
    <t>629991001</t>
  </si>
  <si>
    <t>Zakrytí podélných ploch fólií volně položenou</t>
  </si>
  <si>
    <t>-1781276060</t>
  </si>
  <si>
    <t>Zakrytí vnějších ploch před znečištěním včetně pozdějšího odkrytí ploch podélných rovných (např. chodníků) fólií položenou volně</t>
  </si>
  <si>
    <t>balkon 2.NP</t>
  </si>
  <si>
    <t>25,8</t>
  </si>
  <si>
    <t>3</t>
  </si>
  <si>
    <t>629991011</t>
  </si>
  <si>
    <t>Zakrytí výplní otvorů a svislých ploch fólií přilepenou lepící páskou</t>
  </si>
  <si>
    <t>1262249358</t>
  </si>
  <si>
    <t>Zakrytí vnějších ploch před znečištěním včetně pozdějšího odkrytí výplní otvorů a svislých ploch fólií přilepenou lepící páskou</t>
  </si>
  <si>
    <t>zakrývání oken</t>
  </si>
  <si>
    <t>231,916</t>
  </si>
  <si>
    <t>ochrana parapetů před znečištěním</t>
  </si>
  <si>
    <t>20,0</t>
  </si>
  <si>
    <t>Součet</t>
  </si>
  <si>
    <t>629995101</t>
  </si>
  <si>
    <t>Očištění vnějších ploch tlakovou vodou</t>
  </si>
  <si>
    <t>-57008700</t>
  </si>
  <si>
    <t>Očištění vnějších ploch tlakovou vodou omytím</t>
  </si>
  <si>
    <t>pohled jižní a východní - složitost 5</t>
  </si>
  <si>
    <t xml:space="preserve">528,656 </t>
  </si>
  <si>
    <t>Mezisoučet</t>
  </si>
  <si>
    <t>pohled severní a západní  - složitost 1</t>
  </si>
  <si>
    <t>(4,5+7,5)*9+9*12+6*6-4*5 "severní</t>
  </si>
  <si>
    <t>(14,45+19,5)*6,3</t>
  </si>
  <si>
    <t>podhled balkonu - složitost 2</t>
  </si>
  <si>
    <t>parapety</t>
  </si>
  <si>
    <t>9</t>
  </si>
  <si>
    <t>Ostatní konstrukce a práce-bourání</t>
  </si>
  <si>
    <t>5</t>
  </si>
  <si>
    <t>941211112</t>
  </si>
  <si>
    <t>Montáž lešení řadového rámového lehkého zatížení do 200 kg/m2 š do 0,9 m v do 25 m</t>
  </si>
  <si>
    <t>2126875104</t>
  </si>
  <si>
    <t>(21+3+10,78+2,9+3,5+8,95)*(21,8-2,635-0,82)</t>
  </si>
  <si>
    <t>5,5*21,6 "severní pohled - část</t>
  </si>
  <si>
    <t>12,63*21,6 "západní pohled</t>
  </si>
  <si>
    <t>941211211</t>
  </si>
  <si>
    <t>Příplatek k lešení řadovému rámovému lehkému š 0,9 m v do 25 m za první a ZKD den použití</t>
  </si>
  <si>
    <t>-846709866</t>
  </si>
  <si>
    <t>1311,243*90</t>
  </si>
  <si>
    <t>7</t>
  </si>
  <si>
    <t>941111812</t>
  </si>
  <si>
    <t>Demontáž lešení řadového trubkového lehkého s podlahami zatížení do 200 kg/m2 š do 0,9 m v do 25 m</t>
  </si>
  <si>
    <t>560163478</t>
  </si>
  <si>
    <t>8</t>
  </si>
  <si>
    <t>944511111</t>
  </si>
  <si>
    <t>Montáž ochranné sítě z textilie z umělých vláken</t>
  </si>
  <si>
    <t>255708854</t>
  </si>
  <si>
    <t>944511211</t>
  </si>
  <si>
    <t>Příplatek k ochranné síti za první a ZKD den použití</t>
  </si>
  <si>
    <t>1504935802</t>
  </si>
  <si>
    <t>944611811</t>
  </si>
  <si>
    <t>Demontáž ochranné plachty z textilie z umělých vláken</t>
  </si>
  <si>
    <t>-998631031</t>
  </si>
  <si>
    <t>11</t>
  </si>
  <si>
    <t>944711113</t>
  </si>
  <si>
    <t>Montáž záchytné stříšky š do 2,5 m</t>
  </si>
  <si>
    <t>m</t>
  </si>
  <si>
    <t>1968935559</t>
  </si>
  <si>
    <t>2,5+2"vstup+ okenko se zmrzlinou</t>
  </si>
  <si>
    <t>12</t>
  </si>
  <si>
    <t>944711213</t>
  </si>
  <si>
    <t>Příplatek k záchytné stříšce š do 2,5 m za první a ZKD den použití</t>
  </si>
  <si>
    <t>-936000040</t>
  </si>
  <si>
    <t>4,5*90</t>
  </si>
  <si>
    <t>13</t>
  </si>
  <si>
    <t>944711813</t>
  </si>
  <si>
    <t>Demontáž záchytné stříšky š do 2,5 m</t>
  </si>
  <si>
    <t>2026860454</t>
  </si>
  <si>
    <t>14</t>
  </si>
  <si>
    <t>978015391</t>
  </si>
  <si>
    <t>Otlučení vnějších omítek MV nebo MVC  průčelí v rozsahu do 100 %</t>
  </si>
  <si>
    <t>CS ÚRS 2017 01</t>
  </si>
  <si>
    <t>1804013567</t>
  </si>
  <si>
    <t>Otlučení omítek vápenných nebo vápenocementových stěn, stropů vnějších, s vyškrabáním spár, s očištěním zdiva, v rozsahu do 100 %</t>
  </si>
  <si>
    <t>50,0</t>
  </si>
  <si>
    <t>997</t>
  </si>
  <si>
    <t xml:space="preserve"> Přesun sutě</t>
  </si>
  <si>
    <t>997013151</t>
  </si>
  <si>
    <t>Vnitrostaveništní doprava suti a vybouraných hmot pro budovy v do 6 m s omezením mechanizace</t>
  </si>
  <si>
    <t>t</t>
  </si>
  <si>
    <t>895942415</t>
  </si>
  <si>
    <t>Vnitrostaveništní doprava suti a vybouraných hmot  vodorovně do 50 m svisle s omezením mechanizace pro budovy a haly výšky do 6 m</t>
  </si>
  <si>
    <t>16</t>
  </si>
  <si>
    <t>997013312</t>
  </si>
  <si>
    <t>Montáž a demontáž shozu suti v do 20 m</t>
  </si>
  <si>
    <t>-857441851</t>
  </si>
  <si>
    <t>Doprava suti shozem montáž a demontáž shozu výšky přes 10 do 20 m</t>
  </si>
  <si>
    <t>17</t>
  </si>
  <si>
    <t>997013322</t>
  </si>
  <si>
    <t>Příplatek k shozu suti v do 20 m za první a ZKD den použití</t>
  </si>
  <si>
    <t>-1341794001</t>
  </si>
  <si>
    <t>Doprava suti shozem montáž a demontáž shozu výšky Příplatek za první a každý další den použití shozu k ceně -3312</t>
  </si>
  <si>
    <t>20*17,0</t>
  </si>
  <si>
    <t>18</t>
  </si>
  <si>
    <t>997013501.1</t>
  </si>
  <si>
    <t>Odvoz  suti na skládku a vybouraných hmot se složením - skládka dle dodavatele stavby</t>
  </si>
  <si>
    <t>-1101500869</t>
  </si>
  <si>
    <t>19</t>
  </si>
  <si>
    <t>997013831</t>
  </si>
  <si>
    <t>Poplatek za uložení stavebního směsného odpadu na skládce (skládkovné)</t>
  </si>
  <si>
    <t>-1781151689</t>
  </si>
  <si>
    <t>Poplatek za uložení stavebního odpadu na skládce (skládkovné) směsného</t>
  </si>
  <si>
    <t>998</t>
  </si>
  <si>
    <t>Přesun hmot</t>
  </si>
  <si>
    <t>20</t>
  </si>
  <si>
    <t>998017003</t>
  </si>
  <si>
    <t>Přesun hmot s omezením mechanizace pro budovy v do 24 m</t>
  </si>
  <si>
    <t>-1683801736</t>
  </si>
  <si>
    <t>PSV</t>
  </si>
  <si>
    <t>Práce a dodávky PSV</t>
  </si>
  <si>
    <t>764</t>
  </si>
  <si>
    <t>Konstrukce klempířské</t>
  </si>
  <si>
    <t>764001901</t>
  </si>
  <si>
    <t>Napojení klempířských konstrukcí na stávající délky spoje do 0,5 m</t>
  </si>
  <si>
    <t>kus</t>
  </si>
  <si>
    <t>75059863</t>
  </si>
  <si>
    <t>Napojení na stávající klempířské konstrukce délky spoje do 0,5 m</t>
  </si>
  <si>
    <t>22</t>
  </si>
  <si>
    <t>764004863</t>
  </si>
  <si>
    <t>Demontáž svodu k dalšímu použití</t>
  </si>
  <si>
    <t>-992944001</t>
  </si>
  <si>
    <t>Demontáž klempířských konstrukcí svodu k dalšímu použití</t>
  </si>
  <si>
    <t>severní pohled</t>
  </si>
  <si>
    <t>14,0</t>
  </si>
  <si>
    <t>pohled jižní</t>
  </si>
  <si>
    <t>17,5</t>
  </si>
  <si>
    <t>pohled východní</t>
  </si>
  <si>
    <t>23</t>
  </si>
  <si>
    <t>764508131.1</t>
  </si>
  <si>
    <t>Montáž kruhového svodu - zpětná montáž po opravě</t>
  </si>
  <si>
    <t>1380538871</t>
  </si>
  <si>
    <t>Montáž svodu kruhového, průměru svodu</t>
  </si>
  <si>
    <t>24</t>
  </si>
  <si>
    <t>998764203</t>
  </si>
  <si>
    <t>Přesun hmot procentní pro konstrukce klempířské v objektech v do 24 m</t>
  </si>
  <si>
    <t>%</t>
  </si>
  <si>
    <t>-922271335</t>
  </si>
  <si>
    <t>Přesun hmot pro konstrukce klempířské stanovený procentní sazbou (%) z ceny vodorovná dopravní vzdálenost do 50 m v objektech výšky přes 12 do 24 m</t>
  </si>
  <si>
    <t>783</t>
  </si>
  <si>
    <t>Dokončovací práce - nátěry</t>
  </si>
  <si>
    <t>25</t>
  </si>
  <si>
    <t>783823133</t>
  </si>
  <si>
    <t>Penetrační silikátový nátěr hladkých, tenkovrstvých zrnitých nebo štukových omítek</t>
  </si>
  <si>
    <t>689883563</t>
  </si>
  <si>
    <t>Penetrační nátěr omítek hladkých omítek hladkých, zrnitých tenkovrstvých nebo štukových stupně členitosti 1 a 2 silikátový</t>
  </si>
  <si>
    <t>26</t>
  </si>
  <si>
    <t>783823183</t>
  </si>
  <si>
    <t>Penetrační silikátový nátěr omítek stupně členitosti 5</t>
  </si>
  <si>
    <t>-1330272825</t>
  </si>
  <si>
    <t>Penetrační nátěr omítek hladkých omítek hladkých, zrnitých tenkovrstvých nebo štukových stupně členitosti 5 silikátový</t>
  </si>
  <si>
    <t>27</t>
  </si>
  <si>
    <t>783827423</t>
  </si>
  <si>
    <t>Krycí dvojnásobný silikátový nátěr omítek stupně členitosti 1 a 2</t>
  </si>
  <si>
    <t>1280505042</t>
  </si>
  <si>
    <t>Krycí (ochranný ) nátěr omítek dvojnásobný hladkých omítek hladkých, zrnitých tenkovrstvých nebo štukových stupně členitosti 1 a 2 silikátový</t>
  </si>
  <si>
    <t xml:space="preserve">Poznámka k položce:_x000D_
Podrobnou specifikaci prací a materiálů viz restaurátorskou zprávu:_x000D_
nátěrový systém :_x000D_
Flexibilní silikonový nátěr od firmy Remmers, Prodexor od firmy Prisma. Je to vápenný nátěr vnitřně přírodně hydrofobní bez akrylátových aditiv, vápenný nátěr Porokalk, Aqua Bárta_x000D_
</t>
  </si>
  <si>
    <t>28</t>
  </si>
  <si>
    <t>783827483</t>
  </si>
  <si>
    <t>Krycí dvojnásobný silikátový nátěr omítek stupně členitosti 5</t>
  </si>
  <si>
    <t>2026168298</t>
  </si>
  <si>
    <t>Krycí (ochranný ) nátěr omítek dvojnásobný hladkých omítek hladkých, zrnitých tenkovrstvých nebo štukových stupně členitosti 5 silikátový</t>
  </si>
  <si>
    <t>(21+3+10,78)*15,2</t>
  </si>
  <si>
    <t>29</t>
  </si>
  <si>
    <t>783897611</t>
  </si>
  <si>
    <t>Příplatek k cenám dvojnásobného krycího nátěru omítek za barevné provedení v odstínu středně sytém</t>
  </si>
  <si>
    <t>479733067</t>
  </si>
  <si>
    <t>Krycí (ochranný ) nátěr omítek Příplatek k cenám za provádění barevného nátěru v odstínu středně sytém dvojnásobného</t>
  </si>
  <si>
    <t>789</t>
  </si>
  <si>
    <t>Povrchové úpravy ocelových konstrukcí a technologických zařízení</t>
  </si>
  <si>
    <t>30</t>
  </si>
  <si>
    <t>789121151</t>
  </si>
  <si>
    <t>Čištění ručním nářadím ocelových konstrukcí třídy I stupeň přípravy St 2 stupeň zrezivění B</t>
  </si>
  <si>
    <t>-1909799968</t>
  </si>
  <si>
    <t>Úpravy povrchů pod nátěry ocelových konstrukcí třídy I odstranění rzi a nečistot pomocí ručního nářadí stupeň přípravy St 2, stupeň zrezivění B</t>
  </si>
  <si>
    <t>nátěr zábradlí a konstrukce balkonu</t>
  </si>
  <si>
    <t>37,0</t>
  </si>
  <si>
    <t>31</t>
  </si>
  <si>
    <t>789121270</t>
  </si>
  <si>
    <t>Odrezivění odrezovačem ocelových konstrukcí třídy I</t>
  </si>
  <si>
    <t>-1660762586</t>
  </si>
  <si>
    <t>Úpravy povrchů pod nátěry ocelových konstrukcí třídy I očištění odrezivěním bezoplachovým odrezovačem</t>
  </si>
  <si>
    <t>32</t>
  </si>
  <si>
    <t>789325210</t>
  </si>
  <si>
    <t>Nátěr ocelových konstrukcí třídy I 2složkový epoxidový základní tl do 40 μm</t>
  </si>
  <si>
    <t>-542962719</t>
  </si>
  <si>
    <t>Nátěr ocelových konstrukcí třídy I dvousložkový epoxidový základní, tloušťky do 40 μm</t>
  </si>
  <si>
    <t>33</t>
  </si>
  <si>
    <t>789325215</t>
  </si>
  <si>
    <t>Nátěr ocelových konstrukcí třídy I 2složkový epoxidový mezivrstva do 40 μm</t>
  </si>
  <si>
    <t>554664287</t>
  </si>
  <si>
    <t>Nátěr ocelových konstrukcí třídy I dvousložkový epoxidový mezivrstva, tloušťky do 40 μm</t>
  </si>
  <si>
    <t>34</t>
  </si>
  <si>
    <t>789325220</t>
  </si>
  <si>
    <t>Nátěr ocelových konstrukcí třídy I 2složkový epoxidový krycí (vrchní) do 40 μm</t>
  </si>
  <si>
    <t>770571865</t>
  </si>
  <si>
    <t>Nátěr ocelových konstrukcí třídy I dvousložkový epoxidový krycí (vrchní), tloušťky do 40 μm</t>
  </si>
  <si>
    <t>170629-1-2 - OPRAVA FASÁDY KAVÁRNY UNION V ČESKÉ LÍPĚ - restaurátorské práce</t>
  </si>
  <si>
    <t>Veškeré práce bude provádět osoba, která je držitelem platného oprávnění Ministerstva kultury České republiky k restaurování v daném oboru - nepolychromovaná nefigurální uměleckoprůmyslová díla ze štuku (třídník specializací restaurátorských prací 3b)</t>
  </si>
  <si>
    <t>VRN - Vedlejší rozpočtové náklady</t>
  </si>
  <si>
    <t xml:space="preserve">    VRN1 - Průzkumné, geodetické a projektové práce</t>
  </si>
  <si>
    <t>78380921R</t>
  </si>
  <si>
    <t>Oprava a doplnění zdobných prvků</t>
  </si>
  <si>
    <t>705442369</t>
  </si>
  <si>
    <t>Oprava a doplnění zdobných prvků - rozsah viz restaurátorský průzkum</t>
  </si>
  <si>
    <t xml:space="preserve">Poznámka k položce:_x000D_
Položka obsahuje všechny potřebné práce a materiál ke stabilizaci, případně doplnění zdobných prvků fasády._x000D_
Umístění a rozsah poškození, návrh řešení viz. restaurátorský průzkum._x000D_
_x000D_
_x000D_
</t>
  </si>
  <si>
    <t>předpoklad</t>
  </si>
  <si>
    <t>55</t>
  </si>
  <si>
    <t>Vedlejší rozpočtové náklady</t>
  </si>
  <si>
    <t>VRN1</t>
  </si>
  <si>
    <t>Průzkumné, geodetické a projektové práce</t>
  </si>
  <si>
    <t>013254001R</t>
  </si>
  <si>
    <t>Restaurátorská zpráva</t>
  </si>
  <si>
    <t>kpl</t>
  </si>
  <si>
    <t>1024</t>
  </si>
  <si>
    <t>1612868581</t>
  </si>
  <si>
    <t>Průzkumné, geodetické a projektové práce projektové práce dokumentace stavby (výkresová a textová) skutečného provedení stavby</t>
  </si>
  <si>
    <t>Poznámka k položce:_x000D_
3x listinná podoba +  1x elektronická podoba</t>
  </si>
  <si>
    <t>170629-1-3 - VRN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</si>
  <si>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</si>
  <si>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</si>
  <si>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</si>
  <si>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</si>
  <si>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013254000</t>
  </si>
  <si>
    <t>Dokumentace skutečného provedení stavby (dle SoD čl. 2 odst. 2.5.1.)</t>
  </si>
  <si>
    <t>1554010243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</si>
  <si>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</si>
  <si>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</si>
  <si>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</si>
  <si>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</si>
  <si>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</si>
  <si>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</si>
  <si>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-615316311</t>
  </si>
  <si>
    <t>Základní rozdělení průvodních činností a nákladů zařízení staveniště</t>
  </si>
  <si>
    <t>Poznámka k položce:_x000D_
vybudování, provoz, odstranění</t>
  </si>
  <si>
    <t>VRN4</t>
  </si>
  <si>
    <t>Inženýrská činnost</t>
  </si>
  <si>
    <t>043203000</t>
  </si>
  <si>
    <t>Fotodokumentace provádění díla (dle SoD čl. 2 odst. 2.5.9.)</t>
  </si>
  <si>
    <t>-1332689379</t>
  </si>
  <si>
    <t>Fotodokumentace</t>
  </si>
  <si>
    <t>044002000</t>
  </si>
  <si>
    <t>Revize a zkoušky (dle SoD čl. 2 odst. 2.5.3.)</t>
  </si>
  <si>
    <t>-1719645420</t>
  </si>
  <si>
    <t>Revize</t>
  </si>
  <si>
    <t>045203000</t>
  </si>
  <si>
    <t>Kompletační činnost (dle SoD čl. 2 odst. 2.5.4.)</t>
  </si>
  <si>
    <t>456410028</t>
  </si>
  <si>
    <t>Kompletační činnost</t>
  </si>
  <si>
    <t>045303000</t>
  </si>
  <si>
    <t>Koordinační činnost (dle SoD čl. 2 odst. 2.5.5.)</t>
  </si>
  <si>
    <t>1811833137</t>
  </si>
  <si>
    <t>Koordinační činnost</t>
  </si>
  <si>
    <t>VRN5</t>
  </si>
  <si>
    <t>Finanční náklady</t>
  </si>
  <si>
    <t>051002000</t>
  </si>
  <si>
    <t>Pojištění stavby (dle SoD čl. 2 odst. 2.5.6.)</t>
  </si>
  <si>
    <t>1170543481</t>
  </si>
  <si>
    <t>Pojistné</t>
  </si>
  <si>
    <t>VRN7</t>
  </si>
  <si>
    <t>Provozní vlivy</t>
  </si>
  <si>
    <t>070001000</t>
  </si>
  <si>
    <t>Provozní a územní vlivy (dle SoD čl. 2 odst. 2.5.7.)</t>
  </si>
  <si>
    <t>-558352785</t>
  </si>
  <si>
    <t>Základní rozdělení průvodních činností a nákladů provozní vlivy</t>
  </si>
  <si>
    <t>071002000</t>
  </si>
  <si>
    <t>Provoz dalšího subjektu (dle SoD čl. 2 odst. 2.5.8.)</t>
  </si>
  <si>
    <t>-1132479134</t>
  </si>
  <si>
    <t>Provoz investora, třetích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</si>
</sst>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>
      <selection activeCell="E4" sqref="E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0" t="s">
        <v>14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P5" s="22"/>
      <c r="AQ5" s="22"/>
      <c r="AR5" s="20"/>
      <c r="BE5" s="288" t="s">
        <v>15</v>
      </c>
      <c r="BS5" s="17" t="s">
        <v>6</v>
      </c>
    </row>
    <row r="6" spans="1:74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2" t="s">
        <v>17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2"/>
      <c r="AQ6" s="22"/>
      <c r="AR6" s="20"/>
      <c r="BE6" s="289"/>
      <c r="BS6" s="17" t="s">
        <v>18</v>
      </c>
    </row>
    <row r="7" spans="1:74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89"/>
      <c r="BS7" s="17" t="s">
        <v>21</v>
      </c>
    </row>
    <row r="8" spans="1:74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/>
      <c r="AO8" s="22"/>
      <c r="AP8" s="22"/>
      <c r="AQ8" s="22"/>
      <c r="AR8" s="20"/>
      <c r="BE8" s="289"/>
      <c r="BS8" s="17" t="s">
        <v>25</v>
      </c>
    </row>
    <row r="9" spans="1:74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9"/>
      <c r="BS9" s="17" t="s">
        <v>26</v>
      </c>
    </row>
    <row r="10" spans="1:74" ht="12" customHeight="1">
      <c r="B10" s="21"/>
      <c r="C10" s="22"/>
      <c r="D10" s="29" t="s">
        <v>27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28</v>
      </c>
      <c r="AL10" s="22"/>
      <c r="AM10" s="22"/>
      <c r="AN10" s="27" t="s">
        <v>1</v>
      </c>
      <c r="AO10" s="22"/>
      <c r="AP10" s="22"/>
      <c r="AQ10" s="22"/>
      <c r="AR10" s="20"/>
      <c r="BE10" s="289"/>
      <c r="BS10" s="17" t="s">
        <v>18</v>
      </c>
    </row>
    <row r="11" spans="1:74" ht="18.399999999999999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30</v>
      </c>
      <c r="AL11" s="22"/>
      <c r="AM11" s="22"/>
      <c r="AN11" s="27" t="s">
        <v>1</v>
      </c>
      <c r="AO11" s="22"/>
      <c r="AP11" s="22"/>
      <c r="AQ11" s="22"/>
      <c r="AR11" s="20"/>
      <c r="BE11" s="289"/>
      <c r="BS11" s="17" t="s">
        <v>18</v>
      </c>
    </row>
    <row r="12" spans="1:74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9"/>
      <c r="BS12" s="17" t="s">
        <v>18</v>
      </c>
    </row>
    <row r="13" spans="1:74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28</v>
      </c>
      <c r="AL13" s="22"/>
      <c r="AM13" s="22"/>
      <c r="AN13" s="31" t="s">
        <v>32</v>
      </c>
      <c r="AO13" s="22"/>
      <c r="AP13" s="22"/>
      <c r="AQ13" s="22"/>
      <c r="AR13" s="20"/>
      <c r="BE13" s="289"/>
      <c r="BS13" s="17" t="s">
        <v>18</v>
      </c>
    </row>
    <row r="14" spans="1:74">
      <c r="B14" s="21"/>
      <c r="C14" s="22"/>
      <c r="D14" s="22"/>
      <c r="E14" s="283" t="s">
        <v>32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9" t="s">
        <v>30</v>
      </c>
      <c r="AL14" s="22"/>
      <c r="AM14" s="22"/>
      <c r="AN14" s="31" t="s">
        <v>32</v>
      </c>
      <c r="AO14" s="22"/>
      <c r="AP14" s="22"/>
      <c r="AQ14" s="22"/>
      <c r="AR14" s="20"/>
      <c r="BE14" s="289"/>
      <c r="BS14" s="17" t="s">
        <v>18</v>
      </c>
    </row>
    <row r="15" spans="1:74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9"/>
      <c r="BS15" s="17" t="s">
        <v>4</v>
      </c>
    </row>
    <row r="16" spans="1:74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28</v>
      </c>
      <c r="AL16" s="22"/>
      <c r="AM16" s="22"/>
      <c r="AN16" s="27" t="s">
        <v>1</v>
      </c>
      <c r="AO16" s="22"/>
      <c r="AP16" s="22"/>
      <c r="AQ16" s="22"/>
      <c r="AR16" s="20"/>
      <c r="BE16" s="289"/>
      <c r="BS16" s="17" t="s">
        <v>4</v>
      </c>
    </row>
    <row r="17" spans="2:71" ht="18.399999999999999" customHeight="1">
      <c r="B17" s="21"/>
      <c r="C17" s="22"/>
      <c r="D17" s="22"/>
      <c r="E17" s="27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30</v>
      </c>
      <c r="AL17" s="22"/>
      <c r="AM17" s="22"/>
      <c r="AN17" s="27" t="s">
        <v>1</v>
      </c>
      <c r="AO17" s="22"/>
      <c r="AP17" s="22"/>
      <c r="AQ17" s="22"/>
      <c r="AR17" s="20"/>
      <c r="BE17" s="289"/>
      <c r="BS17" s="17" t="s">
        <v>34</v>
      </c>
    </row>
    <row r="18" spans="2:7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9"/>
      <c r="BS18" s="17" t="s">
        <v>6</v>
      </c>
    </row>
    <row r="19" spans="2:7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28</v>
      </c>
      <c r="AL19" s="22"/>
      <c r="AM19" s="22"/>
      <c r="AN19" s="27" t="s">
        <v>1</v>
      </c>
      <c r="AO19" s="22"/>
      <c r="AP19" s="22"/>
      <c r="AQ19" s="22"/>
      <c r="AR19" s="20"/>
      <c r="BE19" s="289"/>
      <c r="BS19" s="17" t="s">
        <v>6</v>
      </c>
    </row>
    <row r="20" spans="2:71" ht="18.399999999999999" customHeight="1">
      <c r="B20" s="21"/>
      <c r="C20" s="22"/>
      <c r="D20" s="22"/>
      <c r="E20" s="27" t="s">
        <v>29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30</v>
      </c>
      <c r="AL20" s="22"/>
      <c r="AM20" s="22"/>
      <c r="AN20" s="27" t="s">
        <v>1</v>
      </c>
      <c r="AO20" s="22"/>
      <c r="AP20" s="22"/>
      <c r="AQ20" s="22"/>
      <c r="AR20" s="20"/>
      <c r="BE20" s="289"/>
      <c r="BS20" s="17" t="s">
        <v>34</v>
      </c>
    </row>
    <row r="21" spans="2:7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9"/>
    </row>
    <row r="22" spans="2:7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9"/>
    </row>
    <row r="23" spans="2:71" ht="112.5" customHeight="1">
      <c r="B23" s="21"/>
      <c r="C23" s="22"/>
      <c r="D23" s="22"/>
      <c r="E23" s="285" t="s">
        <v>37</v>
      </c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2"/>
      <c r="AP23" s="22"/>
      <c r="AQ23" s="22"/>
      <c r="AR23" s="20"/>
      <c r="BE23" s="289"/>
    </row>
    <row r="24" spans="2:7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9"/>
    </row>
    <row r="25" spans="2:7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9"/>
    </row>
    <row r="26" spans="2:71" s="1" customFormat="1" ht="25.9" customHeight="1">
      <c r="B26" s="34"/>
      <c r="C26" s="35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0">
        <f>ROUND(AG54,2)</f>
        <v>0</v>
      </c>
      <c r="AL26" s="291"/>
      <c r="AM26" s="291"/>
      <c r="AN26" s="291"/>
      <c r="AO26" s="291"/>
      <c r="AP26" s="35"/>
      <c r="AQ26" s="35"/>
      <c r="AR26" s="38"/>
      <c r="BE26" s="289"/>
    </row>
    <row r="27" spans="2:71" s="1" customFormat="1" ht="6.95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9"/>
    </row>
    <row r="28" spans="2:71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86" t="s">
        <v>39</v>
      </c>
      <c r="M28" s="286"/>
      <c r="N28" s="286"/>
      <c r="O28" s="286"/>
      <c r="P28" s="286"/>
      <c r="Q28" s="35"/>
      <c r="R28" s="35"/>
      <c r="S28" s="35"/>
      <c r="T28" s="35"/>
      <c r="U28" s="35"/>
      <c r="V28" s="35"/>
      <c r="W28" s="286" t="s">
        <v>40</v>
      </c>
      <c r="X28" s="286"/>
      <c r="Y28" s="286"/>
      <c r="Z28" s="286"/>
      <c r="AA28" s="286"/>
      <c r="AB28" s="286"/>
      <c r="AC28" s="286"/>
      <c r="AD28" s="286"/>
      <c r="AE28" s="286"/>
      <c r="AF28" s="35"/>
      <c r="AG28" s="35"/>
      <c r="AH28" s="35"/>
      <c r="AI28" s="35"/>
      <c r="AJ28" s="35"/>
      <c r="AK28" s="286" t="s">
        <v>41</v>
      </c>
      <c r="AL28" s="286"/>
      <c r="AM28" s="286"/>
      <c r="AN28" s="286"/>
      <c r="AO28" s="286"/>
      <c r="AP28" s="35"/>
      <c r="AQ28" s="35"/>
      <c r="AR28" s="38"/>
      <c r="BE28" s="289"/>
    </row>
    <row r="29" spans="2:71" s="2" customFormat="1" ht="14.45" customHeight="1">
      <c r="B29" s="39"/>
      <c r="C29" s="40"/>
      <c r="D29" s="29" t="s">
        <v>42</v>
      </c>
      <c r="E29" s="40"/>
      <c r="F29" s="29" t="s">
        <v>43</v>
      </c>
      <c r="G29" s="40"/>
      <c r="H29" s="40"/>
      <c r="I29" s="40"/>
      <c r="J29" s="40"/>
      <c r="K29" s="40"/>
      <c r="L29" s="260">
        <v>0.21</v>
      </c>
      <c r="M29" s="261"/>
      <c r="N29" s="261"/>
      <c r="O29" s="261"/>
      <c r="P29" s="261"/>
      <c r="Q29" s="40"/>
      <c r="R29" s="40"/>
      <c r="S29" s="40"/>
      <c r="T29" s="40"/>
      <c r="U29" s="40"/>
      <c r="V29" s="40"/>
      <c r="W29" s="287">
        <f>ROUND(AZ54, 2)</f>
        <v>0</v>
      </c>
      <c r="X29" s="261"/>
      <c r="Y29" s="261"/>
      <c r="Z29" s="261"/>
      <c r="AA29" s="261"/>
      <c r="AB29" s="261"/>
      <c r="AC29" s="261"/>
      <c r="AD29" s="261"/>
      <c r="AE29" s="261"/>
      <c r="AF29" s="40"/>
      <c r="AG29" s="40"/>
      <c r="AH29" s="40"/>
      <c r="AI29" s="40"/>
      <c r="AJ29" s="40"/>
      <c r="AK29" s="287">
        <f>ROUND(AV54, 2)</f>
        <v>0</v>
      </c>
      <c r="AL29" s="261"/>
      <c r="AM29" s="261"/>
      <c r="AN29" s="261"/>
      <c r="AO29" s="261"/>
      <c r="AP29" s="40"/>
      <c r="AQ29" s="40"/>
      <c r="AR29" s="41"/>
      <c r="BE29" s="289"/>
    </row>
    <row r="30" spans="2:71" s="2" customFormat="1" ht="14.45" customHeight="1">
      <c r="B30" s="39"/>
      <c r="C30" s="40"/>
      <c r="D30" s="40"/>
      <c r="E30" s="40"/>
      <c r="F30" s="29" t="s">
        <v>44</v>
      </c>
      <c r="G30" s="40"/>
      <c r="H30" s="40"/>
      <c r="I30" s="40"/>
      <c r="J30" s="40"/>
      <c r="K30" s="40"/>
      <c r="L30" s="260">
        <v>0.15</v>
      </c>
      <c r="M30" s="261"/>
      <c r="N30" s="261"/>
      <c r="O30" s="261"/>
      <c r="P30" s="261"/>
      <c r="Q30" s="40"/>
      <c r="R30" s="40"/>
      <c r="S30" s="40"/>
      <c r="T30" s="40"/>
      <c r="U30" s="40"/>
      <c r="V30" s="40"/>
      <c r="W30" s="287">
        <f>ROUND(BA54, 2)</f>
        <v>0</v>
      </c>
      <c r="X30" s="261"/>
      <c r="Y30" s="261"/>
      <c r="Z30" s="261"/>
      <c r="AA30" s="261"/>
      <c r="AB30" s="261"/>
      <c r="AC30" s="261"/>
      <c r="AD30" s="261"/>
      <c r="AE30" s="261"/>
      <c r="AF30" s="40"/>
      <c r="AG30" s="40"/>
      <c r="AH30" s="40"/>
      <c r="AI30" s="40"/>
      <c r="AJ30" s="40"/>
      <c r="AK30" s="287">
        <f>ROUND(AW54, 2)</f>
        <v>0</v>
      </c>
      <c r="AL30" s="261"/>
      <c r="AM30" s="261"/>
      <c r="AN30" s="261"/>
      <c r="AO30" s="261"/>
      <c r="AP30" s="40"/>
      <c r="AQ30" s="40"/>
      <c r="AR30" s="41"/>
      <c r="BE30" s="289"/>
    </row>
    <row r="31" spans="2:71" s="2" customFormat="1" ht="14.45" hidden="1" customHeight="1">
      <c r="B31" s="39"/>
      <c r="C31" s="40"/>
      <c r="D31" s="40"/>
      <c r="E31" s="40"/>
      <c r="F31" s="29" t="s">
        <v>45</v>
      </c>
      <c r="G31" s="40"/>
      <c r="H31" s="40"/>
      <c r="I31" s="40"/>
      <c r="J31" s="40"/>
      <c r="K31" s="40"/>
      <c r="L31" s="260">
        <v>0.21</v>
      </c>
      <c r="M31" s="261"/>
      <c r="N31" s="261"/>
      <c r="O31" s="261"/>
      <c r="P31" s="261"/>
      <c r="Q31" s="40"/>
      <c r="R31" s="40"/>
      <c r="S31" s="40"/>
      <c r="T31" s="40"/>
      <c r="U31" s="40"/>
      <c r="V31" s="40"/>
      <c r="W31" s="287">
        <f>ROUND(BB54, 2)</f>
        <v>0</v>
      </c>
      <c r="X31" s="261"/>
      <c r="Y31" s="261"/>
      <c r="Z31" s="261"/>
      <c r="AA31" s="261"/>
      <c r="AB31" s="261"/>
      <c r="AC31" s="261"/>
      <c r="AD31" s="261"/>
      <c r="AE31" s="261"/>
      <c r="AF31" s="40"/>
      <c r="AG31" s="40"/>
      <c r="AH31" s="40"/>
      <c r="AI31" s="40"/>
      <c r="AJ31" s="40"/>
      <c r="AK31" s="287">
        <v>0</v>
      </c>
      <c r="AL31" s="261"/>
      <c r="AM31" s="261"/>
      <c r="AN31" s="261"/>
      <c r="AO31" s="261"/>
      <c r="AP31" s="40"/>
      <c r="AQ31" s="40"/>
      <c r="AR31" s="41"/>
      <c r="BE31" s="289"/>
    </row>
    <row r="32" spans="2:71" s="2" customFormat="1" ht="14.45" hidden="1" customHeight="1">
      <c r="B32" s="39"/>
      <c r="C32" s="40"/>
      <c r="D32" s="40"/>
      <c r="E32" s="40"/>
      <c r="F32" s="29" t="s">
        <v>46</v>
      </c>
      <c r="G32" s="40"/>
      <c r="H32" s="40"/>
      <c r="I32" s="40"/>
      <c r="J32" s="40"/>
      <c r="K32" s="40"/>
      <c r="L32" s="260">
        <v>0.15</v>
      </c>
      <c r="M32" s="261"/>
      <c r="N32" s="261"/>
      <c r="O32" s="261"/>
      <c r="P32" s="261"/>
      <c r="Q32" s="40"/>
      <c r="R32" s="40"/>
      <c r="S32" s="40"/>
      <c r="T32" s="40"/>
      <c r="U32" s="40"/>
      <c r="V32" s="40"/>
      <c r="W32" s="287">
        <f>ROUND(BC54, 2)</f>
        <v>0</v>
      </c>
      <c r="X32" s="261"/>
      <c r="Y32" s="261"/>
      <c r="Z32" s="261"/>
      <c r="AA32" s="261"/>
      <c r="AB32" s="261"/>
      <c r="AC32" s="261"/>
      <c r="AD32" s="261"/>
      <c r="AE32" s="261"/>
      <c r="AF32" s="40"/>
      <c r="AG32" s="40"/>
      <c r="AH32" s="40"/>
      <c r="AI32" s="40"/>
      <c r="AJ32" s="40"/>
      <c r="AK32" s="287">
        <v>0</v>
      </c>
      <c r="AL32" s="261"/>
      <c r="AM32" s="261"/>
      <c r="AN32" s="261"/>
      <c r="AO32" s="261"/>
      <c r="AP32" s="40"/>
      <c r="AQ32" s="40"/>
      <c r="AR32" s="41"/>
      <c r="BE32" s="289"/>
    </row>
    <row r="33" spans="2:57" s="2" customFormat="1" ht="14.45" hidden="1" customHeight="1">
      <c r="B33" s="39"/>
      <c r="C33" s="40"/>
      <c r="D33" s="40"/>
      <c r="E33" s="40"/>
      <c r="F33" s="29" t="s">
        <v>47</v>
      </c>
      <c r="G33" s="40"/>
      <c r="H33" s="40"/>
      <c r="I33" s="40"/>
      <c r="J33" s="40"/>
      <c r="K33" s="40"/>
      <c r="L33" s="260">
        <v>0</v>
      </c>
      <c r="M33" s="261"/>
      <c r="N33" s="261"/>
      <c r="O33" s="261"/>
      <c r="P33" s="261"/>
      <c r="Q33" s="40"/>
      <c r="R33" s="40"/>
      <c r="S33" s="40"/>
      <c r="T33" s="40"/>
      <c r="U33" s="40"/>
      <c r="V33" s="40"/>
      <c r="W33" s="287">
        <f>ROUND(BD54, 2)</f>
        <v>0</v>
      </c>
      <c r="X33" s="261"/>
      <c r="Y33" s="261"/>
      <c r="Z33" s="261"/>
      <c r="AA33" s="261"/>
      <c r="AB33" s="261"/>
      <c r="AC33" s="261"/>
      <c r="AD33" s="261"/>
      <c r="AE33" s="261"/>
      <c r="AF33" s="40"/>
      <c r="AG33" s="40"/>
      <c r="AH33" s="40"/>
      <c r="AI33" s="40"/>
      <c r="AJ33" s="40"/>
      <c r="AK33" s="287">
        <v>0</v>
      </c>
      <c r="AL33" s="261"/>
      <c r="AM33" s="261"/>
      <c r="AN33" s="261"/>
      <c r="AO33" s="261"/>
      <c r="AP33" s="40"/>
      <c r="AQ33" s="40"/>
      <c r="AR33" s="41"/>
      <c r="BE33" s="289"/>
    </row>
    <row r="34" spans="2:57" s="1" customFormat="1" ht="6.9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89"/>
    </row>
    <row r="35" spans="2:57" s="1" customFormat="1" ht="25.9" customHeight="1">
      <c r="B35" s="34"/>
      <c r="C35" s="42"/>
      <c r="D35" s="43" t="s">
        <v>48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49</v>
      </c>
      <c r="U35" s="44"/>
      <c r="V35" s="44"/>
      <c r="W35" s="44"/>
      <c r="X35" s="264" t="s">
        <v>50</v>
      </c>
      <c r="Y35" s="265"/>
      <c r="Z35" s="265"/>
      <c r="AA35" s="265"/>
      <c r="AB35" s="265"/>
      <c r="AC35" s="44"/>
      <c r="AD35" s="44"/>
      <c r="AE35" s="44"/>
      <c r="AF35" s="44"/>
      <c r="AG35" s="44"/>
      <c r="AH35" s="44"/>
      <c r="AI35" s="44"/>
      <c r="AJ35" s="44"/>
      <c r="AK35" s="266">
        <f>SUM(AK26:AK33)</f>
        <v>0</v>
      </c>
      <c r="AL35" s="265"/>
      <c r="AM35" s="265"/>
      <c r="AN35" s="265"/>
      <c r="AO35" s="267"/>
      <c r="AP35" s="42"/>
      <c r="AQ35" s="42"/>
      <c r="AR35" s="38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</row>
    <row r="37" spans="2:57" s="1" customFormat="1" ht="6.95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</row>
    <row r="41" spans="2:57" s="1" customFormat="1" ht="6.95" customHeight="1"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</row>
    <row r="42" spans="2:57" s="1" customFormat="1" ht="24.95" customHeight="1">
      <c r="B42" s="34"/>
      <c r="C42" s="23" t="s">
        <v>51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</row>
    <row r="43" spans="2:57" s="1" customFormat="1" ht="6.95" customHeight="1"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</row>
    <row r="44" spans="2:57" s="1" customFormat="1" ht="12" customHeight="1">
      <c r="B44" s="34"/>
      <c r="C44" s="29" t="s">
        <v>13</v>
      </c>
      <c r="D44" s="35"/>
      <c r="E44" s="35"/>
      <c r="F44" s="35"/>
      <c r="G44" s="35"/>
      <c r="H44" s="35"/>
      <c r="I44" s="35"/>
      <c r="J44" s="35"/>
      <c r="K44" s="35"/>
      <c r="L44" s="35" t="str">
        <f>K5</f>
        <v>170629</v>
      </c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8"/>
    </row>
    <row r="45" spans="2:57" s="3" customFormat="1" ht="36.950000000000003" customHeight="1">
      <c r="B45" s="50"/>
      <c r="C45" s="51" t="s">
        <v>16</v>
      </c>
      <c r="D45" s="52"/>
      <c r="E45" s="52"/>
      <c r="F45" s="52"/>
      <c r="G45" s="52"/>
      <c r="H45" s="52"/>
      <c r="I45" s="52"/>
      <c r="J45" s="52"/>
      <c r="K45" s="52"/>
      <c r="L45" s="277" t="str">
        <f>K6</f>
        <v>Oprava fasády objektu KAVÁRNY UNION v České Lípě</v>
      </c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52"/>
      <c r="AQ45" s="52"/>
      <c r="AR45" s="53"/>
    </row>
    <row r="46" spans="2:57" s="1" customFormat="1" ht="6.95" customHeight="1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</row>
    <row r="47" spans="2:57" s="1" customFormat="1" ht="12" customHeight="1">
      <c r="B47" s="34"/>
      <c r="C47" s="29" t="s">
        <v>22</v>
      </c>
      <c r="D47" s="35"/>
      <c r="E47" s="35"/>
      <c r="F47" s="35"/>
      <c r="G47" s="35"/>
      <c r="H47" s="35"/>
      <c r="I47" s="35"/>
      <c r="J47" s="35"/>
      <c r="K47" s="35"/>
      <c r="L47" s="54" t="str">
        <f>IF(K8="","",K8)</f>
        <v>JINDŘICHA Z LIPÉ 113/24 Č. LÍPA, Česká Lípa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24</v>
      </c>
      <c r="AJ47" s="35"/>
      <c r="AK47" s="35"/>
      <c r="AL47" s="35"/>
      <c r="AM47" s="279" t="str">
        <f>IF(AN8= "","",AN8)</f>
        <v/>
      </c>
      <c r="AN47" s="279"/>
      <c r="AO47" s="35"/>
      <c r="AP47" s="35"/>
      <c r="AQ47" s="35"/>
      <c r="AR47" s="38"/>
    </row>
    <row r="48" spans="2:57" s="1" customFormat="1" ht="6.95" customHeight="1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</row>
    <row r="49" spans="1:91" s="1" customFormat="1" ht="13.7" customHeight="1">
      <c r="B49" s="34"/>
      <c r="C49" s="29" t="s">
        <v>27</v>
      </c>
      <c r="D49" s="35"/>
      <c r="E49" s="35"/>
      <c r="F49" s="35"/>
      <c r="G49" s="35"/>
      <c r="H49" s="35"/>
      <c r="I49" s="35"/>
      <c r="J49" s="35"/>
      <c r="K49" s="35"/>
      <c r="L49" s="35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33</v>
      </c>
      <c r="AJ49" s="35"/>
      <c r="AK49" s="35"/>
      <c r="AL49" s="35"/>
      <c r="AM49" s="275" t="str">
        <f>IF(E17="","",E17)</f>
        <v xml:space="preserve"> </v>
      </c>
      <c r="AN49" s="276"/>
      <c r="AO49" s="276"/>
      <c r="AP49" s="276"/>
      <c r="AQ49" s="35"/>
      <c r="AR49" s="38"/>
      <c r="AS49" s="269" t="s">
        <v>52</v>
      </c>
      <c r="AT49" s="270"/>
      <c r="AU49" s="56"/>
      <c r="AV49" s="56"/>
      <c r="AW49" s="56"/>
      <c r="AX49" s="56"/>
      <c r="AY49" s="56"/>
      <c r="AZ49" s="56"/>
      <c r="BA49" s="56"/>
      <c r="BB49" s="56"/>
      <c r="BC49" s="56"/>
      <c r="BD49" s="57"/>
    </row>
    <row r="50" spans="1:91" s="1" customFormat="1" ht="13.7" customHeight="1">
      <c r="B50" s="34"/>
      <c r="C50" s="29" t="s">
        <v>31</v>
      </c>
      <c r="D50" s="35"/>
      <c r="E50" s="35"/>
      <c r="F50" s="35"/>
      <c r="G50" s="35"/>
      <c r="H50" s="35"/>
      <c r="I50" s="35"/>
      <c r="J50" s="35"/>
      <c r="K50" s="35"/>
      <c r="L50" s="35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35</v>
      </c>
      <c r="AJ50" s="35"/>
      <c r="AK50" s="35"/>
      <c r="AL50" s="35"/>
      <c r="AM50" s="275" t="str">
        <f>IF(E20="","",E20)</f>
        <v xml:space="preserve"> </v>
      </c>
      <c r="AN50" s="276"/>
      <c r="AO50" s="276"/>
      <c r="AP50" s="276"/>
      <c r="AQ50" s="35"/>
      <c r="AR50" s="38"/>
      <c r="AS50" s="271"/>
      <c r="AT50" s="272"/>
      <c r="AU50" s="58"/>
      <c r="AV50" s="58"/>
      <c r="AW50" s="58"/>
      <c r="AX50" s="58"/>
      <c r="AY50" s="58"/>
      <c r="AZ50" s="58"/>
      <c r="BA50" s="58"/>
      <c r="BB50" s="58"/>
      <c r="BC50" s="58"/>
      <c r="BD50" s="59"/>
    </row>
    <row r="51" spans="1:91" s="1" customFormat="1" ht="10.9" customHeight="1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273"/>
      <c r="AT51" s="274"/>
      <c r="AU51" s="60"/>
      <c r="AV51" s="60"/>
      <c r="AW51" s="60"/>
      <c r="AX51" s="60"/>
      <c r="AY51" s="60"/>
      <c r="AZ51" s="60"/>
      <c r="BA51" s="60"/>
      <c r="BB51" s="60"/>
      <c r="BC51" s="60"/>
      <c r="BD51" s="61"/>
    </row>
    <row r="52" spans="1:91" s="1" customFormat="1" ht="29.25" customHeight="1">
      <c r="B52" s="34"/>
      <c r="C52" s="252" t="s">
        <v>53</v>
      </c>
      <c r="D52" s="253"/>
      <c r="E52" s="253"/>
      <c r="F52" s="253"/>
      <c r="G52" s="253"/>
      <c r="H52" s="62"/>
      <c r="I52" s="254" t="s">
        <v>54</v>
      </c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63" t="s">
        <v>55</v>
      </c>
      <c r="AH52" s="253"/>
      <c r="AI52" s="253"/>
      <c r="AJ52" s="253"/>
      <c r="AK52" s="253"/>
      <c r="AL52" s="253"/>
      <c r="AM52" s="253"/>
      <c r="AN52" s="254" t="s">
        <v>56</v>
      </c>
      <c r="AO52" s="253"/>
      <c r="AP52" s="262"/>
      <c r="AQ52" s="63" t="s">
        <v>57</v>
      </c>
      <c r="AR52" s="38"/>
      <c r="AS52" s="64" t="s">
        <v>58</v>
      </c>
      <c r="AT52" s="65" t="s">
        <v>59</v>
      </c>
      <c r="AU52" s="65" t="s">
        <v>60</v>
      </c>
      <c r="AV52" s="65" t="s">
        <v>61</v>
      </c>
      <c r="AW52" s="65" t="s">
        <v>62</v>
      </c>
      <c r="AX52" s="65" t="s">
        <v>63</v>
      </c>
      <c r="AY52" s="65" t="s">
        <v>64</v>
      </c>
      <c r="AZ52" s="65" t="s">
        <v>65</v>
      </c>
      <c r="BA52" s="65" t="s">
        <v>66</v>
      </c>
      <c r="BB52" s="65" t="s">
        <v>67</v>
      </c>
      <c r="BC52" s="65" t="s">
        <v>68</v>
      </c>
      <c r="BD52" s="66" t="s">
        <v>69</v>
      </c>
    </row>
    <row r="53" spans="1:91" s="1" customFormat="1" ht="10.9" customHeight="1"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67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9"/>
    </row>
    <row r="54" spans="1:91" s="4" customFormat="1" ht="32.450000000000003" customHeight="1">
      <c r="B54" s="70"/>
      <c r="C54" s="71" t="s">
        <v>70</v>
      </c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250">
        <f>ROUND(AG55,2)</f>
        <v>0</v>
      </c>
      <c r="AH54" s="250"/>
      <c r="AI54" s="250"/>
      <c r="AJ54" s="250"/>
      <c r="AK54" s="250"/>
      <c r="AL54" s="250"/>
      <c r="AM54" s="250"/>
      <c r="AN54" s="251">
        <f>SUM(AG54,AT54)</f>
        <v>0</v>
      </c>
      <c r="AO54" s="251"/>
      <c r="AP54" s="251"/>
      <c r="AQ54" s="74" t="s">
        <v>1</v>
      </c>
      <c r="AR54" s="75"/>
      <c r="AS54" s="76">
        <f>ROUND(AS55,2)</f>
        <v>0</v>
      </c>
      <c r="AT54" s="77">
        <f>ROUND(SUM(AV54:AW54),2)</f>
        <v>0</v>
      </c>
      <c r="AU54" s="78">
        <f>ROUND(AU55,5)</f>
        <v>0</v>
      </c>
      <c r="AV54" s="77">
        <f>ROUND(AZ54*L29,2)</f>
        <v>0</v>
      </c>
      <c r="AW54" s="77">
        <f>ROUND(BA54*L30,2)</f>
        <v>0</v>
      </c>
      <c r="AX54" s="77">
        <f>ROUND(BB54*L29,2)</f>
        <v>0</v>
      </c>
      <c r="AY54" s="77">
        <f>ROUND(BC54*L30,2)</f>
        <v>0</v>
      </c>
      <c r="AZ54" s="77">
        <f>ROUND(AZ55,2)</f>
        <v>0</v>
      </c>
      <c r="BA54" s="77">
        <f>ROUND(BA55,2)</f>
        <v>0</v>
      </c>
      <c r="BB54" s="77">
        <f>ROUND(BB55,2)</f>
        <v>0</v>
      </c>
      <c r="BC54" s="77">
        <f>ROUND(BC55,2)</f>
        <v>0</v>
      </c>
      <c r="BD54" s="79">
        <f>ROUND(BD55,2)</f>
        <v>0</v>
      </c>
      <c r="BS54" s="80" t="s">
        <v>71</v>
      </c>
      <c r="BT54" s="80" t="s">
        <v>72</v>
      </c>
      <c r="BU54" s="81" t="s">
        <v>73</v>
      </c>
      <c r="BV54" s="80" t="s">
        <v>74</v>
      </c>
      <c r="BW54" s="80" t="s">
        <v>5</v>
      </c>
      <c r="BX54" s="80" t="s">
        <v>75</v>
      </c>
      <c r="CL54" s="80" t="s">
        <v>1</v>
      </c>
    </row>
    <row r="55" spans="1:91" s="5" customFormat="1" ht="27" customHeight="1">
      <c r="B55" s="82"/>
      <c r="C55" s="83"/>
      <c r="D55" s="255" t="s">
        <v>14</v>
      </c>
      <c r="E55" s="255"/>
      <c r="F55" s="255"/>
      <c r="G55" s="255"/>
      <c r="H55" s="255"/>
      <c r="I55" s="84"/>
      <c r="J55" s="255" t="s">
        <v>76</v>
      </c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9">
        <f>ROUND(SUM(AG56:AG58),2)</f>
        <v>0</v>
      </c>
      <c r="AH55" s="258"/>
      <c r="AI55" s="258"/>
      <c r="AJ55" s="258"/>
      <c r="AK55" s="258"/>
      <c r="AL55" s="258"/>
      <c r="AM55" s="258"/>
      <c r="AN55" s="257">
        <f>SUM(AG55,AT55)</f>
        <v>0</v>
      </c>
      <c r="AO55" s="258"/>
      <c r="AP55" s="258"/>
      <c r="AQ55" s="85" t="s">
        <v>77</v>
      </c>
      <c r="AR55" s="86"/>
      <c r="AS55" s="87">
        <f>ROUND(SUM(AS56:AS58),2)</f>
        <v>0</v>
      </c>
      <c r="AT55" s="88">
        <f>ROUND(SUM(AV55:AW55),2)</f>
        <v>0</v>
      </c>
      <c r="AU55" s="89">
        <f>ROUND(SUM(AU56:AU58),5)</f>
        <v>0</v>
      </c>
      <c r="AV55" s="88">
        <f>ROUND(AZ55*L29,2)</f>
        <v>0</v>
      </c>
      <c r="AW55" s="88">
        <f>ROUND(BA55*L30,2)</f>
        <v>0</v>
      </c>
      <c r="AX55" s="88">
        <f>ROUND(BB55*L29,2)</f>
        <v>0</v>
      </c>
      <c r="AY55" s="88">
        <f>ROUND(BC55*L30,2)</f>
        <v>0</v>
      </c>
      <c r="AZ55" s="88">
        <f>ROUND(SUM(AZ56:AZ58),2)</f>
        <v>0</v>
      </c>
      <c r="BA55" s="88">
        <f>ROUND(SUM(BA56:BA58),2)</f>
        <v>0</v>
      </c>
      <c r="BB55" s="88">
        <f>ROUND(SUM(BB56:BB58),2)</f>
        <v>0</v>
      </c>
      <c r="BC55" s="88">
        <f>ROUND(SUM(BC56:BC58),2)</f>
        <v>0</v>
      </c>
      <c r="BD55" s="90">
        <f>ROUND(SUM(BD56:BD58),2)</f>
        <v>0</v>
      </c>
      <c r="BS55" s="91" t="s">
        <v>71</v>
      </c>
      <c r="BT55" s="91" t="s">
        <v>21</v>
      </c>
      <c r="BU55" s="91" t="s">
        <v>73</v>
      </c>
      <c r="BV55" s="91" t="s">
        <v>74</v>
      </c>
      <c r="BW55" s="91" t="s">
        <v>78</v>
      </c>
      <c r="BX55" s="91" t="s">
        <v>5</v>
      </c>
      <c r="CL55" s="91" t="s">
        <v>1</v>
      </c>
      <c r="CM55" s="91" t="s">
        <v>79</v>
      </c>
    </row>
    <row r="56" spans="1:91" s="6" customFormat="1" ht="25.5" customHeight="1">
      <c r="A56" s="92" t="s">
        <v>80</v>
      </c>
      <c r="B56" s="93"/>
      <c r="C56" s="94"/>
      <c r="D56" s="94"/>
      <c r="E56" s="256" t="s">
        <v>81</v>
      </c>
      <c r="F56" s="256"/>
      <c r="G56" s="256"/>
      <c r="H56" s="256"/>
      <c r="I56" s="256"/>
      <c r="J56" s="94"/>
      <c r="K56" s="256" t="s">
        <v>82</v>
      </c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48">
        <f>'170629-1-1 - OPRAVA FASÁD...'!J32</f>
        <v>0</v>
      </c>
      <c r="AH56" s="249"/>
      <c r="AI56" s="249"/>
      <c r="AJ56" s="249"/>
      <c r="AK56" s="249"/>
      <c r="AL56" s="249"/>
      <c r="AM56" s="249"/>
      <c r="AN56" s="248">
        <f>SUM(AG56,AT56)</f>
        <v>0</v>
      </c>
      <c r="AO56" s="249"/>
      <c r="AP56" s="249"/>
      <c r="AQ56" s="95" t="s">
        <v>83</v>
      </c>
      <c r="AR56" s="96"/>
      <c r="AS56" s="97">
        <v>0</v>
      </c>
      <c r="AT56" s="98">
        <f>ROUND(SUM(AV56:AW56),2)</f>
        <v>0</v>
      </c>
      <c r="AU56" s="99">
        <f>'170629-1-1 - OPRAVA FASÁD...'!P94</f>
        <v>0</v>
      </c>
      <c r="AV56" s="98">
        <f>'170629-1-1 - OPRAVA FASÁD...'!J35</f>
        <v>0</v>
      </c>
      <c r="AW56" s="98">
        <f>'170629-1-1 - OPRAVA FASÁD...'!J36</f>
        <v>0</v>
      </c>
      <c r="AX56" s="98">
        <f>'170629-1-1 - OPRAVA FASÁD...'!J37</f>
        <v>0</v>
      </c>
      <c r="AY56" s="98">
        <f>'170629-1-1 - OPRAVA FASÁD...'!J38</f>
        <v>0</v>
      </c>
      <c r="AZ56" s="98">
        <f>'170629-1-1 - OPRAVA FASÁD...'!F35</f>
        <v>0</v>
      </c>
      <c r="BA56" s="98">
        <f>'170629-1-1 - OPRAVA FASÁD...'!F36</f>
        <v>0</v>
      </c>
      <c r="BB56" s="98">
        <f>'170629-1-1 - OPRAVA FASÁD...'!F37</f>
        <v>0</v>
      </c>
      <c r="BC56" s="98">
        <f>'170629-1-1 - OPRAVA FASÁD...'!F38</f>
        <v>0</v>
      </c>
      <c r="BD56" s="100">
        <f>'170629-1-1 - OPRAVA FASÁD...'!F39</f>
        <v>0</v>
      </c>
      <c r="BT56" s="101" t="s">
        <v>79</v>
      </c>
      <c r="BV56" s="101" t="s">
        <v>74</v>
      </c>
      <c r="BW56" s="101" t="s">
        <v>84</v>
      </c>
      <c r="BX56" s="101" t="s">
        <v>78</v>
      </c>
      <c r="CL56" s="101" t="s">
        <v>1</v>
      </c>
    </row>
    <row r="57" spans="1:91" s="6" customFormat="1" ht="25.5" customHeight="1">
      <c r="A57" s="92" t="s">
        <v>80</v>
      </c>
      <c r="B57" s="93"/>
      <c r="C57" s="94"/>
      <c r="D57" s="94"/>
      <c r="E57" s="256" t="s">
        <v>85</v>
      </c>
      <c r="F57" s="256"/>
      <c r="G57" s="256"/>
      <c r="H57" s="256"/>
      <c r="I57" s="256"/>
      <c r="J57" s="94"/>
      <c r="K57" s="256" t="s">
        <v>86</v>
      </c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48">
        <f>'170629-1-2 - OPRAVA FASÁD...'!J32</f>
        <v>0</v>
      </c>
      <c r="AH57" s="249"/>
      <c r="AI57" s="249"/>
      <c r="AJ57" s="249"/>
      <c r="AK57" s="249"/>
      <c r="AL57" s="249"/>
      <c r="AM57" s="249"/>
      <c r="AN57" s="248">
        <f>SUM(AG57,AT57)</f>
        <v>0</v>
      </c>
      <c r="AO57" s="249"/>
      <c r="AP57" s="249"/>
      <c r="AQ57" s="95" t="s">
        <v>83</v>
      </c>
      <c r="AR57" s="96"/>
      <c r="AS57" s="97">
        <v>0</v>
      </c>
      <c r="AT57" s="98">
        <f>ROUND(SUM(AV57:AW57),2)</f>
        <v>0</v>
      </c>
      <c r="AU57" s="99">
        <f>'170629-1-2 - OPRAVA FASÁD...'!P89</f>
        <v>0</v>
      </c>
      <c r="AV57" s="98">
        <f>'170629-1-2 - OPRAVA FASÁD...'!J35</f>
        <v>0</v>
      </c>
      <c r="AW57" s="98">
        <f>'170629-1-2 - OPRAVA FASÁD...'!J36</f>
        <v>0</v>
      </c>
      <c r="AX57" s="98">
        <f>'170629-1-2 - OPRAVA FASÁD...'!J37</f>
        <v>0</v>
      </c>
      <c r="AY57" s="98">
        <f>'170629-1-2 - OPRAVA FASÁD...'!J38</f>
        <v>0</v>
      </c>
      <c r="AZ57" s="98">
        <f>'170629-1-2 - OPRAVA FASÁD...'!F35</f>
        <v>0</v>
      </c>
      <c r="BA57" s="98">
        <f>'170629-1-2 - OPRAVA FASÁD...'!F36</f>
        <v>0</v>
      </c>
      <c r="BB57" s="98">
        <f>'170629-1-2 - OPRAVA FASÁD...'!F37</f>
        <v>0</v>
      </c>
      <c r="BC57" s="98">
        <f>'170629-1-2 - OPRAVA FASÁD...'!F38</f>
        <v>0</v>
      </c>
      <c r="BD57" s="100">
        <f>'170629-1-2 - OPRAVA FASÁD...'!F39</f>
        <v>0</v>
      </c>
      <c r="BT57" s="101" t="s">
        <v>79</v>
      </c>
      <c r="BV57" s="101" t="s">
        <v>74</v>
      </c>
      <c r="BW57" s="101" t="s">
        <v>87</v>
      </c>
      <c r="BX57" s="101" t="s">
        <v>78</v>
      </c>
      <c r="CL57" s="101" t="s">
        <v>1</v>
      </c>
    </row>
    <row r="58" spans="1:91" s="6" customFormat="1" ht="25.5" customHeight="1">
      <c r="A58" s="92" t="s">
        <v>80</v>
      </c>
      <c r="B58" s="93"/>
      <c r="C58" s="94"/>
      <c r="D58" s="94"/>
      <c r="E58" s="256" t="s">
        <v>88</v>
      </c>
      <c r="F58" s="256"/>
      <c r="G58" s="256"/>
      <c r="H58" s="256"/>
      <c r="I58" s="256"/>
      <c r="J58" s="94"/>
      <c r="K58" s="256" t="s">
        <v>89</v>
      </c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48">
        <f>'170629-1-3 - VRN'!J32</f>
        <v>0</v>
      </c>
      <c r="AH58" s="249"/>
      <c r="AI58" s="249"/>
      <c r="AJ58" s="249"/>
      <c r="AK58" s="249"/>
      <c r="AL58" s="249"/>
      <c r="AM58" s="249"/>
      <c r="AN58" s="248">
        <f>SUM(AG58,AT58)</f>
        <v>0</v>
      </c>
      <c r="AO58" s="249"/>
      <c r="AP58" s="249"/>
      <c r="AQ58" s="95" t="s">
        <v>83</v>
      </c>
      <c r="AR58" s="96"/>
      <c r="AS58" s="102">
        <v>0</v>
      </c>
      <c r="AT58" s="103">
        <f>ROUND(SUM(AV58:AW58),2)</f>
        <v>0</v>
      </c>
      <c r="AU58" s="104">
        <f>'170629-1-3 - VRN'!P91</f>
        <v>0</v>
      </c>
      <c r="AV58" s="103">
        <f>'170629-1-3 - VRN'!J35</f>
        <v>0</v>
      </c>
      <c r="AW58" s="103">
        <f>'170629-1-3 - VRN'!J36</f>
        <v>0</v>
      </c>
      <c r="AX58" s="103">
        <f>'170629-1-3 - VRN'!J37</f>
        <v>0</v>
      </c>
      <c r="AY58" s="103">
        <f>'170629-1-3 - VRN'!J38</f>
        <v>0</v>
      </c>
      <c r="AZ58" s="103">
        <f>'170629-1-3 - VRN'!F35</f>
        <v>0</v>
      </c>
      <c r="BA58" s="103">
        <f>'170629-1-3 - VRN'!F36</f>
        <v>0</v>
      </c>
      <c r="BB58" s="103">
        <f>'170629-1-3 - VRN'!F37</f>
        <v>0</v>
      </c>
      <c r="BC58" s="103">
        <f>'170629-1-3 - VRN'!F38</f>
        <v>0</v>
      </c>
      <c r="BD58" s="105">
        <f>'170629-1-3 - VRN'!F39</f>
        <v>0</v>
      </c>
      <c r="BT58" s="101" t="s">
        <v>79</v>
      </c>
      <c r="BV58" s="101" t="s">
        <v>74</v>
      </c>
      <c r="BW58" s="101" t="s">
        <v>90</v>
      </c>
      <c r="BX58" s="101" t="s">
        <v>78</v>
      </c>
      <c r="CL58" s="101" t="s">
        <v>1</v>
      </c>
    </row>
    <row r="59" spans="1:91" s="1" customFormat="1" ht="30" customHeight="1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8"/>
    </row>
    <row r="60" spans="1:91" s="1" customFormat="1" ht="6.95" customHeight="1">
      <c r="B60" s="46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38"/>
    </row>
  </sheetData>
  <sheetProtection algorithmName="SHA-512" hashValue="E1B6CSODWNsorFfaHxxX+tS8HqNcT2hFrGCfXF9FlXj0uIufi2Za0boFkWRbKvecITJrcMD3GOFCOASF8f4yMQ==" saltValue="RtikR+tFV+DZAvB74yc+VTapeLuWBNvtO2aCQrcF3YGDJCLr3y3x37O7jRbUFTyGdvG9/vw0VbIXXgEZ5mKizg==" spinCount="100000" sheet="1" objects="1" scenarios="1" formatColumns="0" formatRows="0"/>
  <mergeCells count="54">
    <mergeCell ref="AK33:AO33"/>
    <mergeCell ref="AK26:AO26"/>
    <mergeCell ref="W29:AE29"/>
    <mergeCell ref="AK29:AO29"/>
    <mergeCell ref="W30:AE30"/>
    <mergeCell ref="AK30:AO30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K31:AO31"/>
    <mergeCell ref="W32:AE32"/>
    <mergeCell ref="AK32:AO32"/>
    <mergeCell ref="W33:AE33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E56:I56"/>
    <mergeCell ref="K56:AF56"/>
    <mergeCell ref="E57:I57"/>
    <mergeCell ref="K57:AF57"/>
    <mergeCell ref="E58:I58"/>
    <mergeCell ref="K58:AF58"/>
    <mergeCell ref="AN55:AP55"/>
    <mergeCell ref="AG55:AM55"/>
  </mergeCells>
  <hyperlinks>
    <hyperlink ref="A56" location="'170629-1-1 - OPRAVA FASÁD...'!C2" display="/" xr:uid="{00000000-0004-0000-0000-000000000000}"/>
    <hyperlink ref="A57" location="'170629-1-2 - OPRAVA FASÁD...'!C2" display="/" xr:uid="{00000000-0004-0000-0000-000001000000}"/>
    <hyperlink ref="A58" location="'170629-1-3 - VRN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9"/>
  <sheetViews>
    <sheetView showGridLines="0" workbookViewId="0">
      <selection activeCell="J14" sqref="J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84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79</v>
      </c>
    </row>
    <row r="4" spans="2:46" ht="24.95" customHeight="1">
      <c r="B4" s="20"/>
      <c r="D4" s="110" t="s">
        <v>91</v>
      </c>
      <c r="L4" s="20"/>
      <c r="M4" s="2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294" t="str">
        <f>'Rekapitulace stavby'!K6</f>
        <v>Oprava fasády objektu KAVÁRNY UNION v České Lípě</v>
      </c>
      <c r="F7" s="295"/>
      <c r="G7" s="295"/>
      <c r="H7" s="295"/>
      <c r="L7" s="20"/>
    </row>
    <row r="8" spans="2:46" ht="12" customHeight="1">
      <c r="B8" s="20"/>
      <c r="D8" s="111" t="s">
        <v>92</v>
      </c>
      <c r="L8" s="20"/>
    </row>
    <row r="9" spans="2:46" s="1" customFormat="1" ht="16.5" customHeight="1">
      <c r="B9" s="38"/>
      <c r="E9" s="294" t="s">
        <v>93</v>
      </c>
      <c r="F9" s="296"/>
      <c r="G9" s="296"/>
      <c r="H9" s="296"/>
      <c r="I9" s="112"/>
      <c r="L9" s="38"/>
    </row>
    <row r="10" spans="2:46" s="1" customFormat="1" ht="12" customHeight="1">
      <c r="B10" s="38"/>
      <c r="D10" s="111" t="s">
        <v>94</v>
      </c>
      <c r="I10" s="112"/>
      <c r="L10" s="38"/>
    </row>
    <row r="11" spans="2:46" s="1" customFormat="1" ht="36.950000000000003" customHeight="1">
      <c r="B11" s="38"/>
      <c r="E11" s="297" t="s">
        <v>95</v>
      </c>
      <c r="F11" s="296"/>
      <c r="G11" s="296"/>
      <c r="H11" s="296"/>
      <c r="I11" s="112"/>
      <c r="L11" s="38"/>
    </row>
    <row r="12" spans="2:46" s="1" customFormat="1">
      <c r="B12" s="38"/>
      <c r="I12" s="112"/>
      <c r="L12" s="38"/>
    </row>
    <row r="13" spans="2:46" s="1" customFormat="1" ht="12" customHeight="1">
      <c r="B13" s="38"/>
      <c r="D13" s="111" t="s">
        <v>19</v>
      </c>
      <c r="F13" s="17" t="s">
        <v>1</v>
      </c>
      <c r="I13" s="113" t="s">
        <v>20</v>
      </c>
      <c r="J13" s="17" t="s">
        <v>1</v>
      </c>
      <c r="L13" s="38"/>
    </row>
    <row r="14" spans="2:46" s="1" customFormat="1" ht="12" customHeight="1">
      <c r="B14" s="38"/>
      <c r="D14" s="111" t="s">
        <v>22</v>
      </c>
      <c r="F14" s="17" t="s">
        <v>23</v>
      </c>
      <c r="I14" s="113" t="s">
        <v>24</v>
      </c>
      <c r="J14" s="114">
        <f>'Rekapitulace stavby'!AN8</f>
        <v>0</v>
      </c>
      <c r="L14" s="38"/>
    </row>
    <row r="15" spans="2:46" s="1" customFormat="1" ht="10.9" customHeight="1">
      <c r="B15" s="38"/>
      <c r="I15" s="112"/>
      <c r="L15" s="38"/>
    </row>
    <row r="16" spans="2:46" s="1" customFormat="1" ht="12" customHeight="1">
      <c r="B16" s="38"/>
      <c r="D16" s="111" t="s">
        <v>27</v>
      </c>
      <c r="I16" s="113" t="s">
        <v>28</v>
      </c>
      <c r="J16" s="17" t="str">
        <f>IF('Rekapitulace stavby'!AN10="","",'Rekapitulace stavby'!AN10)</f>
        <v/>
      </c>
      <c r="L16" s="38"/>
    </row>
    <row r="17" spans="2:12" s="1" customFormat="1" ht="18" customHeight="1">
      <c r="B17" s="38"/>
      <c r="E17" s="17" t="str">
        <f>IF('Rekapitulace stavby'!E11="","",'Rekapitulace stavby'!E11)</f>
        <v xml:space="preserve"> </v>
      </c>
      <c r="I17" s="113" t="s">
        <v>30</v>
      </c>
      <c r="J17" s="17" t="str">
        <f>IF('Rekapitulace stavby'!AN11="","",'Rekapitulace stavby'!AN11)</f>
        <v/>
      </c>
      <c r="L17" s="38"/>
    </row>
    <row r="18" spans="2:12" s="1" customFormat="1" ht="6.95" customHeight="1">
      <c r="B18" s="38"/>
      <c r="I18" s="112"/>
      <c r="L18" s="38"/>
    </row>
    <row r="19" spans="2:12" s="1" customFormat="1" ht="12" customHeight="1">
      <c r="B19" s="38"/>
      <c r="D19" s="111" t="s">
        <v>31</v>
      </c>
      <c r="I19" s="113" t="s">
        <v>28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298" t="str">
        <f>'Rekapitulace stavby'!E14</f>
        <v>Vyplň údaj</v>
      </c>
      <c r="F20" s="299"/>
      <c r="G20" s="299"/>
      <c r="H20" s="299"/>
      <c r="I20" s="113" t="s">
        <v>30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2"/>
      <c r="L21" s="38"/>
    </row>
    <row r="22" spans="2:12" s="1" customFormat="1" ht="12" customHeight="1">
      <c r="B22" s="38"/>
      <c r="D22" s="111" t="s">
        <v>33</v>
      </c>
      <c r="I22" s="113" t="s">
        <v>28</v>
      </c>
      <c r="J22" s="17" t="str">
        <f>IF('Rekapitulace stavby'!AN16="","",'Rekapitulace stavby'!AN16)</f>
        <v/>
      </c>
      <c r="L22" s="38"/>
    </row>
    <row r="23" spans="2:12" s="1" customFormat="1" ht="18" customHeight="1">
      <c r="B23" s="38"/>
      <c r="E23" s="17" t="str">
        <f>IF('Rekapitulace stavby'!E17="","",'Rekapitulace stavby'!E17)</f>
        <v xml:space="preserve"> </v>
      </c>
      <c r="I23" s="113" t="s">
        <v>30</v>
      </c>
      <c r="J23" s="17" t="str">
        <f>IF('Rekapitulace stavby'!AN17="","",'Rekapitulace stavby'!AN17)</f>
        <v/>
      </c>
      <c r="L23" s="38"/>
    </row>
    <row r="24" spans="2:12" s="1" customFormat="1" ht="6.95" customHeight="1">
      <c r="B24" s="38"/>
      <c r="I24" s="112"/>
      <c r="L24" s="38"/>
    </row>
    <row r="25" spans="2:12" s="1" customFormat="1" ht="12" customHeight="1">
      <c r="B25" s="38"/>
      <c r="D25" s="111" t="s">
        <v>35</v>
      </c>
      <c r="I25" s="113" t="s">
        <v>28</v>
      </c>
      <c r="J25" s="17" t="str">
        <f>IF('Rekapitulace stavby'!AN19="","",'Rekapitulace stavby'!AN19)</f>
        <v/>
      </c>
      <c r="L25" s="38"/>
    </row>
    <row r="26" spans="2:12" s="1" customFormat="1" ht="18" customHeight="1">
      <c r="B26" s="38"/>
      <c r="E26" s="17" t="str">
        <f>IF('Rekapitulace stavby'!E20="","",'Rekapitulace stavby'!E20)</f>
        <v xml:space="preserve"> </v>
      </c>
      <c r="I26" s="113" t="s">
        <v>30</v>
      </c>
      <c r="J26" s="17" t="str">
        <f>IF('Rekapitulace stavby'!AN20="","",'Rekapitulace stavby'!AN20)</f>
        <v/>
      </c>
      <c r="L26" s="38"/>
    </row>
    <row r="27" spans="2:12" s="1" customFormat="1" ht="6.95" customHeight="1">
      <c r="B27" s="38"/>
      <c r="I27" s="112"/>
      <c r="L27" s="38"/>
    </row>
    <row r="28" spans="2:12" s="1" customFormat="1" ht="12" customHeight="1">
      <c r="B28" s="38"/>
      <c r="D28" s="111" t="s">
        <v>36</v>
      </c>
      <c r="I28" s="112"/>
      <c r="L28" s="38"/>
    </row>
    <row r="29" spans="2:12" s="7" customFormat="1" ht="16.5" customHeight="1">
      <c r="B29" s="115"/>
      <c r="E29" s="300" t="s">
        <v>1</v>
      </c>
      <c r="F29" s="300"/>
      <c r="G29" s="300"/>
      <c r="H29" s="300"/>
      <c r="I29" s="116"/>
      <c r="L29" s="115"/>
    </row>
    <row r="30" spans="2:12" s="1" customFormat="1" ht="6.95" customHeight="1">
      <c r="B30" s="38"/>
      <c r="I30" s="112"/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25.35" customHeight="1">
      <c r="B32" s="38"/>
      <c r="D32" s="118" t="s">
        <v>38</v>
      </c>
      <c r="I32" s="112"/>
      <c r="J32" s="119">
        <f>ROUND(J94, 2)</f>
        <v>0</v>
      </c>
      <c r="L32" s="38"/>
    </row>
    <row r="33" spans="2:12" s="1" customFormat="1" ht="6.95" customHeight="1">
      <c r="B33" s="38"/>
      <c r="D33" s="56"/>
      <c r="E33" s="56"/>
      <c r="F33" s="56"/>
      <c r="G33" s="56"/>
      <c r="H33" s="56"/>
      <c r="I33" s="117"/>
      <c r="J33" s="56"/>
      <c r="K33" s="56"/>
      <c r="L33" s="38"/>
    </row>
    <row r="34" spans="2:12" s="1" customFormat="1" ht="14.45" customHeight="1">
      <c r="B34" s="38"/>
      <c r="F34" s="120" t="s">
        <v>40</v>
      </c>
      <c r="I34" s="121" t="s">
        <v>39</v>
      </c>
      <c r="J34" s="120" t="s">
        <v>41</v>
      </c>
      <c r="L34" s="38"/>
    </row>
    <row r="35" spans="2:12" s="1" customFormat="1" ht="14.45" customHeight="1">
      <c r="B35" s="38"/>
      <c r="D35" s="111" t="s">
        <v>42</v>
      </c>
      <c r="E35" s="111" t="s">
        <v>43</v>
      </c>
      <c r="F35" s="122">
        <f>ROUND((SUM(BE94:BE268)),  2)</f>
        <v>0</v>
      </c>
      <c r="I35" s="123">
        <v>0.21</v>
      </c>
      <c r="J35" s="122">
        <f>ROUND(((SUM(BE94:BE268))*I35),  2)</f>
        <v>0</v>
      </c>
      <c r="L35" s="38"/>
    </row>
    <row r="36" spans="2:12" s="1" customFormat="1" ht="14.45" customHeight="1">
      <c r="B36" s="38"/>
      <c r="E36" s="111" t="s">
        <v>44</v>
      </c>
      <c r="F36" s="122">
        <f>ROUND((SUM(BF94:BF268)),  2)</f>
        <v>0</v>
      </c>
      <c r="I36" s="123">
        <v>0.15</v>
      </c>
      <c r="J36" s="122">
        <f>ROUND(((SUM(BF94:BF268))*I36),  2)</f>
        <v>0</v>
      </c>
      <c r="L36" s="38"/>
    </row>
    <row r="37" spans="2:12" s="1" customFormat="1" ht="14.45" hidden="1" customHeight="1">
      <c r="B37" s="38"/>
      <c r="E37" s="111" t="s">
        <v>45</v>
      </c>
      <c r="F37" s="122">
        <f>ROUND((SUM(BG94:BG268)),  2)</f>
        <v>0</v>
      </c>
      <c r="I37" s="123">
        <v>0.21</v>
      </c>
      <c r="J37" s="122">
        <f>0</f>
        <v>0</v>
      </c>
      <c r="L37" s="38"/>
    </row>
    <row r="38" spans="2:12" s="1" customFormat="1" ht="14.45" hidden="1" customHeight="1">
      <c r="B38" s="38"/>
      <c r="E38" s="111" t="s">
        <v>46</v>
      </c>
      <c r="F38" s="122">
        <f>ROUND((SUM(BH94:BH268)),  2)</f>
        <v>0</v>
      </c>
      <c r="I38" s="123">
        <v>0.15</v>
      </c>
      <c r="J38" s="122">
        <f>0</f>
        <v>0</v>
      </c>
      <c r="L38" s="38"/>
    </row>
    <row r="39" spans="2:12" s="1" customFormat="1" ht="14.45" hidden="1" customHeight="1">
      <c r="B39" s="38"/>
      <c r="E39" s="111" t="s">
        <v>47</v>
      </c>
      <c r="F39" s="122">
        <f>ROUND((SUM(BI94:BI268)),  2)</f>
        <v>0</v>
      </c>
      <c r="I39" s="123">
        <v>0</v>
      </c>
      <c r="J39" s="122">
        <f>0</f>
        <v>0</v>
      </c>
      <c r="L39" s="38"/>
    </row>
    <row r="40" spans="2:12" s="1" customFormat="1" ht="6.95" customHeight="1">
      <c r="B40" s="38"/>
      <c r="I40" s="112"/>
      <c r="L40" s="38"/>
    </row>
    <row r="41" spans="2:12" s="1" customFormat="1" ht="25.35" customHeight="1">
      <c r="B41" s="38"/>
      <c r="C41" s="124"/>
      <c r="D41" s="125" t="s">
        <v>48</v>
      </c>
      <c r="E41" s="126"/>
      <c r="F41" s="126"/>
      <c r="G41" s="127" t="s">
        <v>49</v>
      </c>
      <c r="H41" s="128" t="s">
        <v>50</v>
      </c>
      <c r="I41" s="129"/>
      <c r="J41" s="130">
        <f>SUM(J32:J39)</f>
        <v>0</v>
      </c>
      <c r="K41" s="131"/>
      <c r="L41" s="38"/>
    </row>
    <row r="42" spans="2:12" s="1" customFormat="1" ht="14.45" customHeight="1"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38"/>
    </row>
    <row r="46" spans="2:12" s="1" customFormat="1" ht="6.95" customHeight="1">
      <c r="B46" s="135"/>
      <c r="C46" s="136"/>
      <c r="D46" s="136"/>
      <c r="E46" s="136"/>
      <c r="F46" s="136"/>
      <c r="G46" s="136"/>
      <c r="H46" s="136"/>
      <c r="I46" s="137"/>
      <c r="J46" s="136"/>
      <c r="K46" s="136"/>
      <c r="L46" s="38"/>
    </row>
    <row r="47" spans="2:12" s="1" customFormat="1" ht="24.95" customHeight="1">
      <c r="B47" s="34"/>
      <c r="C47" s="23" t="s">
        <v>96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6.95" customHeight="1">
      <c r="B48" s="34"/>
      <c r="C48" s="35"/>
      <c r="D48" s="35"/>
      <c r="E48" s="35"/>
      <c r="F48" s="35"/>
      <c r="G48" s="35"/>
      <c r="H48" s="35"/>
      <c r="I48" s="112"/>
      <c r="J48" s="35"/>
      <c r="K48" s="35"/>
      <c r="L48" s="38"/>
    </row>
    <row r="49" spans="2:47" s="1" customFormat="1" ht="12" customHeight="1">
      <c r="B49" s="34"/>
      <c r="C49" s="29" t="s">
        <v>16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292" t="str">
        <f>E7</f>
        <v>Oprava fasády objektu KAVÁRNY UNION v České Lípě</v>
      </c>
      <c r="F50" s="293"/>
      <c r="G50" s="293"/>
      <c r="H50" s="293"/>
      <c r="I50" s="112"/>
      <c r="J50" s="35"/>
      <c r="K50" s="35"/>
      <c r="L50" s="38"/>
    </row>
    <row r="51" spans="2:47" ht="12" customHeight="1">
      <c r="B51" s="21"/>
      <c r="C51" s="29" t="s">
        <v>92</v>
      </c>
      <c r="D51" s="22"/>
      <c r="E51" s="22"/>
      <c r="F51" s="22"/>
      <c r="G51" s="22"/>
      <c r="H51" s="22"/>
      <c r="J51" s="22"/>
      <c r="K51" s="22"/>
      <c r="L51" s="20"/>
    </row>
    <row r="52" spans="2:47" s="1" customFormat="1" ht="16.5" customHeight="1">
      <c r="B52" s="34"/>
      <c r="C52" s="35"/>
      <c r="D52" s="35"/>
      <c r="E52" s="292" t="s">
        <v>93</v>
      </c>
      <c r="F52" s="276"/>
      <c r="G52" s="276"/>
      <c r="H52" s="276"/>
      <c r="I52" s="112"/>
      <c r="J52" s="35"/>
      <c r="K52" s="35"/>
      <c r="L52" s="38"/>
    </row>
    <row r="53" spans="2:47" s="1" customFormat="1" ht="12" customHeight="1">
      <c r="B53" s="34"/>
      <c r="C53" s="29" t="s">
        <v>94</v>
      </c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6.5" customHeight="1">
      <c r="B54" s="34"/>
      <c r="C54" s="35"/>
      <c r="D54" s="35"/>
      <c r="E54" s="277" t="str">
        <f>E11</f>
        <v>170629-1-1 - OPRAVA FASÁDY KAVÁRNY UNION V ČESKÉ LÍPĚ - nátěr fasády</v>
      </c>
      <c r="F54" s="276"/>
      <c r="G54" s="276"/>
      <c r="H54" s="276"/>
      <c r="I54" s="112"/>
      <c r="J54" s="35"/>
      <c r="K54" s="35"/>
      <c r="L54" s="38"/>
    </row>
    <row r="55" spans="2:47" s="1" customFormat="1" ht="6.95" customHeight="1">
      <c r="B55" s="34"/>
      <c r="C55" s="35"/>
      <c r="D55" s="35"/>
      <c r="E55" s="35"/>
      <c r="F55" s="35"/>
      <c r="G55" s="35"/>
      <c r="H55" s="35"/>
      <c r="I55" s="112"/>
      <c r="J55" s="35"/>
      <c r="K55" s="35"/>
      <c r="L55" s="38"/>
    </row>
    <row r="56" spans="2:47" s="1" customFormat="1" ht="12" customHeight="1">
      <c r="B56" s="34"/>
      <c r="C56" s="29" t="s">
        <v>22</v>
      </c>
      <c r="D56" s="35"/>
      <c r="E56" s="35"/>
      <c r="F56" s="27" t="str">
        <f>F14</f>
        <v>JINDŘICHA Z LIPÉ 113/24 Č. LÍPA, Česká Lípa</v>
      </c>
      <c r="G56" s="35"/>
      <c r="H56" s="35"/>
      <c r="I56" s="113" t="s">
        <v>24</v>
      </c>
      <c r="J56" s="55">
        <f>IF(J14="","",J14)</f>
        <v>0</v>
      </c>
      <c r="K56" s="35"/>
      <c r="L56" s="38"/>
    </row>
    <row r="57" spans="2:47" s="1" customFormat="1" ht="6.95" customHeight="1">
      <c r="B57" s="34"/>
      <c r="C57" s="35"/>
      <c r="D57" s="35"/>
      <c r="E57" s="35"/>
      <c r="F57" s="35"/>
      <c r="G57" s="35"/>
      <c r="H57" s="35"/>
      <c r="I57" s="112"/>
      <c r="J57" s="35"/>
      <c r="K57" s="35"/>
      <c r="L57" s="38"/>
    </row>
    <row r="58" spans="2:47" s="1" customFormat="1" ht="13.7" customHeight="1">
      <c r="B58" s="34"/>
      <c r="C58" s="29" t="s">
        <v>27</v>
      </c>
      <c r="D58" s="35"/>
      <c r="E58" s="35"/>
      <c r="F58" s="27" t="str">
        <f>E17</f>
        <v xml:space="preserve"> </v>
      </c>
      <c r="G58" s="35"/>
      <c r="H58" s="35"/>
      <c r="I58" s="113" t="s">
        <v>33</v>
      </c>
      <c r="J58" s="32" t="str">
        <f>E23</f>
        <v xml:space="preserve"> </v>
      </c>
      <c r="K58" s="35"/>
      <c r="L58" s="38"/>
    </row>
    <row r="59" spans="2:47" s="1" customFormat="1" ht="13.7" customHeight="1">
      <c r="B59" s="34"/>
      <c r="C59" s="29" t="s">
        <v>31</v>
      </c>
      <c r="D59" s="35"/>
      <c r="E59" s="35"/>
      <c r="F59" s="27" t="str">
        <f>IF(E20="","",E20)</f>
        <v>Vyplň údaj</v>
      </c>
      <c r="G59" s="35"/>
      <c r="H59" s="35"/>
      <c r="I59" s="113" t="s">
        <v>35</v>
      </c>
      <c r="J59" s="32" t="str">
        <f>E26</f>
        <v xml:space="preserve"> </v>
      </c>
      <c r="K59" s="35"/>
      <c r="L59" s="38"/>
    </row>
    <row r="60" spans="2:47" s="1" customFormat="1" ht="10.35" customHeight="1">
      <c r="B60" s="34"/>
      <c r="C60" s="35"/>
      <c r="D60" s="35"/>
      <c r="E60" s="35"/>
      <c r="F60" s="35"/>
      <c r="G60" s="35"/>
      <c r="H60" s="35"/>
      <c r="I60" s="112"/>
      <c r="J60" s="35"/>
      <c r="K60" s="35"/>
      <c r="L60" s="38"/>
    </row>
    <row r="61" spans="2:47" s="1" customFormat="1" ht="29.25" customHeight="1">
      <c r="B61" s="34"/>
      <c r="C61" s="138" t="s">
        <v>97</v>
      </c>
      <c r="D61" s="139"/>
      <c r="E61" s="139"/>
      <c r="F61" s="139"/>
      <c r="G61" s="139"/>
      <c r="H61" s="139"/>
      <c r="I61" s="140"/>
      <c r="J61" s="141" t="s">
        <v>98</v>
      </c>
      <c r="K61" s="139"/>
      <c r="L61" s="38"/>
    </row>
    <row r="62" spans="2:47" s="1" customFormat="1" ht="10.35" customHeight="1">
      <c r="B62" s="34"/>
      <c r="C62" s="35"/>
      <c r="D62" s="35"/>
      <c r="E62" s="35"/>
      <c r="F62" s="35"/>
      <c r="G62" s="35"/>
      <c r="H62" s="35"/>
      <c r="I62" s="112"/>
      <c r="J62" s="35"/>
      <c r="K62" s="35"/>
      <c r="L62" s="38"/>
    </row>
    <row r="63" spans="2:47" s="1" customFormat="1" ht="22.9" customHeight="1">
      <c r="B63" s="34"/>
      <c r="C63" s="142" t="s">
        <v>99</v>
      </c>
      <c r="D63" s="35"/>
      <c r="E63" s="35"/>
      <c r="F63" s="35"/>
      <c r="G63" s="35"/>
      <c r="H63" s="35"/>
      <c r="I63" s="112"/>
      <c r="J63" s="73">
        <f>J94</f>
        <v>0</v>
      </c>
      <c r="K63" s="35"/>
      <c r="L63" s="38"/>
      <c r="AU63" s="17" t="s">
        <v>100</v>
      </c>
    </row>
    <row r="64" spans="2:47" s="8" customFormat="1" ht="24.95" customHeight="1">
      <c r="B64" s="143"/>
      <c r="C64" s="144"/>
      <c r="D64" s="145" t="s">
        <v>101</v>
      </c>
      <c r="E64" s="146"/>
      <c r="F64" s="146"/>
      <c r="G64" s="146"/>
      <c r="H64" s="146"/>
      <c r="I64" s="147"/>
      <c r="J64" s="148">
        <f>J95</f>
        <v>0</v>
      </c>
      <c r="K64" s="144"/>
      <c r="L64" s="149"/>
    </row>
    <row r="65" spans="2:12" s="9" customFormat="1" ht="19.899999999999999" customHeight="1">
      <c r="B65" s="150"/>
      <c r="C65" s="94"/>
      <c r="D65" s="151" t="s">
        <v>102</v>
      </c>
      <c r="E65" s="152"/>
      <c r="F65" s="152"/>
      <c r="G65" s="152"/>
      <c r="H65" s="152"/>
      <c r="I65" s="153"/>
      <c r="J65" s="154">
        <f>J96</f>
        <v>0</v>
      </c>
      <c r="K65" s="94"/>
      <c r="L65" s="155"/>
    </row>
    <row r="66" spans="2:12" s="9" customFormat="1" ht="19.899999999999999" customHeight="1">
      <c r="B66" s="150"/>
      <c r="C66" s="94"/>
      <c r="D66" s="151" t="s">
        <v>103</v>
      </c>
      <c r="E66" s="152"/>
      <c r="F66" s="152"/>
      <c r="G66" s="152"/>
      <c r="H66" s="152"/>
      <c r="I66" s="153"/>
      <c r="J66" s="154">
        <f>J128</f>
        <v>0</v>
      </c>
      <c r="K66" s="94"/>
      <c r="L66" s="155"/>
    </row>
    <row r="67" spans="2:12" s="9" customFormat="1" ht="19.899999999999999" customHeight="1">
      <c r="B67" s="150"/>
      <c r="C67" s="94"/>
      <c r="D67" s="151" t="s">
        <v>104</v>
      </c>
      <c r="E67" s="152"/>
      <c r="F67" s="152"/>
      <c r="G67" s="152"/>
      <c r="H67" s="152"/>
      <c r="I67" s="153"/>
      <c r="J67" s="154">
        <f>J163</f>
        <v>0</v>
      </c>
      <c r="K67" s="94"/>
      <c r="L67" s="155"/>
    </row>
    <row r="68" spans="2:12" s="9" customFormat="1" ht="19.899999999999999" customHeight="1">
      <c r="B68" s="150"/>
      <c r="C68" s="94"/>
      <c r="D68" s="151" t="s">
        <v>105</v>
      </c>
      <c r="E68" s="152"/>
      <c r="F68" s="152"/>
      <c r="G68" s="152"/>
      <c r="H68" s="152"/>
      <c r="I68" s="153"/>
      <c r="J68" s="154">
        <f>J175</f>
        <v>0</v>
      </c>
      <c r="K68" s="94"/>
      <c r="L68" s="155"/>
    </row>
    <row r="69" spans="2:12" s="8" customFormat="1" ht="24.95" customHeight="1">
      <c r="B69" s="143"/>
      <c r="C69" s="144"/>
      <c r="D69" s="145" t="s">
        <v>106</v>
      </c>
      <c r="E69" s="146"/>
      <c r="F69" s="146"/>
      <c r="G69" s="146"/>
      <c r="H69" s="146"/>
      <c r="I69" s="147"/>
      <c r="J69" s="148">
        <f>J178</f>
        <v>0</v>
      </c>
      <c r="K69" s="144"/>
      <c r="L69" s="149"/>
    </row>
    <row r="70" spans="2:12" s="9" customFormat="1" ht="19.899999999999999" customHeight="1">
      <c r="B70" s="150"/>
      <c r="C70" s="94"/>
      <c r="D70" s="151" t="s">
        <v>107</v>
      </c>
      <c r="E70" s="152"/>
      <c r="F70" s="152"/>
      <c r="G70" s="152"/>
      <c r="H70" s="152"/>
      <c r="I70" s="153"/>
      <c r="J70" s="154">
        <f>J179</f>
        <v>0</v>
      </c>
      <c r="K70" s="94"/>
      <c r="L70" s="155"/>
    </row>
    <row r="71" spans="2:12" s="9" customFormat="1" ht="19.899999999999999" customHeight="1">
      <c r="B71" s="150"/>
      <c r="C71" s="94"/>
      <c r="D71" s="151" t="s">
        <v>108</v>
      </c>
      <c r="E71" s="152"/>
      <c r="F71" s="152"/>
      <c r="G71" s="152"/>
      <c r="H71" s="152"/>
      <c r="I71" s="153"/>
      <c r="J71" s="154">
        <f>J202</f>
        <v>0</v>
      </c>
      <c r="K71" s="94"/>
      <c r="L71" s="155"/>
    </row>
    <row r="72" spans="2:12" s="9" customFormat="1" ht="19.899999999999999" customHeight="1">
      <c r="B72" s="150"/>
      <c r="C72" s="94"/>
      <c r="D72" s="151" t="s">
        <v>109</v>
      </c>
      <c r="E72" s="152"/>
      <c r="F72" s="152"/>
      <c r="G72" s="152"/>
      <c r="H72" s="152"/>
      <c r="I72" s="153"/>
      <c r="J72" s="154">
        <f>J248</f>
        <v>0</v>
      </c>
      <c r="K72" s="94"/>
      <c r="L72" s="155"/>
    </row>
    <row r="73" spans="2:12" s="1" customFormat="1" ht="21.75" customHeight="1">
      <c r="B73" s="34"/>
      <c r="C73" s="35"/>
      <c r="D73" s="35"/>
      <c r="E73" s="35"/>
      <c r="F73" s="35"/>
      <c r="G73" s="35"/>
      <c r="H73" s="35"/>
      <c r="I73" s="112"/>
      <c r="J73" s="35"/>
      <c r="K73" s="35"/>
      <c r="L73" s="38"/>
    </row>
    <row r="74" spans="2:12" s="1" customFormat="1" ht="6.95" customHeight="1">
      <c r="B74" s="46"/>
      <c r="C74" s="47"/>
      <c r="D74" s="47"/>
      <c r="E74" s="47"/>
      <c r="F74" s="47"/>
      <c r="G74" s="47"/>
      <c r="H74" s="47"/>
      <c r="I74" s="134"/>
      <c r="J74" s="47"/>
      <c r="K74" s="47"/>
      <c r="L74" s="38"/>
    </row>
    <row r="78" spans="2:12" s="1" customFormat="1" ht="6.95" customHeight="1">
      <c r="B78" s="48"/>
      <c r="C78" s="49"/>
      <c r="D78" s="49"/>
      <c r="E78" s="49"/>
      <c r="F78" s="49"/>
      <c r="G78" s="49"/>
      <c r="H78" s="49"/>
      <c r="I78" s="137"/>
      <c r="J78" s="49"/>
      <c r="K78" s="49"/>
      <c r="L78" s="38"/>
    </row>
    <row r="79" spans="2:12" s="1" customFormat="1" ht="24.95" customHeight="1">
      <c r="B79" s="34"/>
      <c r="C79" s="23" t="s">
        <v>110</v>
      </c>
      <c r="D79" s="35"/>
      <c r="E79" s="35"/>
      <c r="F79" s="35"/>
      <c r="G79" s="35"/>
      <c r="H79" s="35"/>
      <c r="I79" s="112"/>
      <c r="J79" s="35"/>
      <c r="K79" s="35"/>
      <c r="L79" s="38"/>
    </row>
    <row r="80" spans="2:12" s="1" customFormat="1" ht="6.95" customHeight="1">
      <c r="B80" s="34"/>
      <c r="C80" s="35"/>
      <c r="D80" s="35"/>
      <c r="E80" s="35"/>
      <c r="F80" s="35"/>
      <c r="G80" s="35"/>
      <c r="H80" s="35"/>
      <c r="I80" s="112"/>
      <c r="J80" s="35"/>
      <c r="K80" s="35"/>
      <c r="L80" s="38"/>
    </row>
    <row r="81" spans="2:63" s="1" customFormat="1" ht="12" customHeight="1">
      <c r="B81" s="34"/>
      <c r="C81" s="29" t="s">
        <v>16</v>
      </c>
      <c r="D81" s="35"/>
      <c r="E81" s="35"/>
      <c r="F81" s="35"/>
      <c r="G81" s="35"/>
      <c r="H81" s="35"/>
      <c r="I81" s="112"/>
      <c r="J81" s="35"/>
      <c r="K81" s="35"/>
      <c r="L81" s="38"/>
    </row>
    <row r="82" spans="2:63" s="1" customFormat="1" ht="16.5" customHeight="1">
      <c r="B82" s="34"/>
      <c r="C82" s="35"/>
      <c r="D82" s="35"/>
      <c r="E82" s="292" t="str">
        <f>E7</f>
        <v>Oprava fasády objektu KAVÁRNY UNION v České Lípě</v>
      </c>
      <c r="F82" s="293"/>
      <c r="G82" s="293"/>
      <c r="H82" s="293"/>
      <c r="I82" s="112"/>
      <c r="J82" s="35"/>
      <c r="K82" s="35"/>
      <c r="L82" s="38"/>
    </row>
    <row r="83" spans="2:63" ht="12" customHeight="1">
      <c r="B83" s="21"/>
      <c r="C83" s="29" t="s">
        <v>92</v>
      </c>
      <c r="D83" s="22"/>
      <c r="E83" s="22"/>
      <c r="F83" s="22"/>
      <c r="G83" s="22"/>
      <c r="H83" s="22"/>
      <c r="J83" s="22"/>
      <c r="K83" s="22"/>
      <c r="L83" s="20"/>
    </row>
    <row r="84" spans="2:63" s="1" customFormat="1" ht="16.5" customHeight="1">
      <c r="B84" s="34"/>
      <c r="C84" s="35"/>
      <c r="D84" s="35"/>
      <c r="E84" s="292" t="s">
        <v>93</v>
      </c>
      <c r="F84" s="276"/>
      <c r="G84" s="276"/>
      <c r="H84" s="276"/>
      <c r="I84" s="112"/>
      <c r="J84" s="35"/>
      <c r="K84" s="35"/>
      <c r="L84" s="38"/>
    </row>
    <row r="85" spans="2:63" s="1" customFormat="1" ht="12" customHeight="1">
      <c r="B85" s="34"/>
      <c r="C85" s="29" t="s">
        <v>94</v>
      </c>
      <c r="D85" s="35"/>
      <c r="E85" s="35"/>
      <c r="F85" s="35"/>
      <c r="G85" s="35"/>
      <c r="H85" s="35"/>
      <c r="I85" s="112"/>
      <c r="J85" s="35"/>
      <c r="K85" s="35"/>
      <c r="L85" s="38"/>
    </row>
    <row r="86" spans="2:63" s="1" customFormat="1" ht="16.5" customHeight="1">
      <c r="B86" s="34"/>
      <c r="C86" s="35"/>
      <c r="D86" s="35"/>
      <c r="E86" s="277" t="str">
        <f>E11</f>
        <v>170629-1-1 - OPRAVA FASÁDY KAVÁRNY UNION V ČESKÉ LÍPĚ - nátěr fasády</v>
      </c>
      <c r="F86" s="276"/>
      <c r="G86" s="276"/>
      <c r="H86" s="276"/>
      <c r="I86" s="112"/>
      <c r="J86" s="35"/>
      <c r="K86" s="35"/>
      <c r="L86" s="38"/>
    </row>
    <row r="87" spans="2:63" s="1" customFormat="1" ht="6.95" customHeight="1">
      <c r="B87" s="34"/>
      <c r="C87" s="35"/>
      <c r="D87" s="35"/>
      <c r="E87" s="35"/>
      <c r="F87" s="35"/>
      <c r="G87" s="35"/>
      <c r="H87" s="35"/>
      <c r="I87" s="112"/>
      <c r="J87" s="35"/>
      <c r="K87" s="35"/>
      <c r="L87" s="38"/>
    </row>
    <row r="88" spans="2:63" s="1" customFormat="1" ht="12" customHeight="1">
      <c r="B88" s="34"/>
      <c r="C88" s="29" t="s">
        <v>22</v>
      </c>
      <c r="D88" s="35"/>
      <c r="E88" s="35"/>
      <c r="F88" s="27" t="str">
        <f>F14</f>
        <v>JINDŘICHA Z LIPÉ 113/24 Č. LÍPA, Česká Lípa</v>
      </c>
      <c r="G88" s="35"/>
      <c r="H88" s="35"/>
      <c r="I88" s="113" t="s">
        <v>24</v>
      </c>
      <c r="J88" s="55">
        <f>IF(J14="","",J14)</f>
        <v>0</v>
      </c>
      <c r="K88" s="35"/>
      <c r="L88" s="38"/>
    </row>
    <row r="89" spans="2:63" s="1" customFormat="1" ht="6.95" customHeight="1">
      <c r="B89" s="34"/>
      <c r="C89" s="35"/>
      <c r="D89" s="35"/>
      <c r="E89" s="35"/>
      <c r="F89" s="35"/>
      <c r="G89" s="35"/>
      <c r="H89" s="35"/>
      <c r="I89" s="112"/>
      <c r="J89" s="35"/>
      <c r="K89" s="35"/>
      <c r="L89" s="38"/>
    </row>
    <row r="90" spans="2:63" s="1" customFormat="1" ht="13.7" customHeight="1">
      <c r="B90" s="34"/>
      <c r="C90" s="29" t="s">
        <v>27</v>
      </c>
      <c r="D90" s="35"/>
      <c r="E90" s="35"/>
      <c r="F90" s="27" t="str">
        <f>E17</f>
        <v xml:space="preserve"> </v>
      </c>
      <c r="G90" s="35"/>
      <c r="H90" s="35"/>
      <c r="I90" s="113" t="s">
        <v>33</v>
      </c>
      <c r="J90" s="32" t="str">
        <f>E23</f>
        <v xml:space="preserve"> </v>
      </c>
      <c r="K90" s="35"/>
      <c r="L90" s="38"/>
    </row>
    <row r="91" spans="2:63" s="1" customFormat="1" ht="13.7" customHeight="1">
      <c r="B91" s="34"/>
      <c r="C91" s="29" t="s">
        <v>31</v>
      </c>
      <c r="D91" s="35"/>
      <c r="E91" s="35"/>
      <c r="F91" s="27" t="str">
        <f>IF(E20="","",E20)</f>
        <v>Vyplň údaj</v>
      </c>
      <c r="G91" s="35"/>
      <c r="H91" s="35"/>
      <c r="I91" s="113" t="s">
        <v>35</v>
      </c>
      <c r="J91" s="32" t="str">
        <f>E26</f>
        <v xml:space="preserve"> </v>
      </c>
      <c r="K91" s="35"/>
      <c r="L91" s="38"/>
    </row>
    <row r="92" spans="2:63" s="1" customFormat="1" ht="10.35" customHeight="1">
      <c r="B92" s="34"/>
      <c r="C92" s="35"/>
      <c r="D92" s="35"/>
      <c r="E92" s="35"/>
      <c r="F92" s="35"/>
      <c r="G92" s="35"/>
      <c r="H92" s="35"/>
      <c r="I92" s="112"/>
      <c r="J92" s="35"/>
      <c r="K92" s="35"/>
      <c r="L92" s="38"/>
    </row>
    <row r="93" spans="2:63" s="10" customFormat="1" ht="29.25" customHeight="1">
      <c r="B93" s="156"/>
      <c r="C93" s="157" t="s">
        <v>111</v>
      </c>
      <c r="D93" s="158" t="s">
        <v>57</v>
      </c>
      <c r="E93" s="158" t="s">
        <v>53</v>
      </c>
      <c r="F93" s="158" t="s">
        <v>54</v>
      </c>
      <c r="G93" s="158" t="s">
        <v>112</v>
      </c>
      <c r="H93" s="158" t="s">
        <v>113</v>
      </c>
      <c r="I93" s="159" t="s">
        <v>114</v>
      </c>
      <c r="J93" s="158" t="s">
        <v>98</v>
      </c>
      <c r="K93" s="160" t="s">
        <v>115</v>
      </c>
      <c r="L93" s="161"/>
      <c r="M93" s="64" t="s">
        <v>1</v>
      </c>
      <c r="N93" s="65" t="s">
        <v>42</v>
      </c>
      <c r="O93" s="65" t="s">
        <v>116</v>
      </c>
      <c r="P93" s="65" t="s">
        <v>117</v>
      </c>
      <c r="Q93" s="65" t="s">
        <v>118</v>
      </c>
      <c r="R93" s="65" t="s">
        <v>119</v>
      </c>
      <c r="S93" s="65" t="s">
        <v>120</v>
      </c>
      <c r="T93" s="66" t="s">
        <v>121</v>
      </c>
    </row>
    <row r="94" spans="2:63" s="1" customFormat="1" ht="22.9" customHeight="1">
      <c r="B94" s="34"/>
      <c r="C94" s="71" t="s">
        <v>122</v>
      </c>
      <c r="D94" s="35"/>
      <c r="E94" s="35"/>
      <c r="F94" s="35"/>
      <c r="G94" s="35"/>
      <c r="H94" s="35"/>
      <c r="I94" s="112"/>
      <c r="J94" s="162">
        <f>BK94</f>
        <v>0</v>
      </c>
      <c r="K94" s="35"/>
      <c r="L94" s="38"/>
      <c r="M94" s="67"/>
      <c r="N94" s="68"/>
      <c r="O94" s="68"/>
      <c r="P94" s="163">
        <f>P95+P178</f>
        <v>0</v>
      </c>
      <c r="Q94" s="68"/>
      <c r="R94" s="163">
        <f>R95+R178</f>
        <v>3.5023417138899999</v>
      </c>
      <c r="S94" s="68"/>
      <c r="T94" s="164">
        <f>T95+T178</f>
        <v>3.1430599999999997</v>
      </c>
      <c r="AT94" s="17" t="s">
        <v>71</v>
      </c>
      <c r="AU94" s="17" t="s">
        <v>100</v>
      </c>
      <c r="BK94" s="165">
        <f>BK95+BK178</f>
        <v>0</v>
      </c>
    </row>
    <row r="95" spans="2:63" s="11" customFormat="1" ht="25.9" customHeight="1">
      <c r="B95" s="166"/>
      <c r="C95" s="167"/>
      <c r="D95" s="168" t="s">
        <v>71</v>
      </c>
      <c r="E95" s="169" t="s">
        <v>123</v>
      </c>
      <c r="F95" s="169" t="s">
        <v>124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P96+P128+P163+P175</f>
        <v>0</v>
      </c>
      <c r="Q95" s="174"/>
      <c r="R95" s="175">
        <f>R96+R128+R163+R175</f>
        <v>2.4255</v>
      </c>
      <c r="S95" s="174"/>
      <c r="T95" s="176">
        <f>T96+T128+T163+T175</f>
        <v>2.9499999999999997</v>
      </c>
      <c r="AR95" s="177" t="s">
        <v>21</v>
      </c>
      <c r="AT95" s="178" t="s">
        <v>71</v>
      </c>
      <c r="AU95" s="178" t="s">
        <v>72</v>
      </c>
      <c r="AY95" s="177" t="s">
        <v>125</v>
      </c>
      <c r="BK95" s="179">
        <f>BK96+BK128+BK163+BK175</f>
        <v>0</v>
      </c>
    </row>
    <row r="96" spans="2:63" s="11" customFormat="1" ht="22.9" customHeight="1">
      <c r="B96" s="166"/>
      <c r="C96" s="167"/>
      <c r="D96" s="168" t="s">
        <v>71</v>
      </c>
      <c r="E96" s="180" t="s">
        <v>126</v>
      </c>
      <c r="F96" s="180" t="s">
        <v>127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SUM(P97:P127)</f>
        <v>0</v>
      </c>
      <c r="Q96" s="174"/>
      <c r="R96" s="175">
        <f>SUM(R97:R127)</f>
        <v>2.4255</v>
      </c>
      <c r="S96" s="174"/>
      <c r="T96" s="176">
        <f>SUM(T97:T127)</f>
        <v>0</v>
      </c>
      <c r="AR96" s="177" t="s">
        <v>21</v>
      </c>
      <c r="AT96" s="178" t="s">
        <v>71</v>
      </c>
      <c r="AU96" s="178" t="s">
        <v>21</v>
      </c>
      <c r="AY96" s="177" t="s">
        <v>125</v>
      </c>
      <c r="BK96" s="179">
        <f>SUM(BK97:BK127)</f>
        <v>0</v>
      </c>
    </row>
    <row r="97" spans="2:65" s="1" customFormat="1" ht="16.5" customHeight="1">
      <c r="B97" s="34"/>
      <c r="C97" s="182" t="s">
        <v>21</v>
      </c>
      <c r="D97" s="182" t="s">
        <v>128</v>
      </c>
      <c r="E97" s="183" t="s">
        <v>129</v>
      </c>
      <c r="F97" s="184" t="s">
        <v>130</v>
      </c>
      <c r="G97" s="185" t="s">
        <v>131</v>
      </c>
      <c r="H97" s="186">
        <v>50</v>
      </c>
      <c r="I97" s="187"/>
      <c r="J97" s="188">
        <f>ROUND(I97*H97,2)</f>
        <v>0</v>
      </c>
      <c r="K97" s="184" t="s">
        <v>132</v>
      </c>
      <c r="L97" s="38"/>
      <c r="M97" s="189" t="s">
        <v>1</v>
      </c>
      <c r="N97" s="190" t="s">
        <v>43</v>
      </c>
      <c r="O97" s="60"/>
      <c r="P97" s="191">
        <f>O97*H97</f>
        <v>0</v>
      </c>
      <c r="Q97" s="191">
        <v>4.8509999999999998E-2</v>
      </c>
      <c r="R97" s="191">
        <f>Q97*H97</f>
        <v>2.4255</v>
      </c>
      <c r="S97" s="191">
        <v>0</v>
      </c>
      <c r="T97" s="192">
        <f>S97*H97</f>
        <v>0</v>
      </c>
      <c r="AR97" s="17" t="s">
        <v>133</v>
      </c>
      <c r="AT97" s="17" t="s">
        <v>128</v>
      </c>
      <c r="AU97" s="17" t="s">
        <v>79</v>
      </c>
      <c r="AY97" s="17" t="s">
        <v>125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7" t="s">
        <v>21</v>
      </c>
      <c r="BK97" s="193">
        <f>ROUND(I97*H97,2)</f>
        <v>0</v>
      </c>
      <c r="BL97" s="17" t="s">
        <v>133</v>
      </c>
      <c r="BM97" s="17" t="s">
        <v>134</v>
      </c>
    </row>
    <row r="98" spans="2:65" s="1" customFormat="1">
      <c r="B98" s="34"/>
      <c r="C98" s="35"/>
      <c r="D98" s="194" t="s">
        <v>135</v>
      </c>
      <c r="E98" s="35"/>
      <c r="F98" s="195" t="s">
        <v>136</v>
      </c>
      <c r="G98" s="35"/>
      <c r="H98" s="35"/>
      <c r="I98" s="112"/>
      <c r="J98" s="35"/>
      <c r="K98" s="35"/>
      <c r="L98" s="38"/>
      <c r="M98" s="196"/>
      <c r="N98" s="60"/>
      <c r="O98" s="60"/>
      <c r="P98" s="60"/>
      <c r="Q98" s="60"/>
      <c r="R98" s="60"/>
      <c r="S98" s="60"/>
      <c r="T98" s="61"/>
      <c r="AT98" s="17" t="s">
        <v>135</v>
      </c>
      <c r="AU98" s="17" t="s">
        <v>79</v>
      </c>
    </row>
    <row r="99" spans="2:65" s="1" customFormat="1" ht="29.25">
      <c r="B99" s="34"/>
      <c r="C99" s="35"/>
      <c r="D99" s="194" t="s">
        <v>137</v>
      </c>
      <c r="E99" s="35"/>
      <c r="F99" s="197" t="s">
        <v>138</v>
      </c>
      <c r="G99" s="35"/>
      <c r="H99" s="35"/>
      <c r="I99" s="112"/>
      <c r="J99" s="35"/>
      <c r="K99" s="35"/>
      <c r="L99" s="38"/>
      <c r="M99" s="196"/>
      <c r="N99" s="60"/>
      <c r="O99" s="60"/>
      <c r="P99" s="60"/>
      <c r="Q99" s="60"/>
      <c r="R99" s="60"/>
      <c r="S99" s="60"/>
      <c r="T99" s="61"/>
      <c r="AT99" s="17" t="s">
        <v>137</v>
      </c>
      <c r="AU99" s="17" t="s">
        <v>79</v>
      </c>
    </row>
    <row r="100" spans="2:65" s="12" customFormat="1">
      <c r="B100" s="198"/>
      <c r="C100" s="199"/>
      <c r="D100" s="194" t="s">
        <v>139</v>
      </c>
      <c r="E100" s="200" t="s">
        <v>1</v>
      </c>
      <c r="F100" s="201" t="s">
        <v>140</v>
      </c>
      <c r="G100" s="199"/>
      <c r="H100" s="200" t="s">
        <v>1</v>
      </c>
      <c r="I100" s="202"/>
      <c r="J100" s="199"/>
      <c r="K100" s="199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139</v>
      </c>
      <c r="AU100" s="207" t="s">
        <v>79</v>
      </c>
      <c r="AV100" s="12" t="s">
        <v>21</v>
      </c>
      <c r="AW100" s="12" t="s">
        <v>34</v>
      </c>
      <c r="AX100" s="12" t="s">
        <v>72</v>
      </c>
      <c r="AY100" s="207" t="s">
        <v>125</v>
      </c>
    </row>
    <row r="101" spans="2:65" s="13" customFormat="1">
      <c r="B101" s="208"/>
      <c r="C101" s="209"/>
      <c r="D101" s="194" t="s">
        <v>139</v>
      </c>
      <c r="E101" s="210" t="s">
        <v>1</v>
      </c>
      <c r="F101" s="211" t="s">
        <v>141</v>
      </c>
      <c r="G101" s="209"/>
      <c r="H101" s="212">
        <v>50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139</v>
      </c>
      <c r="AU101" s="218" t="s">
        <v>79</v>
      </c>
      <c r="AV101" s="13" t="s">
        <v>79</v>
      </c>
      <c r="AW101" s="13" t="s">
        <v>34</v>
      </c>
      <c r="AX101" s="13" t="s">
        <v>21</v>
      </c>
      <c r="AY101" s="218" t="s">
        <v>125</v>
      </c>
    </row>
    <row r="102" spans="2:65" s="1" customFormat="1" ht="16.5" customHeight="1">
      <c r="B102" s="34"/>
      <c r="C102" s="182" t="s">
        <v>79</v>
      </c>
      <c r="D102" s="182" t="s">
        <v>128</v>
      </c>
      <c r="E102" s="183" t="s">
        <v>142</v>
      </c>
      <c r="F102" s="184" t="s">
        <v>143</v>
      </c>
      <c r="G102" s="185" t="s">
        <v>131</v>
      </c>
      <c r="H102" s="186">
        <v>25.8</v>
      </c>
      <c r="I102" s="187"/>
      <c r="J102" s="188">
        <f>ROUND(I102*H102,2)</f>
        <v>0</v>
      </c>
      <c r="K102" s="184" t="s">
        <v>132</v>
      </c>
      <c r="L102" s="38"/>
      <c r="M102" s="189" t="s">
        <v>1</v>
      </c>
      <c r="N102" s="190" t="s">
        <v>43</v>
      </c>
      <c r="O102" s="60"/>
      <c r="P102" s="191">
        <f>O102*H102</f>
        <v>0</v>
      </c>
      <c r="Q102" s="191">
        <v>0</v>
      </c>
      <c r="R102" s="191">
        <f>Q102*H102</f>
        <v>0</v>
      </c>
      <c r="S102" s="191">
        <v>0</v>
      </c>
      <c r="T102" s="192">
        <f>S102*H102</f>
        <v>0</v>
      </c>
      <c r="AR102" s="17" t="s">
        <v>133</v>
      </c>
      <c r="AT102" s="17" t="s">
        <v>128</v>
      </c>
      <c r="AU102" s="17" t="s">
        <v>79</v>
      </c>
      <c r="AY102" s="17" t="s">
        <v>125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7" t="s">
        <v>21</v>
      </c>
      <c r="BK102" s="193">
        <f>ROUND(I102*H102,2)</f>
        <v>0</v>
      </c>
      <c r="BL102" s="17" t="s">
        <v>133</v>
      </c>
      <c r="BM102" s="17" t="s">
        <v>144</v>
      </c>
    </row>
    <row r="103" spans="2:65" s="1" customFormat="1">
      <c r="B103" s="34"/>
      <c r="C103" s="35"/>
      <c r="D103" s="194" t="s">
        <v>135</v>
      </c>
      <c r="E103" s="35"/>
      <c r="F103" s="195" t="s">
        <v>145</v>
      </c>
      <c r="G103" s="35"/>
      <c r="H103" s="35"/>
      <c r="I103" s="112"/>
      <c r="J103" s="35"/>
      <c r="K103" s="35"/>
      <c r="L103" s="38"/>
      <c r="M103" s="196"/>
      <c r="N103" s="60"/>
      <c r="O103" s="60"/>
      <c r="P103" s="60"/>
      <c r="Q103" s="60"/>
      <c r="R103" s="60"/>
      <c r="S103" s="60"/>
      <c r="T103" s="61"/>
      <c r="AT103" s="17" t="s">
        <v>135</v>
      </c>
      <c r="AU103" s="17" t="s">
        <v>79</v>
      </c>
    </row>
    <row r="104" spans="2:65" s="12" customFormat="1">
      <c r="B104" s="198"/>
      <c r="C104" s="199"/>
      <c r="D104" s="194" t="s">
        <v>139</v>
      </c>
      <c r="E104" s="200" t="s">
        <v>1</v>
      </c>
      <c r="F104" s="201" t="s">
        <v>146</v>
      </c>
      <c r="G104" s="199"/>
      <c r="H104" s="200" t="s">
        <v>1</v>
      </c>
      <c r="I104" s="202"/>
      <c r="J104" s="199"/>
      <c r="K104" s="199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139</v>
      </c>
      <c r="AU104" s="207" t="s">
        <v>79</v>
      </c>
      <c r="AV104" s="12" t="s">
        <v>21</v>
      </c>
      <c r="AW104" s="12" t="s">
        <v>34</v>
      </c>
      <c r="AX104" s="12" t="s">
        <v>72</v>
      </c>
      <c r="AY104" s="207" t="s">
        <v>125</v>
      </c>
    </row>
    <row r="105" spans="2:65" s="13" customFormat="1">
      <c r="B105" s="208"/>
      <c r="C105" s="209"/>
      <c r="D105" s="194" t="s">
        <v>139</v>
      </c>
      <c r="E105" s="210" t="s">
        <v>1</v>
      </c>
      <c r="F105" s="211" t="s">
        <v>147</v>
      </c>
      <c r="G105" s="209"/>
      <c r="H105" s="212">
        <v>25.8</v>
      </c>
      <c r="I105" s="213"/>
      <c r="J105" s="209"/>
      <c r="K105" s="209"/>
      <c r="L105" s="214"/>
      <c r="M105" s="215"/>
      <c r="N105" s="216"/>
      <c r="O105" s="216"/>
      <c r="P105" s="216"/>
      <c r="Q105" s="216"/>
      <c r="R105" s="216"/>
      <c r="S105" s="216"/>
      <c r="T105" s="217"/>
      <c r="AT105" s="218" t="s">
        <v>139</v>
      </c>
      <c r="AU105" s="218" t="s">
        <v>79</v>
      </c>
      <c r="AV105" s="13" t="s">
        <v>79</v>
      </c>
      <c r="AW105" s="13" t="s">
        <v>34</v>
      </c>
      <c r="AX105" s="13" t="s">
        <v>21</v>
      </c>
      <c r="AY105" s="218" t="s">
        <v>125</v>
      </c>
    </row>
    <row r="106" spans="2:65" s="1" customFormat="1" ht="16.5" customHeight="1">
      <c r="B106" s="34"/>
      <c r="C106" s="182" t="s">
        <v>148</v>
      </c>
      <c r="D106" s="182" t="s">
        <v>128</v>
      </c>
      <c r="E106" s="183" t="s">
        <v>149</v>
      </c>
      <c r="F106" s="184" t="s">
        <v>150</v>
      </c>
      <c r="G106" s="185" t="s">
        <v>131</v>
      </c>
      <c r="H106" s="186">
        <v>251.916</v>
      </c>
      <c r="I106" s="187"/>
      <c r="J106" s="188">
        <f>ROUND(I106*H106,2)</f>
        <v>0</v>
      </c>
      <c r="K106" s="184" t="s">
        <v>132</v>
      </c>
      <c r="L106" s="38"/>
      <c r="M106" s="189" t="s">
        <v>1</v>
      </c>
      <c r="N106" s="190" t="s">
        <v>43</v>
      </c>
      <c r="O106" s="60"/>
      <c r="P106" s="191">
        <f>O106*H106</f>
        <v>0</v>
      </c>
      <c r="Q106" s="191">
        <v>0</v>
      </c>
      <c r="R106" s="191">
        <f>Q106*H106</f>
        <v>0</v>
      </c>
      <c r="S106" s="191">
        <v>0</v>
      </c>
      <c r="T106" s="192">
        <f>S106*H106</f>
        <v>0</v>
      </c>
      <c r="AR106" s="17" t="s">
        <v>133</v>
      </c>
      <c r="AT106" s="17" t="s">
        <v>128</v>
      </c>
      <c r="AU106" s="17" t="s">
        <v>79</v>
      </c>
      <c r="AY106" s="17" t="s">
        <v>125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7" t="s">
        <v>21</v>
      </c>
      <c r="BK106" s="193">
        <f>ROUND(I106*H106,2)</f>
        <v>0</v>
      </c>
      <c r="BL106" s="17" t="s">
        <v>133</v>
      </c>
      <c r="BM106" s="17" t="s">
        <v>151</v>
      </c>
    </row>
    <row r="107" spans="2:65" s="1" customFormat="1">
      <c r="B107" s="34"/>
      <c r="C107" s="35"/>
      <c r="D107" s="194" t="s">
        <v>135</v>
      </c>
      <c r="E107" s="35"/>
      <c r="F107" s="195" t="s">
        <v>152</v>
      </c>
      <c r="G107" s="35"/>
      <c r="H107" s="35"/>
      <c r="I107" s="112"/>
      <c r="J107" s="35"/>
      <c r="K107" s="35"/>
      <c r="L107" s="38"/>
      <c r="M107" s="196"/>
      <c r="N107" s="60"/>
      <c r="O107" s="60"/>
      <c r="P107" s="60"/>
      <c r="Q107" s="60"/>
      <c r="R107" s="60"/>
      <c r="S107" s="60"/>
      <c r="T107" s="61"/>
      <c r="AT107" s="17" t="s">
        <v>135</v>
      </c>
      <c r="AU107" s="17" t="s">
        <v>79</v>
      </c>
    </row>
    <row r="108" spans="2:65" s="12" customFormat="1">
      <c r="B108" s="198"/>
      <c r="C108" s="199"/>
      <c r="D108" s="194" t="s">
        <v>139</v>
      </c>
      <c r="E108" s="200" t="s">
        <v>1</v>
      </c>
      <c r="F108" s="201" t="s">
        <v>153</v>
      </c>
      <c r="G108" s="199"/>
      <c r="H108" s="200" t="s">
        <v>1</v>
      </c>
      <c r="I108" s="202"/>
      <c r="J108" s="199"/>
      <c r="K108" s="199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139</v>
      </c>
      <c r="AU108" s="207" t="s">
        <v>79</v>
      </c>
      <c r="AV108" s="12" t="s">
        <v>21</v>
      </c>
      <c r="AW108" s="12" t="s">
        <v>34</v>
      </c>
      <c r="AX108" s="12" t="s">
        <v>72</v>
      </c>
      <c r="AY108" s="207" t="s">
        <v>125</v>
      </c>
    </row>
    <row r="109" spans="2:65" s="13" customFormat="1">
      <c r="B109" s="208"/>
      <c r="C109" s="209"/>
      <c r="D109" s="194" t="s">
        <v>139</v>
      </c>
      <c r="E109" s="210" t="s">
        <v>1</v>
      </c>
      <c r="F109" s="211" t="s">
        <v>154</v>
      </c>
      <c r="G109" s="209"/>
      <c r="H109" s="212">
        <v>231.916</v>
      </c>
      <c r="I109" s="213"/>
      <c r="J109" s="209"/>
      <c r="K109" s="209"/>
      <c r="L109" s="214"/>
      <c r="M109" s="215"/>
      <c r="N109" s="216"/>
      <c r="O109" s="216"/>
      <c r="P109" s="216"/>
      <c r="Q109" s="216"/>
      <c r="R109" s="216"/>
      <c r="S109" s="216"/>
      <c r="T109" s="217"/>
      <c r="AT109" s="218" t="s">
        <v>139</v>
      </c>
      <c r="AU109" s="218" t="s">
        <v>79</v>
      </c>
      <c r="AV109" s="13" t="s">
        <v>79</v>
      </c>
      <c r="AW109" s="13" t="s">
        <v>34</v>
      </c>
      <c r="AX109" s="13" t="s">
        <v>72</v>
      </c>
      <c r="AY109" s="218" t="s">
        <v>125</v>
      </c>
    </row>
    <row r="110" spans="2:65" s="12" customFormat="1">
      <c r="B110" s="198"/>
      <c r="C110" s="199"/>
      <c r="D110" s="194" t="s">
        <v>139</v>
      </c>
      <c r="E110" s="200" t="s">
        <v>1</v>
      </c>
      <c r="F110" s="201" t="s">
        <v>155</v>
      </c>
      <c r="G110" s="199"/>
      <c r="H110" s="200" t="s">
        <v>1</v>
      </c>
      <c r="I110" s="202"/>
      <c r="J110" s="199"/>
      <c r="K110" s="199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139</v>
      </c>
      <c r="AU110" s="207" t="s">
        <v>79</v>
      </c>
      <c r="AV110" s="12" t="s">
        <v>21</v>
      </c>
      <c r="AW110" s="12" t="s">
        <v>34</v>
      </c>
      <c r="AX110" s="12" t="s">
        <v>72</v>
      </c>
      <c r="AY110" s="207" t="s">
        <v>125</v>
      </c>
    </row>
    <row r="111" spans="2:65" s="13" customFormat="1">
      <c r="B111" s="208"/>
      <c r="C111" s="209"/>
      <c r="D111" s="194" t="s">
        <v>139</v>
      </c>
      <c r="E111" s="210" t="s">
        <v>1</v>
      </c>
      <c r="F111" s="211" t="s">
        <v>156</v>
      </c>
      <c r="G111" s="209"/>
      <c r="H111" s="212">
        <v>20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139</v>
      </c>
      <c r="AU111" s="218" t="s">
        <v>79</v>
      </c>
      <c r="AV111" s="13" t="s">
        <v>79</v>
      </c>
      <c r="AW111" s="13" t="s">
        <v>34</v>
      </c>
      <c r="AX111" s="13" t="s">
        <v>72</v>
      </c>
      <c r="AY111" s="218" t="s">
        <v>125</v>
      </c>
    </row>
    <row r="112" spans="2:65" s="14" customFormat="1">
      <c r="B112" s="219"/>
      <c r="C112" s="220"/>
      <c r="D112" s="194" t="s">
        <v>139</v>
      </c>
      <c r="E112" s="221" t="s">
        <v>1</v>
      </c>
      <c r="F112" s="222" t="s">
        <v>157</v>
      </c>
      <c r="G112" s="220"/>
      <c r="H112" s="223">
        <v>251.916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139</v>
      </c>
      <c r="AU112" s="229" t="s">
        <v>79</v>
      </c>
      <c r="AV112" s="14" t="s">
        <v>133</v>
      </c>
      <c r="AW112" s="14" t="s">
        <v>34</v>
      </c>
      <c r="AX112" s="14" t="s">
        <v>21</v>
      </c>
      <c r="AY112" s="229" t="s">
        <v>125</v>
      </c>
    </row>
    <row r="113" spans="2:65" s="1" customFormat="1" ht="16.5" customHeight="1">
      <c r="B113" s="34"/>
      <c r="C113" s="182" t="s">
        <v>133</v>
      </c>
      <c r="D113" s="182" t="s">
        <v>128</v>
      </c>
      <c r="E113" s="183" t="s">
        <v>158</v>
      </c>
      <c r="F113" s="184" t="s">
        <v>159</v>
      </c>
      <c r="G113" s="185" t="s">
        <v>131</v>
      </c>
      <c r="H113" s="186">
        <v>1020.341</v>
      </c>
      <c r="I113" s="187"/>
      <c r="J113" s="188">
        <f>ROUND(I113*H113,2)</f>
        <v>0</v>
      </c>
      <c r="K113" s="184" t="s">
        <v>132</v>
      </c>
      <c r="L113" s="38"/>
      <c r="M113" s="189" t="s">
        <v>1</v>
      </c>
      <c r="N113" s="190" t="s">
        <v>43</v>
      </c>
      <c r="O113" s="60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7" t="s">
        <v>133</v>
      </c>
      <c r="AT113" s="17" t="s">
        <v>128</v>
      </c>
      <c r="AU113" s="17" t="s">
        <v>79</v>
      </c>
      <c r="AY113" s="17" t="s">
        <v>125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7" t="s">
        <v>21</v>
      </c>
      <c r="BK113" s="193">
        <f>ROUND(I113*H113,2)</f>
        <v>0</v>
      </c>
      <c r="BL113" s="17" t="s">
        <v>133</v>
      </c>
      <c r="BM113" s="17" t="s">
        <v>160</v>
      </c>
    </row>
    <row r="114" spans="2:65" s="1" customFormat="1">
      <c r="B114" s="34"/>
      <c r="C114" s="35"/>
      <c r="D114" s="194" t="s">
        <v>135</v>
      </c>
      <c r="E114" s="35"/>
      <c r="F114" s="195" t="s">
        <v>161</v>
      </c>
      <c r="G114" s="35"/>
      <c r="H114" s="35"/>
      <c r="I114" s="112"/>
      <c r="J114" s="35"/>
      <c r="K114" s="35"/>
      <c r="L114" s="38"/>
      <c r="M114" s="196"/>
      <c r="N114" s="60"/>
      <c r="O114" s="60"/>
      <c r="P114" s="60"/>
      <c r="Q114" s="60"/>
      <c r="R114" s="60"/>
      <c r="S114" s="60"/>
      <c r="T114" s="61"/>
      <c r="AT114" s="17" t="s">
        <v>135</v>
      </c>
      <c r="AU114" s="17" t="s">
        <v>79</v>
      </c>
    </row>
    <row r="115" spans="2:65" s="12" customFormat="1">
      <c r="B115" s="198"/>
      <c r="C115" s="199"/>
      <c r="D115" s="194" t="s">
        <v>139</v>
      </c>
      <c r="E115" s="200" t="s">
        <v>1</v>
      </c>
      <c r="F115" s="201" t="s">
        <v>162</v>
      </c>
      <c r="G115" s="199"/>
      <c r="H115" s="200" t="s">
        <v>1</v>
      </c>
      <c r="I115" s="202"/>
      <c r="J115" s="199"/>
      <c r="K115" s="199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139</v>
      </c>
      <c r="AU115" s="207" t="s">
        <v>79</v>
      </c>
      <c r="AV115" s="12" t="s">
        <v>21</v>
      </c>
      <c r="AW115" s="12" t="s">
        <v>34</v>
      </c>
      <c r="AX115" s="12" t="s">
        <v>72</v>
      </c>
      <c r="AY115" s="207" t="s">
        <v>125</v>
      </c>
    </row>
    <row r="116" spans="2:65" s="13" customFormat="1">
      <c r="B116" s="208"/>
      <c r="C116" s="209"/>
      <c r="D116" s="194" t="s">
        <v>139</v>
      </c>
      <c r="E116" s="210" t="s">
        <v>1</v>
      </c>
      <c r="F116" s="211" t="s">
        <v>163</v>
      </c>
      <c r="G116" s="209"/>
      <c r="H116" s="212">
        <v>528.65599999999995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139</v>
      </c>
      <c r="AU116" s="218" t="s">
        <v>79</v>
      </c>
      <c r="AV116" s="13" t="s">
        <v>79</v>
      </c>
      <c r="AW116" s="13" t="s">
        <v>34</v>
      </c>
      <c r="AX116" s="13" t="s">
        <v>72</v>
      </c>
      <c r="AY116" s="218" t="s">
        <v>125</v>
      </c>
    </row>
    <row r="117" spans="2:65" s="15" customFormat="1">
      <c r="B117" s="230"/>
      <c r="C117" s="231"/>
      <c r="D117" s="194" t="s">
        <v>139</v>
      </c>
      <c r="E117" s="232" t="s">
        <v>1</v>
      </c>
      <c r="F117" s="233" t="s">
        <v>164</v>
      </c>
      <c r="G117" s="231"/>
      <c r="H117" s="234">
        <v>528.65599999999995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139</v>
      </c>
      <c r="AU117" s="240" t="s">
        <v>79</v>
      </c>
      <c r="AV117" s="15" t="s">
        <v>148</v>
      </c>
      <c r="AW117" s="15" t="s">
        <v>34</v>
      </c>
      <c r="AX117" s="15" t="s">
        <v>72</v>
      </c>
      <c r="AY117" s="240" t="s">
        <v>125</v>
      </c>
    </row>
    <row r="118" spans="2:65" s="12" customFormat="1">
      <c r="B118" s="198"/>
      <c r="C118" s="199"/>
      <c r="D118" s="194" t="s">
        <v>139</v>
      </c>
      <c r="E118" s="200" t="s">
        <v>1</v>
      </c>
      <c r="F118" s="201" t="s">
        <v>165</v>
      </c>
      <c r="G118" s="199"/>
      <c r="H118" s="200" t="s">
        <v>1</v>
      </c>
      <c r="I118" s="202"/>
      <c r="J118" s="199"/>
      <c r="K118" s="199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139</v>
      </c>
      <c r="AU118" s="207" t="s">
        <v>79</v>
      </c>
      <c r="AV118" s="12" t="s">
        <v>21</v>
      </c>
      <c r="AW118" s="12" t="s">
        <v>34</v>
      </c>
      <c r="AX118" s="12" t="s">
        <v>72</v>
      </c>
      <c r="AY118" s="207" t="s">
        <v>125</v>
      </c>
    </row>
    <row r="119" spans="2:65" s="13" customFormat="1">
      <c r="B119" s="208"/>
      <c r="C119" s="209"/>
      <c r="D119" s="194" t="s">
        <v>139</v>
      </c>
      <c r="E119" s="210" t="s">
        <v>1</v>
      </c>
      <c r="F119" s="211" t="s">
        <v>166</v>
      </c>
      <c r="G119" s="209"/>
      <c r="H119" s="212">
        <v>232</v>
      </c>
      <c r="I119" s="213"/>
      <c r="J119" s="209"/>
      <c r="K119" s="209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139</v>
      </c>
      <c r="AU119" s="218" t="s">
        <v>79</v>
      </c>
      <c r="AV119" s="13" t="s">
        <v>79</v>
      </c>
      <c r="AW119" s="13" t="s">
        <v>34</v>
      </c>
      <c r="AX119" s="13" t="s">
        <v>72</v>
      </c>
      <c r="AY119" s="218" t="s">
        <v>125</v>
      </c>
    </row>
    <row r="120" spans="2:65" s="13" customFormat="1">
      <c r="B120" s="208"/>
      <c r="C120" s="209"/>
      <c r="D120" s="194" t="s">
        <v>139</v>
      </c>
      <c r="E120" s="210" t="s">
        <v>1</v>
      </c>
      <c r="F120" s="211" t="s">
        <v>167</v>
      </c>
      <c r="G120" s="209"/>
      <c r="H120" s="212">
        <v>213.88499999999999</v>
      </c>
      <c r="I120" s="213"/>
      <c r="J120" s="209"/>
      <c r="K120" s="209"/>
      <c r="L120" s="214"/>
      <c r="M120" s="215"/>
      <c r="N120" s="216"/>
      <c r="O120" s="216"/>
      <c r="P120" s="216"/>
      <c r="Q120" s="216"/>
      <c r="R120" s="216"/>
      <c r="S120" s="216"/>
      <c r="T120" s="217"/>
      <c r="AT120" s="218" t="s">
        <v>139</v>
      </c>
      <c r="AU120" s="218" t="s">
        <v>79</v>
      </c>
      <c r="AV120" s="13" t="s">
        <v>79</v>
      </c>
      <c r="AW120" s="13" t="s">
        <v>34</v>
      </c>
      <c r="AX120" s="13" t="s">
        <v>72</v>
      </c>
      <c r="AY120" s="218" t="s">
        <v>125</v>
      </c>
    </row>
    <row r="121" spans="2:65" s="15" customFormat="1">
      <c r="B121" s="230"/>
      <c r="C121" s="231"/>
      <c r="D121" s="194" t="s">
        <v>139</v>
      </c>
      <c r="E121" s="232" t="s">
        <v>1</v>
      </c>
      <c r="F121" s="233" t="s">
        <v>164</v>
      </c>
      <c r="G121" s="231"/>
      <c r="H121" s="234">
        <v>445.88499999999999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139</v>
      </c>
      <c r="AU121" s="240" t="s">
        <v>79</v>
      </c>
      <c r="AV121" s="15" t="s">
        <v>148</v>
      </c>
      <c r="AW121" s="15" t="s">
        <v>34</v>
      </c>
      <c r="AX121" s="15" t="s">
        <v>72</v>
      </c>
      <c r="AY121" s="240" t="s">
        <v>125</v>
      </c>
    </row>
    <row r="122" spans="2:65" s="12" customFormat="1">
      <c r="B122" s="198"/>
      <c r="C122" s="199"/>
      <c r="D122" s="194" t="s">
        <v>139</v>
      </c>
      <c r="E122" s="200" t="s">
        <v>1</v>
      </c>
      <c r="F122" s="201" t="s">
        <v>168</v>
      </c>
      <c r="G122" s="199"/>
      <c r="H122" s="200" t="s">
        <v>1</v>
      </c>
      <c r="I122" s="202"/>
      <c r="J122" s="199"/>
      <c r="K122" s="199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139</v>
      </c>
      <c r="AU122" s="207" t="s">
        <v>79</v>
      </c>
      <c r="AV122" s="12" t="s">
        <v>21</v>
      </c>
      <c r="AW122" s="12" t="s">
        <v>34</v>
      </c>
      <c r="AX122" s="12" t="s">
        <v>72</v>
      </c>
      <c r="AY122" s="207" t="s">
        <v>125</v>
      </c>
    </row>
    <row r="123" spans="2:65" s="13" customFormat="1">
      <c r="B123" s="208"/>
      <c r="C123" s="209"/>
      <c r="D123" s="194" t="s">
        <v>139</v>
      </c>
      <c r="E123" s="210" t="s">
        <v>1</v>
      </c>
      <c r="F123" s="211" t="s">
        <v>147</v>
      </c>
      <c r="G123" s="209"/>
      <c r="H123" s="212">
        <v>25.8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139</v>
      </c>
      <c r="AU123" s="218" t="s">
        <v>79</v>
      </c>
      <c r="AV123" s="13" t="s">
        <v>79</v>
      </c>
      <c r="AW123" s="13" t="s">
        <v>34</v>
      </c>
      <c r="AX123" s="13" t="s">
        <v>72</v>
      </c>
      <c r="AY123" s="218" t="s">
        <v>125</v>
      </c>
    </row>
    <row r="124" spans="2:65" s="15" customFormat="1">
      <c r="B124" s="230"/>
      <c r="C124" s="231"/>
      <c r="D124" s="194" t="s">
        <v>139</v>
      </c>
      <c r="E124" s="232" t="s">
        <v>1</v>
      </c>
      <c r="F124" s="233" t="s">
        <v>164</v>
      </c>
      <c r="G124" s="231"/>
      <c r="H124" s="234">
        <v>25.8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139</v>
      </c>
      <c r="AU124" s="240" t="s">
        <v>79</v>
      </c>
      <c r="AV124" s="15" t="s">
        <v>148</v>
      </c>
      <c r="AW124" s="15" t="s">
        <v>34</v>
      </c>
      <c r="AX124" s="15" t="s">
        <v>72</v>
      </c>
      <c r="AY124" s="240" t="s">
        <v>125</v>
      </c>
    </row>
    <row r="125" spans="2:65" s="12" customFormat="1">
      <c r="B125" s="198"/>
      <c r="C125" s="199"/>
      <c r="D125" s="194" t="s">
        <v>139</v>
      </c>
      <c r="E125" s="200" t="s">
        <v>1</v>
      </c>
      <c r="F125" s="201" t="s">
        <v>169</v>
      </c>
      <c r="G125" s="199"/>
      <c r="H125" s="200" t="s">
        <v>1</v>
      </c>
      <c r="I125" s="202"/>
      <c r="J125" s="199"/>
      <c r="K125" s="199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139</v>
      </c>
      <c r="AU125" s="207" t="s">
        <v>79</v>
      </c>
      <c r="AV125" s="12" t="s">
        <v>21</v>
      </c>
      <c r="AW125" s="12" t="s">
        <v>34</v>
      </c>
      <c r="AX125" s="12" t="s">
        <v>72</v>
      </c>
      <c r="AY125" s="207" t="s">
        <v>125</v>
      </c>
    </row>
    <row r="126" spans="2:65" s="13" customFormat="1">
      <c r="B126" s="208"/>
      <c r="C126" s="209"/>
      <c r="D126" s="194" t="s">
        <v>139</v>
      </c>
      <c r="E126" s="210" t="s">
        <v>1</v>
      </c>
      <c r="F126" s="211" t="s">
        <v>156</v>
      </c>
      <c r="G126" s="209"/>
      <c r="H126" s="212">
        <v>20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139</v>
      </c>
      <c r="AU126" s="218" t="s">
        <v>79</v>
      </c>
      <c r="AV126" s="13" t="s">
        <v>79</v>
      </c>
      <c r="AW126" s="13" t="s">
        <v>34</v>
      </c>
      <c r="AX126" s="13" t="s">
        <v>72</v>
      </c>
      <c r="AY126" s="218" t="s">
        <v>125</v>
      </c>
    </row>
    <row r="127" spans="2:65" s="14" customFormat="1">
      <c r="B127" s="219"/>
      <c r="C127" s="220"/>
      <c r="D127" s="194" t="s">
        <v>139</v>
      </c>
      <c r="E127" s="221" t="s">
        <v>1</v>
      </c>
      <c r="F127" s="222" t="s">
        <v>157</v>
      </c>
      <c r="G127" s="220"/>
      <c r="H127" s="223">
        <v>1020.3409999999999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139</v>
      </c>
      <c r="AU127" s="229" t="s">
        <v>79</v>
      </c>
      <c r="AV127" s="14" t="s">
        <v>133</v>
      </c>
      <c r="AW127" s="14" t="s">
        <v>34</v>
      </c>
      <c r="AX127" s="14" t="s">
        <v>21</v>
      </c>
      <c r="AY127" s="229" t="s">
        <v>125</v>
      </c>
    </row>
    <row r="128" spans="2:65" s="11" customFormat="1" ht="22.9" customHeight="1">
      <c r="B128" s="166"/>
      <c r="C128" s="167"/>
      <c r="D128" s="168" t="s">
        <v>71</v>
      </c>
      <c r="E128" s="180" t="s">
        <v>170</v>
      </c>
      <c r="F128" s="180" t="s">
        <v>171</v>
      </c>
      <c r="G128" s="167"/>
      <c r="H128" s="167"/>
      <c r="I128" s="170"/>
      <c r="J128" s="181">
        <f>BK128</f>
        <v>0</v>
      </c>
      <c r="K128" s="167"/>
      <c r="L128" s="172"/>
      <c r="M128" s="173"/>
      <c r="N128" s="174"/>
      <c r="O128" s="174"/>
      <c r="P128" s="175">
        <f>SUM(P129:P162)</f>
        <v>0</v>
      </c>
      <c r="Q128" s="174"/>
      <c r="R128" s="175">
        <f>SUM(R129:R162)</f>
        <v>0</v>
      </c>
      <c r="S128" s="174"/>
      <c r="T128" s="176">
        <f>SUM(T129:T162)</f>
        <v>2.9499999999999997</v>
      </c>
      <c r="AR128" s="177" t="s">
        <v>21</v>
      </c>
      <c r="AT128" s="178" t="s">
        <v>71</v>
      </c>
      <c r="AU128" s="178" t="s">
        <v>21</v>
      </c>
      <c r="AY128" s="177" t="s">
        <v>125</v>
      </c>
      <c r="BK128" s="179">
        <f>SUM(BK129:BK162)</f>
        <v>0</v>
      </c>
    </row>
    <row r="129" spans="2:65" s="1" customFormat="1" ht="16.5" customHeight="1">
      <c r="B129" s="34"/>
      <c r="C129" s="182" t="s">
        <v>172</v>
      </c>
      <c r="D129" s="182" t="s">
        <v>128</v>
      </c>
      <c r="E129" s="183" t="s">
        <v>173</v>
      </c>
      <c r="F129" s="184" t="s">
        <v>174</v>
      </c>
      <c r="G129" s="185" t="s">
        <v>131</v>
      </c>
      <c r="H129" s="186">
        <v>1311.2429999999999</v>
      </c>
      <c r="I129" s="187"/>
      <c r="J129" s="188">
        <f>ROUND(I129*H129,2)</f>
        <v>0</v>
      </c>
      <c r="K129" s="184" t="s">
        <v>132</v>
      </c>
      <c r="L129" s="38"/>
      <c r="M129" s="189" t="s">
        <v>1</v>
      </c>
      <c r="N129" s="190" t="s">
        <v>43</v>
      </c>
      <c r="O129" s="60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AR129" s="17" t="s">
        <v>133</v>
      </c>
      <c r="AT129" s="17" t="s">
        <v>128</v>
      </c>
      <c r="AU129" s="17" t="s">
        <v>79</v>
      </c>
      <c r="AY129" s="17" t="s">
        <v>125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17" t="s">
        <v>21</v>
      </c>
      <c r="BK129" s="193">
        <f>ROUND(I129*H129,2)</f>
        <v>0</v>
      </c>
      <c r="BL129" s="17" t="s">
        <v>133</v>
      </c>
      <c r="BM129" s="17" t="s">
        <v>175</v>
      </c>
    </row>
    <row r="130" spans="2:65" s="1" customFormat="1">
      <c r="B130" s="34"/>
      <c r="C130" s="35"/>
      <c r="D130" s="194" t="s">
        <v>135</v>
      </c>
      <c r="E130" s="35"/>
      <c r="F130" s="195" t="s">
        <v>174</v>
      </c>
      <c r="G130" s="35"/>
      <c r="H130" s="35"/>
      <c r="I130" s="112"/>
      <c r="J130" s="35"/>
      <c r="K130" s="35"/>
      <c r="L130" s="38"/>
      <c r="M130" s="196"/>
      <c r="N130" s="60"/>
      <c r="O130" s="60"/>
      <c r="P130" s="60"/>
      <c r="Q130" s="60"/>
      <c r="R130" s="60"/>
      <c r="S130" s="60"/>
      <c r="T130" s="61"/>
      <c r="AT130" s="17" t="s">
        <v>135</v>
      </c>
      <c r="AU130" s="17" t="s">
        <v>79</v>
      </c>
    </row>
    <row r="131" spans="2:65" s="13" customFormat="1">
      <c r="B131" s="208"/>
      <c r="C131" s="209"/>
      <c r="D131" s="194" t="s">
        <v>139</v>
      </c>
      <c r="E131" s="210" t="s">
        <v>1</v>
      </c>
      <c r="F131" s="211" t="s">
        <v>176</v>
      </c>
      <c r="G131" s="209"/>
      <c r="H131" s="212">
        <v>919.63499999999999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139</v>
      </c>
      <c r="AU131" s="218" t="s">
        <v>79</v>
      </c>
      <c r="AV131" s="13" t="s">
        <v>79</v>
      </c>
      <c r="AW131" s="13" t="s">
        <v>34</v>
      </c>
      <c r="AX131" s="13" t="s">
        <v>72</v>
      </c>
      <c r="AY131" s="218" t="s">
        <v>125</v>
      </c>
    </row>
    <row r="132" spans="2:65" s="13" customFormat="1">
      <c r="B132" s="208"/>
      <c r="C132" s="209"/>
      <c r="D132" s="194" t="s">
        <v>139</v>
      </c>
      <c r="E132" s="210" t="s">
        <v>1</v>
      </c>
      <c r="F132" s="211" t="s">
        <v>177</v>
      </c>
      <c r="G132" s="209"/>
      <c r="H132" s="212">
        <v>118.8</v>
      </c>
      <c r="I132" s="213"/>
      <c r="J132" s="209"/>
      <c r="K132" s="209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139</v>
      </c>
      <c r="AU132" s="218" t="s">
        <v>79</v>
      </c>
      <c r="AV132" s="13" t="s">
        <v>79</v>
      </c>
      <c r="AW132" s="13" t="s">
        <v>34</v>
      </c>
      <c r="AX132" s="13" t="s">
        <v>72</v>
      </c>
      <c r="AY132" s="218" t="s">
        <v>125</v>
      </c>
    </row>
    <row r="133" spans="2:65" s="13" customFormat="1">
      <c r="B133" s="208"/>
      <c r="C133" s="209"/>
      <c r="D133" s="194" t="s">
        <v>139</v>
      </c>
      <c r="E133" s="210" t="s">
        <v>1</v>
      </c>
      <c r="F133" s="211" t="s">
        <v>178</v>
      </c>
      <c r="G133" s="209"/>
      <c r="H133" s="212">
        <v>272.80799999999999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139</v>
      </c>
      <c r="AU133" s="218" t="s">
        <v>79</v>
      </c>
      <c r="AV133" s="13" t="s">
        <v>79</v>
      </c>
      <c r="AW133" s="13" t="s">
        <v>34</v>
      </c>
      <c r="AX133" s="13" t="s">
        <v>72</v>
      </c>
      <c r="AY133" s="218" t="s">
        <v>125</v>
      </c>
    </row>
    <row r="134" spans="2:65" s="14" customFormat="1">
      <c r="B134" s="219"/>
      <c r="C134" s="220"/>
      <c r="D134" s="194" t="s">
        <v>139</v>
      </c>
      <c r="E134" s="221" t="s">
        <v>1</v>
      </c>
      <c r="F134" s="222" t="s">
        <v>157</v>
      </c>
      <c r="G134" s="220"/>
      <c r="H134" s="223">
        <v>1311.2429999999999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139</v>
      </c>
      <c r="AU134" s="229" t="s">
        <v>79</v>
      </c>
      <c r="AV134" s="14" t="s">
        <v>133</v>
      </c>
      <c r="AW134" s="14" t="s">
        <v>34</v>
      </c>
      <c r="AX134" s="14" t="s">
        <v>21</v>
      </c>
      <c r="AY134" s="229" t="s">
        <v>125</v>
      </c>
    </row>
    <row r="135" spans="2:65" s="1" customFormat="1" ht="16.5" customHeight="1">
      <c r="B135" s="34"/>
      <c r="C135" s="182" t="s">
        <v>126</v>
      </c>
      <c r="D135" s="182" t="s">
        <v>128</v>
      </c>
      <c r="E135" s="183" t="s">
        <v>179</v>
      </c>
      <c r="F135" s="184" t="s">
        <v>180</v>
      </c>
      <c r="G135" s="185" t="s">
        <v>131</v>
      </c>
      <c r="H135" s="186">
        <v>118011.87</v>
      </c>
      <c r="I135" s="187"/>
      <c r="J135" s="188">
        <f>ROUND(I135*H135,2)</f>
        <v>0</v>
      </c>
      <c r="K135" s="184" t="s">
        <v>132</v>
      </c>
      <c r="L135" s="38"/>
      <c r="M135" s="189" t="s">
        <v>1</v>
      </c>
      <c r="N135" s="190" t="s">
        <v>43</v>
      </c>
      <c r="O135" s="60"/>
      <c r="P135" s="191">
        <f>O135*H135</f>
        <v>0</v>
      </c>
      <c r="Q135" s="191">
        <v>0</v>
      </c>
      <c r="R135" s="191">
        <f>Q135*H135</f>
        <v>0</v>
      </c>
      <c r="S135" s="191">
        <v>0</v>
      </c>
      <c r="T135" s="192">
        <f>S135*H135</f>
        <v>0</v>
      </c>
      <c r="AR135" s="17" t="s">
        <v>133</v>
      </c>
      <c r="AT135" s="17" t="s">
        <v>128</v>
      </c>
      <c r="AU135" s="17" t="s">
        <v>79</v>
      </c>
      <c r="AY135" s="17" t="s">
        <v>125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7" t="s">
        <v>21</v>
      </c>
      <c r="BK135" s="193">
        <f>ROUND(I135*H135,2)</f>
        <v>0</v>
      </c>
      <c r="BL135" s="17" t="s">
        <v>133</v>
      </c>
      <c r="BM135" s="17" t="s">
        <v>181</v>
      </c>
    </row>
    <row r="136" spans="2:65" s="1" customFormat="1">
      <c r="B136" s="34"/>
      <c r="C136" s="35"/>
      <c r="D136" s="194" t="s">
        <v>135</v>
      </c>
      <c r="E136" s="35"/>
      <c r="F136" s="195" t="s">
        <v>180</v>
      </c>
      <c r="G136" s="35"/>
      <c r="H136" s="35"/>
      <c r="I136" s="112"/>
      <c r="J136" s="35"/>
      <c r="K136" s="35"/>
      <c r="L136" s="38"/>
      <c r="M136" s="196"/>
      <c r="N136" s="60"/>
      <c r="O136" s="60"/>
      <c r="P136" s="60"/>
      <c r="Q136" s="60"/>
      <c r="R136" s="60"/>
      <c r="S136" s="60"/>
      <c r="T136" s="61"/>
      <c r="AT136" s="17" t="s">
        <v>135</v>
      </c>
      <c r="AU136" s="17" t="s">
        <v>79</v>
      </c>
    </row>
    <row r="137" spans="2:65" s="13" customFormat="1">
      <c r="B137" s="208"/>
      <c r="C137" s="209"/>
      <c r="D137" s="194" t="s">
        <v>139</v>
      </c>
      <c r="E137" s="210" t="s">
        <v>1</v>
      </c>
      <c r="F137" s="211" t="s">
        <v>182</v>
      </c>
      <c r="G137" s="209"/>
      <c r="H137" s="212">
        <v>118011.87</v>
      </c>
      <c r="I137" s="213"/>
      <c r="J137" s="209"/>
      <c r="K137" s="209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139</v>
      </c>
      <c r="AU137" s="218" t="s">
        <v>79</v>
      </c>
      <c r="AV137" s="13" t="s">
        <v>79</v>
      </c>
      <c r="AW137" s="13" t="s">
        <v>34</v>
      </c>
      <c r="AX137" s="13" t="s">
        <v>21</v>
      </c>
      <c r="AY137" s="218" t="s">
        <v>125</v>
      </c>
    </row>
    <row r="138" spans="2:65" s="1" customFormat="1" ht="16.5" customHeight="1">
      <c r="B138" s="34"/>
      <c r="C138" s="182" t="s">
        <v>183</v>
      </c>
      <c r="D138" s="182" t="s">
        <v>128</v>
      </c>
      <c r="E138" s="183" t="s">
        <v>184</v>
      </c>
      <c r="F138" s="184" t="s">
        <v>185</v>
      </c>
      <c r="G138" s="185" t="s">
        <v>131</v>
      </c>
      <c r="H138" s="186">
        <v>1311.2429999999999</v>
      </c>
      <c r="I138" s="187"/>
      <c r="J138" s="188">
        <f>ROUND(I138*H138,2)</f>
        <v>0</v>
      </c>
      <c r="K138" s="184" t="s">
        <v>132</v>
      </c>
      <c r="L138" s="38"/>
      <c r="M138" s="189" t="s">
        <v>1</v>
      </c>
      <c r="N138" s="190" t="s">
        <v>43</v>
      </c>
      <c r="O138" s="60"/>
      <c r="P138" s="191">
        <f>O138*H138</f>
        <v>0</v>
      </c>
      <c r="Q138" s="191">
        <v>0</v>
      </c>
      <c r="R138" s="191">
        <f>Q138*H138</f>
        <v>0</v>
      </c>
      <c r="S138" s="191">
        <v>0</v>
      </c>
      <c r="T138" s="192">
        <f>S138*H138</f>
        <v>0</v>
      </c>
      <c r="AR138" s="17" t="s">
        <v>133</v>
      </c>
      <c r="AT138" s="17" t="s">
        <v>128</v>
      </c>
      <c r="AU138" s="17" t="s">
        <v>79</v>
      </c>
      <c r="AY138" s="17" t="s">
        <v>125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17" t="s">
        <v>21</v>
      </c>
      <c r="BK138" s="193">
        <f>ROUND(I138*H138,2)</f>
        <v>0</v>
      </c>
      <c r="BL138" s="17" t="s">
        <v>133</v>
      </c>
      <c r="BM138" s="17" t="s">
        <v>186</v>
      </c>
    </row>
    <row r="139" spans="2:65" s="1" customFormat="1">
      <c r="B139" s="34"/>
      <c r="C139" s="35"/>
      <c r="D139" s="194" t="s">
        <v>135</v>
      </c>
      <c r="E139" s="35"/>
      <c r="F139" s="195" t="s">
        <v>185</v>
      </c>
      <c r="G139" s="35"/>
      <c r="H139" s="35"/>
      <c r="I139" s="112"/>
      <c r="J139" s="35"/>
      <c r="K139" s="35"/>
      <c r="L139" s="38"/>
      <c r="M139" s="196"/>
      <c r="N139" s="60"/>
      <c r="O139" s="60"/>
      <c r="P139" s="60"/>
      <c r="Q139" s="60"/>
      <c r="R139" s="60"/>
      <c r="S139" s="60"/>
      <c r="T139" s="61"/>
      <c r="AT139" s="17" t="s">
        <v>135</v>
      </c>
      <c r="AU139" s="17" t="s">
        <v>79</v>
      </c>
    </row>
    <row r="140" spans="2:65" s="1" customFormat="1" ht="16.5" customHeight="1">
      <c r="B140" s="34"/>
      <c r="C140" s="182" t="s">
        <v>187</v>
      </c>
      <c r="D140" s="182" t="s">
        <v>128</v>
      </c>
      <c r="E140" s="183" t="s">
        <v>188</v>
      </c>
      <c r="F140" s="184" t="s">
        <v>189</v>
      </c>
      <c r="G140" s="185" t="s">
        <v>131</v>
      </c>
      <c r="H140" s="186">
        <v>1311.2429999999999</v>
      </c>
      <c r="I140" s="187"/>
      <c r="J140" s="188">
        <f>ROUND(I140*H140,2)</f>
        <v>0</v>
      </c>
      <c r="K140" s="184" t="s">
        <v>132</v>
      </c>
      <c r="L140" s="38"/>
      <c r="M140" s="189" t="s">
        <v>1</v>
      </c>
      <c r="N140" s="190" t="s">
        <v>43</v>
      </c>
      <c r="O140" s="60"/>
      <c r="P140" s="191">
        <f>O140*H140</f>
        <v>0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7" t="s">
        <v>133</v>
      </c>
      <c r="AT140" s="17" t="s">
        <v>128</v>
      </c>
      <c r="AU140" s="17" t="s">
        <v>79</v>
      </c>
      <c r="AY140" s="17" t="s">
        <v>125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17" t="s">
        <v>21</v>
      </c>
      <c r="BK140" s="193">
        <f>ROUND(I140*H140,2)</f>
        <v>0</v>
      </c>
      <c r="BL140" s="17" t="s">
        <v>133</v>
      </c>
      <c r="BM140" s="17" t="s">
        <v>190</v>
      </c>
    </row>
    <row r="141" spans="2:65" s="1" customFormat="1">
      <c r="B141" s="34"/>
      <c r="C141" s="35"/>
      <c r="D141" s="194" t="s">
        <v>135</v>
      </c>
      <c r="E141" s="35"/>
      <c r="F141" s="195" t="s">
        <v>189</v>
      </c>
      <c r="G141" s="35"/>
      <c r="H141" s="35"/>
      <c r="I141" s="112"/>
      <c r="J141" s="35"/>
      <c r="K141" s="35"/>
      <c r="L141" s="38"/>
      <c r="M141" s="196"/>
      <c r="N141" s="60"/>
      <c r="O141" s="60"/>
      <c r="P141" s="60"/>
      <c r="Q141" s="60"/>
      <c r="R141" s="60"/>
      <c r="S141" s="60"/>
      <c r="T141" s="61"/>
      <c r="AT141" s="17" t="s">
        <v>135</v>
      </c>
      <c r="AU141" s="17" t="s">
        <v>79</v>
      </c>
    </row>
    <row r="142" spans="2:65" s="13" customFormat="1">
      <c r="B142" s="208"/>
      <c r="C142" s="209"/>
      <c r="D142" s="194" t="s">
        <v>139</v>
      </c>
      <c r="E142" s="210" t="s">
        <v>1</v>
      </c>
      <c r="F142" s="211" t="s">
        <v>176</v>
      </c>
      <c r="G142" s="209"/>
      <c r="H142" s="212">
        <v>919.63499999999999</v>
      </c>
      <c r="I142" s="213"/>
      <c r="J142" s="209"/>
      <c r="K142" s="209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139</v>
      </c>
      <c r="AU142" s="218" t="s">
        <v>79</v>
      </c>
      <c r="AV142" s="13" t="s">
        <v>79</v>
      </c>
      <c r="AW142" s="13" t="s">
        <v>34</v>
      </c>
      <c r="AX142" s="13" t="s">
        <v>72</v>
      </c>
      <c r="AY142" s="218" t="s">
        <v>125</v>
      </c>
    </row>
    <row r="143" spans="2:65" s="13" customFormat="1">
      <c r="B143" s="208"/>
      <c r="C143" s="209"/>
      <c r="D143" s="194" t="s">
        <v>139</v>
      </c>
      <c r="E143" s="210" t="s">
        <v>1</v>
      </c>
      <c r="F143" s="211" t="s">
        <v>177</v>
      </c>
      <c r="G143" s="209"/>
      <c r="H143" s="212">
        <v>118.8</v>
      </c>
      <c r="I143" s="213"/>
      <c r="J143" s="209"/>
      <c r="K143" s="209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139</v>
      </c>
      <c r="AU143" s="218" t="s">
        <v>79</v>
      </c>
      <c r="AV143" s="13" t="s">
        <v>79</v>
      </c>
      <c r="AW143" s="13" t="s">
        <v>34</v>
      </c>
      <c r="AX143" s="13" t="s">
        <v>72</v>
      </c>
      <c r="AY143" s="218" t="s">
        <v>125</v>
      </c>
    </row>
    <row r="144" spans="2:65" s="13" customFormat="1">
      <c r="B144" s="208"/>
      <c r="C144" s="209"/>
      <c r="D144" s="194" t="s">
        <v>139</v>
      </c>
      <c r="E144" s="210" t="s">
        <v>1</v>
      </c>
      <c r="F144" s="211" t="s">
        <v>178</v>
      </c>
      <c r="G144" s="209"/>
      <c r="H144" s="212">
        <v>272.80799999999999</v>
      </c>
      <c r="I144" s="213"/>
      <c r="J144" s="209"/>
      <c r="K144" s="209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139</v>
      </c>
      <c r="AU144" s="218" t="s">
        <v>79</v>
      </c>
      <c r="AV144" s="13" t="s">
        <v>79</v>
      </c>
      <c r="AW144" s="13" t="s">
        <v>34</v>
      </c>
      <c r="AX144" s="13" t="s">
        <v>72</v>
      </c>
      <c r="AY144" s="218" t="s">
        <v>125</v>
      </c>
    </row>
    <row r="145" spans="2:65" s="14" customFormat="1">
      <c r="B145" s="219"/>
      <c r="C145" s="220"/>
      <c r="D145" s="194" t="s">
        <v>139</v>
      </c>
      <c r="E145" s="221" t="s">
        <v>1</v>
      </c>
      <c r="F145" s="222" t="s">
        <v>157</v>
      </c>
      <c r="G145" s="220"/>
      <c r="H145" s="223">
        <v>1311.2429999999999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139</v>
      </c>
      <c r="AU145" s="229" t="s">
        <v>79</v>
      </c>
      <c r="AV145" s="14" t="s">
        <v>133</v>
      </c>
      <c r="AW145" s="14" t="s">
        <v>34</v>
      </c>
      <c r="AX145" s="14" t="s">
        <v>21</v>
      </c>
      <c r="AY145" s="229" t="s">
        <v>125</v>
      </c>
    </row>
    <row r="146" spans="2:65" s="1" customFormat="1" ht="16.5" customHeight="1">
      <c r="B146" s="34"/>
      <c r="C146" s="182" t="s">
        <v>170</v>
      </c>
      <c r="D146" s="182" t="s">
        <v>128</v>
      </c>
      <c r="E146" s="183" t="s">
        <v>191</v>
      </c>
      <c r="F146" s="184" t="s">
        <v>192</v>
      </c>
      <c r="G146" s="185" t="s">
        <v>131</v>
      </c>
      <c r="H146" s="186">
        <v>118011.87</v>
      </c>
      <c r="I146" s="187"/>
      <c r="J146" s="188">
        <f>ROUND(I146*H146,2)</f>
        <v>0</v>
      </c>
      <c r="K146" s="184" t="s">
        <v>132</v>
      </c>
      <c r="L146" s="38"/>
      <c r="M146" s="189" t="s">
        <v>1</v>
      </c>
      <c r="N146" s="190" t="s">
        <v>43</v>
      </c>
      <c r="O146" s="60"/>
      <c r="P146" s="191">
        <f>O146*H146</f>
        <v>0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7" t="s">
        <v>133</v>
      </c>
      <c r="AT146" s="17" t="s">
        <v>128</v>
      </c>
      <c r="AU146" s="17" t="s">
        <v>79</v>
      </c>
      <c r="AY146" s="17" t="s">
        <v>125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17" t="s">
        <v>21</v>
      </c>
      <c r="BK146" s="193">
        <f>ROUND(I146*H146,2)</f>
        <v>0</v>
      </c>
      <c r="BL146" s="17" t="s">
        <v>133</v>
      </c>
      <c r="BM146" s="17" t="s">
        <v>193</v>
      </c>
    </row>
    <row r="147" spans="2:65" s="1" customFormat="1">
      <c r="B147" s="34"/>
      <c r="C147" s="35"/>
      <c r="D147" s="194" t="s">
        <v>135</v>
      </c>
      <c r="E147" s="35"/>
      <c r="F147" s="195" t="s">
        <v>192</v>
      </c>
      <c r="G147" s="35"/>
      <c r="H147" s="35"/>
      <c r="I147" s="112"/>
      <c r="J147" s="35"/>
      <c r="K147" s="35"/>
      <c r="L147" s="38"/>
      <c r="M147" s="196"/>
      <c r="N147" s="60"/>
      <c r="O147" s="60"/>
      <c r="P147" s="60"/>
      <c r="Q147" s="60"/>
      <c r="R147" s="60"/>
      <c r="S147" s="60"/>
      <c r="T147" s="61"/>
      <c r="AT147" s="17" t="s">
        <v>135</v>
      </c>
      <c r="AU147" s="17" t="s">
        <v>79</v>
      </c>
    </row>
    <row r="148" spans="2:65" s="13" customFormat="1">
      <c r="B148" s="208"/>
      <c r="C148" s="209"/>
      <c r="D148" s="194" t="s">
        <v>139</v>
      </c>
      <c r="E148" s="210" t="s">
        <v>1</v>
      </c>
      <c r="F148" s="211" t="s">
        <v>182</v>
      </c>
      <c r="G148" s="209"/>
      <c r="H148" s="212">
        <v>118011.87</v>
      </c>
      <c r="I148" s="213"/>
      <c r="J148" s="209"/>
      <c r="K148" s="209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139</v>
      </c>
      <c r="AU148" s="218" t="s">
        <v>79</v>
      </c>
      <c r="AV148" s="13" t="s">
        <v>79</v>
      </c>
      <c r="AW148" s="13" t="s">
        <v>34</v>
      </c>
      <c r="AX148" s="13" t="s">
        <v>21</v>
      </c>
      <c r="AY148" s="218" t="s">
        <v>125</v>
      </c>
    </row>
    <row r="149" spans="2:65" s="1" customFormat="1" ht="16.5" customHeight="1">
      <c r="B149" s="34"/>
      <c r="C149" s="182" t="s">
        <v>25</v>
      </c>
      <c r="D149" s="182" t="s">
        <v>128</v>
      </c>
      <c r="E149" s="183" t="s">
        <v>194</v>
      </c>
      <c r="F149" s="184" t="s">
        <v>195</v>
      </c>
      <c r="G149" s="185" t="s">
        <v>131</v>
      </c>
      <c r="H149" s="186">
        <v>1311.2429999999999</v>
      </c>
      <c r="I149" s="187"/>
      <c r="J149" s="188">
        <f>ROUND(I149*H149,2)</f>
        <v>0</v>
      </c>
      <c r="K149" s="184" t="s">
        <v>132</v>
      </c>
      <c r="L149" s="38"/>
      <c r="M149" s="189" t="s">
        <v>1</v>
      </c>
      <c r="N149" s="190" t="s">
        <v>43</v>
      </c>
      <c r="O149" s="60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AR149" s="17" t="s">
        <v>133</v>
      </c>
      <c r="AT149" s="17" t="s">
        <v>128</v>
      </c>
      <c r="AU149" s="17" t="s">
        <v>79</v>
      </c>
      <c r="AY149" s="17" t="s">
        <v>125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7" t="s">
        <v>21</v>
      </c>
      <c r="BK149" s="193">
        <f>ROUND(I149*H149,2)</f>
        <v>0</v>
      </c>
      <c r="BL149" s="17" t="s">
        <v>133</v>
      </c>
      <c r="BM149" s="17" t="s">
        <v>196</v>
      </c>
    </row>
    <row r="150" spans="2:65" s="1" customFormat="1">
      <c r="B150" s="34"/>
      <c r="C150" s="35"/>
      <c r="D150" s="194" t="s">
        <v>135</v>
      </c>
      <c r="E150" s="35"/>
      <c r="F150" s="195" t="s">
        <v>195</v>
      </c>
      <c r="G150" s="35"/>
      <c r="H150" s="35"/>
      <c r="I150" s="112"/>
      <c r="J150" s="35"/>
      <c r="K150" s="35"/>
      <c r="L150" s="38"/>
      <c r="M150" s="196"/>
      <c r="N150" s="60"/>
      <c r="O150" s="60"/>
      <c r="P150" s="60"/>
      <c r="Q150" s="60"/>
      <c r="R150" s="60"/>
      <c r="S150" s="60"/>
      <c r="T150" s="61"/>
      <c r="AT150" s="17" t="s">
        <v>135</v>
      </c>
      <c r="AU150" s="17" t="s">
        <v>79</v>
      </c>
    </row>
    <row r="151" spans="2:65" s="1" customFormat="1" ht="16.5" customHeight="1">
      <c r="B151" s="34"/>
      <c r="C151" s="182" t="s">
        <v>197</v>
      </c>
      <c r="D151" s="182" t="s">
        <v>128</v>
      </c>
      <c r="E151" s="183" t="s">
        <v>198</v>
      </c>
      <c r="F151" s="184" t="s">
        <v>199</v>
      </c>
      <c r="G151" s="185" t="s">
        <v>200</v>
      </c>
      <c r="H151" s="186">
        <v>4.5</v>
      </c>
      <c r="I151" s="187"/>
      <c r="J151" s="188">
        <f>ROUND(I151*H151,2)</f>
        <v>0</v>
      </c>
      <c r="K151" s="184" t="s">
        <v>132</v>
      </c>
      <c r="L151" s="38"/>
      <c r="M151" s="189" t="s">
        <v>1</v>
      </c>
      <c r="N151" s="190" t="s">
        <v>43</v>
      </c>
      <c r="O151" s="60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AR151" s="17" t="s">
        <v>133</v>
      </c>
      <c r="AT151" s="17" t="s">
        <v>128</v>
      </c>
      <c r="AU151" s="17" t="s">
        <v>79</v>
      </c>
      <c r="AY151" s="17" t="s">
        <v>125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7" t="s">
        <v>21</v>
      </c>
      <c r="BK151" s="193">
        <f>ROUND(I151*H151,2)</f>
        <v>0</v>
      </c>
      <c r="BL151" s="17" t="s">
        <v>133</v>
      </c>
      <c r="BM151" s="17" t="s">
        <v>201</v>
      </c>
    </row>
    <row r="152" spans="2:65" s="1" customFormat="1">
      <c r="B152" s="34"/>
      <c r="C152" s="35"/>
      <c r="D152" s="194" t="s">
        <v>135</v>
      </c>
      <c r="E152" s="35"/>
      <c r="F152" s="195" t="s">
        <v>199</v>
      </c>
      <c r="G152" s="35"/>
      <c r="H152" s="35"/>
      <c r="I152" s="112"/>
      <c r="J152" s="35"/>
      <c r="K152" s="35"/>
      <c r="L152" s="38"/>
      <c r="M152" s="196"/>
      <c r="N152" s="60"/>
      <c r="O152" s="60"/>
      <c r="P152" s="60"/>
      <c r="Q152" s="60"/>
      <c r="R152" s="60"/>
      <c r="S152" s="60"/>
      <c r="T152" s="61"/>
      <c r="AT152" s="17" t="s">
        <v>135</v>
      </c>
      <c r="AU152" s="17" t="s">
        <v>79</v>
      </c>
    </row>
    <row r="153" spans="2:65" s="13" customFormat="1">
      <c r="B153" s="208"/>
      <c r="C153" s="209"/>
      <c r="D153" s="194" t="s">
        <v>139</v>
      </c>
      <c r="E153" s="210" t="s">
        <v>1</v>
      </c>
      <c r="F153" s="211" t="s">
        <v>202</v>
      </c>
      <c r="G153" s="209"/>
      <c r="H153" s="212">
        <v>4.5</v>
      </c>
      <c r="I153" s="213"/>
      <c r="J153" s="209"/>
      <c r="K153" s="209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139</v>
      </c>
      <c r="AU153" s="218" t="s">
        <v>79</v>
      </c>
      <c r="AV153" s="13" t="s">
        <v>79</v>
      </c>
      <c r="AW153" s="13" t="s">
        <v>34</v>
      </c>
      <c r="AX153" s="13" t="s">
        <v>21</v>
      </c>
      <c r="AY153" s="218" t="s">
        <v>125</v>
      </c>
    </row>
    <row r="154" spans="2:65" s="1" customFormat="1" ht="16.5" customHeight="1">
      <c r="B154" s="34"/>
      <c r="C154" s="182" t="s">
        <v>203</v>
      </c>
      <c r="D154" s="182" t="s">
        <v>128</v>
      </c>
      <c r="E154" s="183" t="s">
        <v>204</v>
      </c>
      <c r="F154" s="184" t="s">
        <v>205</v>
      </c>
      <c r="G154" s="185" t="s">
        <v>200</v>
      </c>
      <c r="H154" s="186">
        <v>405</v>
      </c>
      <c r="I154" s="187"/>
      <c r="J154" s="188">
        <f>ROUND(I154*H154,2)</f>
        <v>0</v>
      </c>
      <c r="K154" s="184" t="s">
        <v>132</v>
      </c>
      <c r="L154" s="38"/>
      <c r="M154" s="189" t="s">
        <v>1</v>
      </c>
      <c r="N154" s="190" t="s">
        <v>43</v>
      </c>
      <c r="O154" s="60"/>
      <c r="P154" s="191">
        <f>O154*H154</f>
        <v>0</v>
      </c>
      <c r="Q154" s="191">
        <v>0</v>
      </c>
      <c r="R154" s="191">
        <f>Q154*H154</f>
        <v>0</v>
      </c>
      <c r="S154" s="191">
        <v>0</v>
      </c>
      <c r="T154" s="192">
        <f>S154*H154</f>
        <v>0</v>
      </c>
      <c r="AR154" s="17" t="s">
        <v>133</v>
      </c>
      <c r="AT154" s="17" t="s">
        <v>128</v>
      </c>
      <c r="AU154" s="17" t="s">
        <v>79</v>
      </c>
      <c r="AY154" s="17" t="s">
        <v>125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17" t="s">
        <v>21</v>
      </c>
      <c r="BK154" s="193">
        <f>ROUND(I154*H154,2)</f>
        <v>0</v>
      </c>
      <c r="BL154" s="17" t="s">
        <v>133</v>
      </c>
      <c r="BM154" s="17" t="s">
        <v>206</v>
      </c>
    </row>
    <row r="155" spans="2:65" s="1" customFormat="1">
      <c r="B155" s="34"/>
      <c r="C155" s="35"/>
      <c r="D155" s="194" t="s">
        <v>135</v>
      </c>
      <c r="E155" s="35"/>
      <c r="F155" s="195" t="s">
        <v>205</v>
      </c>
      <c r="G155" s="35"/>
      <c r="H155" s="35"/>
      <c r="I155" s="112"/>
      <c r="J155" s="35"/>
      <c r="K155" s="35"/>
      <c r="L155" s="38"/>
      <c r="M155" s="196"/>
      <c r="N155" s="60"/>
      <c r="O155" s="60"/>
      <c r="P155" s="60"/>
      <c r="Q155" s="60"/>
      <c r="R155" s="60"/>
      <c r="S155" s="60"/>
      <c r="T155" s="61"/>
      <c r="AT155" s="17" t="s">
        <v>135</v>
      </c>
      <c r="AU155" s="17" t="s">
        <v>79</v>
      </c>
    </row>
    <row r="156" spans="2:65" s="13" customFormat="1">
      <c r="B156" s="208"/>
      <c r="C156" s="209"/>
      <c r="D156" s="194" t="s">
        <v>139</v>
      </c>
      <c r="E156" s="210" t="s">
        <v>1</v>
      </c>
      <c r="F156" s="211" t="s">
        <v>207</v>
      </c>
      <c r="G156" s="209"/>
      <c r="H156" s="212">
        <v>405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139</v>
      </c>
      <c r="AU156" s="218" t="s">
        <v>79</v>
      </c>
      <c r="AV156" s="13" t="s">
        <v>79</v>
      </c>
      <c r="AW156" s="13" t="s">
        <v>34</v>
      </c>
      <c r="AX156" s="13" t="s">
        <v>21</v>
      </c>
      <c r="AY156" s="218" t="s">
        <v>125</v>
      </c>
    </row>
    <row r="157" spans="2:65" s="1" customFormat="1" ht="16.5" customHeight="1">
      <c r="B157" s="34"/>
      <c r="C157" s="182" t="s">
        <v>208</v>
      </c>
      <c r="D157" s="182" t="s">
        <v>128</v>
      </c>
      <c r="E157" s="183" t="s">
        <v>209</v>
      </c>
      <c r="F157" s="184" t="s">
        <v>210</v>
      </c>
      <c r="G157" s="185" t="s">
        <v>200</v>
      </c>
      <c r="H157" s="186">
        <v>4.5</v>
      </c>
      <c r="I157" s="187"/>
      <c r="J157" s="188">
        <f>ROUND(I157*H157,2)</f>
        <v>0</v>
      </c>
      <c r="K157" s="184" t="s">
        <v>132</v>
      </c>
      <c r="L157" s="38"/>
      <c r="M157" s="189" t="s">
        <v>1</v>
      </c>
      <c r="N157" s="190" t="s">
        <v>43</v>
      </c>
      <c r="O157" s="60"/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17" t="s">
        <v>133</v>
      </c>
      <c r="AT157" s="17" t="s">
        <v>128</v>
      </c>
      <c r="AU157" s="17" t="s">
        <v>79</v>
      </c>
      <c r="AY157" s="17" t="s">
        <v>125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17" t="s">
        <v>21</v>
      </c>
      <c r="BK157" s="193">
        <f>ROUND(I157*H157,2)</f>
        <v>0</v>
      </c>
      <c r="BL157" s="17" t="s">
        <v>133</v>
      </c>
      <c r="BM157" s="17" t="s">
        <v>211</v>
      </c>
    </row>
    <row r="158" spans="2:65" s="1" customFormat="1">
      <c r="B158" s="34"/>
      <c r="C158" s="35"/>
      <c r="D158" s="194" t="s">
        <v>135</v>
      </c>
      <c r="E158" s="35"/>
      <c r="F158" s="195" t="s">
        <v>210</v>
      </c>
      <c r="G158" s="35"/>
      <c r="H158" s="35"/>
      <c r="I158" s="112"/>
      <c r="J158" s="35"/>
      <c r="K158" s="35"/>
      <c r="L158" s="38"/>
      <c r="M158" s="196"/>
      <c r="N158" s="60"/>
      <c r="O158" s="60"/>
      <c r="P158" s="60"/>
      <c r="Q158" s="60"/>
      <c r="R158" s="60"/>
      <c r="S158" s="60"/>
      <c r="T158" s="61"/>
      <c r="AT158" s="17" t="s">
        <v>135</v>
      </c>
      <c r="AU158" s="17" t="s">
        <v>79</v>
      </c>
    </row>
    <row r="159" spans="2:65" s="1" customFormat="1" ht="16.5" customHeight="1">
      <c r="B159" s="34"/>
      <c r="C159" s="182" t="s">
        <v>212</v>
      </c>
      <c r="D159" s="182" t="s">
        <v>128</v>
      </c>
      <c r="E159" s="183" t="s">
        <v>213</v>
      </c>
      <c r="F159" s="184" t="s">
        <v>214</v>
      </c>
      <c r="G159" s="185" t="s">
        <v>131</v>
      </c>
      <c r="H159" s="186">
        <v>50</v>
      </c>
      <c r="I159" s="187"/>
      <c r="J159" s="188">
        <f>ROUND(I159*H159,2)</f>
        <v>0</v>
      </c>
      <c r="K159" s="184" t="s">
        <v>215</v>
      </c>
      <c r="L159" s="38"/>
      <c r="M159" s="189" t="s">
        <v>1</v>
      </c>
      <c r="N159" s="190" t="s">
        <v>43</v>
      </c>
      <c r="O159" s="60"/>
      <c r="P159" s="191">
        <f>O159*H159</f>
        <v>0</v>
      </c>
      <c r="Q159" s="191">
        <v>0</v>
      </c>
      <c r="R159" s="191">
        <f>Q159*H159</f>
        <v>0</v>
      </c>
      <c r="S159" s="191">
        <v>5.8999999999999997E-2</v>
      </c>
      <c r="T159" s="192">
        <f>S159*H159</f>
        <v>2.9499999999999997</v>
      </c>
      <c r="AR159" s="17" t="s">
        <v>133</v>
      </c>
      <c r="AT159" s="17" t="s">
        <v>128</v>
      </c>
      <c r="AU159" s="17" t="s">
        <v>79</v>
      </c>
      <c r="AY159" s="17" t="s">
        <v>125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17" t="s">
        <v>21</v>
      </c>
      <c r="BK159" s="193">
        <f>ROUND(I159*H159,2)</f>
        <v>0</v>
      </c>
      <c r="BL159" s="17" t="s">
        <v>133</v>
      </c>
      <c r="BM159" s="17" t="s">
        <v>216</v>
      </c>
    </row>
    <row r="160" spans="2:65" s="1" customFormat="1" ht="19.5">
      <c r="B160" s="34"/>
      <c r="C160" s="35"/>
      <c r="D160" s="194" t="s">
        <v>135</v>
      </c>
      <c r="E160" s="35"/>
      <c r="F160" s="195" t="s">
        <v>217</v>
      </c>
      <c r="G160" s="35"/>
      <c r="H160" s="35"/>
      <c r="I160" s="112"/>
      <c r="J160" s="35"/>
      <c r="K160" s="35"/>
      <c r="L160" s="38"/>
      <c r="M160" s="196"/>
      <c r="N160" s="60"/>
      <c r="O160" s="60"/>
      <c r="P160" s="60"/>
      <c r="Q160" s="60"/>
      <c r="R160" s="60"/>
      <c r="S160" s="60"/>
      <c r="T160" s="61"/>
      <c r="AT160" s="17" t="s">
        <v>135</v>
      </c>
      <c r="AU160" s="17" t="s">
        <v>79</v>
      </c>
    </row>
    <row r="161" spans="2:65" s="12" customFormat="1">
      <c r="B161" s="198"/>
      <c r="C161" s="199"/>
      <c r="D161" s="194" t="s">
        <v>139</v>
      </c>
      <c r="E161" s="200" t="s">
        <v>1</v>
      </c>
      <c r="F161" s="201" t="s">
        <v>140</v>
      </c>
      <c r="G161" s="199"/>
      <c r="H161" s="200" t="s">
        <v>1</v>
      </c>
      <c r="I161" s="202"/>
      <c r="J161" s="199"/>
      <c r="K161" s="199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139</v>
      </c>
      <c r="AU161" s="207" t="s">
        <v>79</v>
      </c>
      <c r="AV161" s="12" t="s">
        <v>21</v>
      </c>
      <c r="AW161" s="12" t="s">
        <v>34</v>
      </c>
      <c r="AX161" s="12" t="s">
        <v>72</v>
      </c>
      <c r="AY161" s="207" t="s">
        <v>125</v>
      </c>
    </row>
    <row r="162" spans="2:65" s="13" customFormat="1">
      <c r="B162" s="208"/>
      <c r="C162" s="209"/>
      <c r="D162" s="194" t="s">
        <v>139</v>
      </c>
      <c r="E162" s="210" t="s">
        <v>1</v>
      </c>
      <c r="F162" s="211" t="s">
        <v>218</v>
      </c>
      <c r="G162" s="209"/>
      <c r="H162" s="212">
        <v>50</v>
      </c>
      <c r="I162" s="213"/>
      <c r="J162" s="209"/>
      <c r="K162" s="209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139</v>
      </c>
      <c r="AU162" s="218" t="s">
        <v>79</v>
      </c>
      <c r="AV162" s="13" t="s">
        <v>79</v>
      </c>
      <c r="AW162" s="13" t="s">
        <v>34</v>
      </c>
      <c r="AX162" s="13" t="s">
        <v>21</v>
      </c>
      <c r="AY162" s="218" t="s">
        <v>125</v>
      </c>
    </row>
    <row r="163" spans="2:65" s="11" customFormat="1" ht="22.9" customHeight="1">
      <c r="B163" s="166"/>
      <c r="C163" s="167"/>
      <c r="D163" s="168" t="s">
        <v>71</v>
      </c>
      <c r="E163" s="180" t="s">
        <v>219</v>
      </c>
      <c r="F163" s="180" t="s">
        <v>220</v>
      </c>
      <c r="G163" s="167"/>
      <c r="H163" s="167"/>
      <c r="I163" s="170"/>
      <c r="J163" s="181">
        <f>BK163</f>
        <v>0</v>
      </c>
      <c r="K163" s="167"/>
      <c r="L163" s="172"/>
      <c r="M163" s="173"/>
      <c r="N163" s="174"/>
      <c r="O163" s="174"/>
      <c r="P163" s="175">
        <f>SUM(P164:P174)</f>
        <v>0</v>
      </c>
      <c r="Q163" s="174"/>
      <c r="R163" s="175">
        <f>SUM(R164:R174)</f>
        <v>0</v>
      </c>
      <c r="S163" s="174"/>
      <c r="T163" s="176">
        <f>SUM(T164:T174)</f>
        <v>0</v>
      </c>
      <c r="AR163" s="177" t="s">
        <v>21</v>
      </c>
      <c r="AT163" s="178" t="s">
        <v>71</v>
      </c>
      <c r="AU163" s="178" t="s">
        <v>21</v>
      </c>
      <c r="AY163" s="177" t="s">
        <v>125</v>
      </c>
      <c r="BK163" s="179">
        <f>SUM(BK164:BK174)</f>
        <v>0</v>
      </c>
    </row>
    <row r="164" spans="2:65" s="1" customFormat="1" ht="16.5" customHeight="1">
      <c r="B164" s="34"/>
      <c r="C164" s="182" t="s">
        <v>8</v>
      </c>
      <c r="D164" s="182" t="s">
        <v>128</v>
      </c>
      <c r="E164" s="183" t="s">
        <v>221</v>
      </c>
      <c r="F164" s="184" t="s">
        <v>222</v>
      </c>
      <c r="G164" s="185" t="s">
        <v>223</v>
      </c>
      <c r="H164" s="186">
        <v>3.1429999999999998</v>
      </c>
      <c r="I164" s="187"/>
      <c r="J164" s="188">
        <f>ROUND(I164*H164,2)</f>
        <v>0</v>
      </c>
      <c r="K164" s="184" t="s">
        <v>132</v>
      </c>
      <c r="L164" s="38"/>
      <c r="M164" s="189" t="s">
        <v>1</v>
      </c>
      <c r="N164" s="190" t="s">
        <v>43</v>
      </c>
      <c r="O164" s="60"/>
      <c r="P164" s="191">
        <f>O164*H164</f>
        <v>0</v>
      </c>
      <c r="Q164" s="191">
        <v>0</v>
      </c>
      <c r="R164" s="191">
        <f>Q164*H164</f>
        <v>0</v>
      </c>
      <c r="S164" s="191">
        <v>0</v>
      </c>
      <c r="T164" s="192">
        <f>S164*H164</f>
        <v>0</v>
      </c>
      <c r="AR164" s="17" t="s">
        <v>133</v>
      </c>
      <c r="AT164" s="17" t="s">
        <v>128</v>
      </c>
      <c r="AU164" s="17" t="s">
        <v>79</v>
      </c>
      <c r="AY164" s="17" t="s">
        <v>125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17" t="s">
        <v>21</v>
      </c>
      <c r="BK164" s="193">
        <f>ROUND(I164*H164,2)</f>
        <v>0</v>
      </c>
      <c r="BL164" s="17" t="s">
        <v>133</v>
      </c>
      <c r="BM164" s="17" t="s">
        <v>224</v>
      </c>
    </row>
    <row r="165" spans="2:65" s="1" customFormat="1" ht="19.5">
      <c r="B165" s="34"/>
      <c r="C165" s="35"/>
      <c r="D165" s="194" t="s">
        <v>135</v>
      </c>
      <c r="E165" s="35"/>
      <c r="F165" s="195" t="s">
        <v>225</v>
      </c>
      <c r="G165" s="35"/>
      <c r="H165" s="35"/>
      <c r="I165" s="112"/>
      <c r="J165" s="35"/>
      <c r="K165" s="35"/>
      <c r="L165" s="38"/>
      <c r="M165" s="196"/>
      <c r="N165" s="60"/>
      <c r="O165" s="60"/>
      <c r="P165" s="60"/>
      <c r="Q165" s="60"/>
      <c r="R165" s="60"/>
      <c r="S165" s="60"/>
      <c r="T165" s="61"/>
      <c r="AT165" s="17" t="s">
        <v>135</v>
      </c>
      <c r="AU165" s="17" t="s">
        <v>79</v>
      </c>
    </row>
    <row r="166" spans="2:65" s="1" customFormat="1" ht="16.5" customHeight="1">
      <c r="B166" s="34"/>
      <c r="C166" s="182" t="s">
        <v>226</v>
      </c>
      <c r="D166" s="182" t="s">
        <v>128</v>
      </c>
      <c r="E166" s="183" t="s">
        <v>227</v>
      </c>
      <c r="F166" s="184" t="s">
        <v>228</v>
      </c>
      <c r="G166" s="185" t="s">
        <v>200</v>
      </c>
      <c r="H166" s="186">
        <v>17</v>
      </c>
      <c r="I166" s="187"/>
      <c r="J166" s="188">
        <f>ROUND(I166*H166,2)</f>
        <v>0</v>
      </c>
      <c r="K166" s="184" t="s">
        <v>132</v>
      </c>
      <c r="L166" s="38"/>
      <c r="M166" s="189" t="s">
        <v>1</v>
      </c>
      <c r="N166" s="190" t="s">
        <v>43</v>
      </c>
      <c r="O166" s="60"/>
      <c r="P166" s="191">
        <f>O166*H166</f>
        <v>0</v>
      </c>
      <c r="Q166" s="191">
        <v>0</v>
      </c>
      <c r="R166" s="191">
        <f>Q166*H166</f>
        <v>0</v>
      </c>
      <c r="S166" s="191">
        <v>0</v>
      </c>
      <c r="T166" s="192">
        <f>S166*H166</f>
        <v>0</v>
      </c>
      <c r="AR166" s="17" t="s">
        <v>133</v>
      </c>
      <c r="AT166" s="17" t="s">
        <v>128</v>
      </c>
      <c r="AU166" s="17" t="s">
        <v>79</v>
      </c>
      <c r="AY166" s="17" t="s">
        <v>125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7" t="s">
        <v>21</v>
      </c>
      <c r="BK166" s="193">
        <f>ROUND(I166*H166,2)</f>
        <v>0</v>
      </c>
      <c r="BL166" s="17" t="s">
        <v>133</v>
      </c>
      <c r="BM166" s="17" t="s">
        <v>229</v>
      </c>
    </row>
    <row r="167" spans="2:65" s="1" customFormat="1">
      <c r="B167" s="34"/>
      <c r="C167" s="35"/>
      <c r="D167" s="194" t="s">
        <v>135</v>
      </c>
      <c r="E167" s="35"/>
      <c r="F167" s="195" t="s">
        <v>230</v>
      </c>
      <c r="G167" s="35"/>
      <c r="H167" s="35"/>
      <c r="I167" s="112"/>
      <c r="J167" s="35"/>
      <c r="K167" s="35"/>
      <c r="L167" s="38"/>
      <c r="M167" s="196"/>
      <c r="N167" s="60"/>
      <c r="O167" s="60"/>
      <c r="P167" s="60"/>
      <c r="Q167" s="60"/>
      <c r="R167" s="60"/>
      <c r="S167" s="60"/>
      <c r="T167" s="61"/>
      <c r="AT167" s="17" t="s">
        <v>135</v>
      </c>
      <c r="AU167" s="17" t="s">
        <v>79</v>
      </c>
    </row>
    <row r="168" spans="2:65" s="1" customFormat="1" ht="16.5" customHeight="1">
      <c r="B168" s="34"/>
      <c r="C168" s="182" t="s">
        <v>231</v>
      </c>
      <c r="D168" s="182" t="s">
        <v>128</v>
      </c>
      <c r="E168" s="183" t="s">
        <v>232</v>
      </c>
      <c r="F168" s="184" t="s">
        <v>233</v>
      </c>
      <c r="G168" s="185" t="s">
        <v>200</v>
      </c>
      <c r="H168" s="186">
        <v>340</v>
      </c>
      <c r="I168" s="187"/>
      <c r="J168" s="188">
        <f>ROUND(I168*H168,2)</f>
        <v>0</v>
      </c>
      <c r="K168" s="184" t="s">
        <v>132</v>
      </c>
      <c r="L168" s="38"/>
      <c r="M168" s="189" t="s">
        <v>1</v>
      </c>
      <c r="N168" s="190" t="s">
        <v>43</v>
      </c>
      <c r="O168" s="60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AR168" s="17" t="s">
        <v>133</v>
      </c>
      <c r="AT168" s="17" t="s">
        <v>128</v>
      </c>
      <c r="AU168" s="17" t="s">
        <v>79</v>
      </c>
      <c r="AY168" s="17" t="s">
        <v>125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7" t="s">
        <v>21</v>
      </c>
      <c r="BK168" s="193">
        <f>ROUND(I168*H168,2)</f>
        <v>0</v>
      </c>
      <c r="BL168" s="17" t="s">
        <v>133</v>
      </c>
      <c r="BM168" s="17" t="s">
        <v>234</v>
      </c>
    </row>
    <row r="169" spans="2:65" s="1" customFormat="1">
      <c r="B169" s="34"/>
      <c r="C169" s="35"/>
      <c r="D169" s="194" t="s">
        <v>135</v>
      </c>
      <c r="E169" s="35"/>
      <c r="F169" s="195" t="s">
        <v>235</v>
      </c>
      <c r="G169" s="35"/>
      <c r="H169" s="35"/>
      <c r="I169" s="112"/>
      <c r="J169" s="35"/>
      <c r="K169" s="35"/>
      <c r="L169" s="38"/>
      <c r="M169" s="196"/>
      <c r="N169" s="60"/>
      <c r="O169" s="60"/>
      <c r="P169" s="60"/>
      <c r="Q169" s="60"/>
      <c r="R169" s="60"/>
      <c r="S169" s="60"/>
      <c r="T169" s="61"/>
      <c r="AT169" s="17" t="s">
        <v>135</v>
      </c>
      <c r="AU169" s="17" t="s">
        <v>79</v>
      </c>
    </row>
    <row r="170" spans="2:65" s="13" customFormat="1">
      <c r="B170" s="208"/>
      <c r="C170" s="209"/>
      <c r="D170" s="194" t="s">
        <v>139</v>
      </c>
      <c r="E170" s="210" t="s">
        <v>1</v>
      </c>
      <c r="F170" s="211" t="s">
        <v>236</v>
      </c>
      <c r="G170" s="209"/>
      <c r="H170" s="212">
        <v>340</v>
      </c>
      <c r="I170" s="213"/>
      <c r="J170" s="209"/>
      <c r="K170" s="209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139</v>
      </c>
      <c r="AU170" s="218" t="s">
        <v>79</v>
      </c>
      <c r="AV170" s="13" t="s">
        <v>79</v>
      </c>
      <c r="AW170" s="13" t="s">
        <v>34</v>
      </c>
      <c r="AX170" s="13" t="s">
        <v>21</v>
      </c>
      <c r="AY170" s="218" t="s">
        <v>125</v>
      </c>
    </row>
    <row r="171" spans="2:65" s="1" customFormat="1" ht="16.5" customHeight="1">
      <c r="B171" s="34"/>
      <c r="C171" s="182" t="s">
        <v>237</v>
      </c>
      <c r="D171" s="182" t="s">
        <v>128</v>
      </c>
      <c r="E171" s="183" t="s">
        <v>238</v>
      </c>
      <c r="F171" s="184" t="s">
        <v>239</v>
      </c>
      <c r="G171" s="185" t="s">
        <v>223</v>
      </c>
      <c r="H171" s="186">
        <v>3.1429999999999998</v>
      </c>
      <c r="I171" s="187"/>
      <c r="J171" s="188">
        <f>ROUND(I171*H171,2)</f>
        <v>0</v>
      </c>
      <c r="K171" s="184" t="s">
        <v>1</v>
      </c>
      <c r="L171" s="38"/>
      <c r="M171" s="189" t="s">
        <v>1</v>
      </c>
      <c r="N171" s="190" t="s">
        <v>43</v>
      </c>
      <c r="O171" s="60"/>
      <c r="P171" s="191">
        <f>O171*H171</f>
        <v>0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7" t="s">
        <v>133</v>
      </c>
      <c r="AT171" s="17" t="s">
        <v>128</v>
      </c>
      <c r="AU171" s="17" t="s">
        <v>79</v>
      </c>
      <c r="AY171" s="17" t="s">
        <v>125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7" t="s">
        <v>21</v>
      </c>
      <c r="BK171" s="193">
        <f>ROUND(I171*H171,2)</f>
        <v>0</v>
      </c>
      <c r="BL171" s="17" t="s">
        <v>133</v>
      </c>
      <c r="BM171" s="17" t="s">
        <v>240</v>
      </c>
    </row>
    <row r="172" spans="2:65" s="1" customFormat="1">
      <c r="B172" s="34"/>
      <c r="C172" s="35"/>
      <c r="D172" s="194" t="s">
        <v>135</v>
      </c>
      <c r="E172" s="35"/>
      <c r="F172" s="195" t="s">
        <v>239</v>
      </c>
      <c r="G172" s="35"/>
      <c r="H172" s="35"/>
      <c r="I172" s="112"/>
      <c r="J172" s="35"/>
      <c r="K172" s="35"/>
      <c r="L172" s="38"/>
      <c r="M172" s="196"/>
      <c r="N172" s="60"/>
      <c r="O172" s="60"/>
      <c r="P172" s="60"/>
      <c r="Q172" s="60"/>
      <c r="R172" s="60"/>
      <c r="S172" s="60"/>
      <c r="T172" s="61"/>
      <c r="AT172" s="17" t="s">
        <v>135</v>
      </c>
      <c r="AU172" s="17" t="s">
        <v>79</v>
      </c>
    </row>
    <row r="173" spans="2:65" s="1" customFormat="1" ht="16.5" customHeight="1">
      <c r="B173" s="34"/>
      <c r="C173" s="182" t="s">
        <v>241</v>
      </c>
      <c r="D173" s="182" t="s">
        <v>128</v>
      </c>
      <c r="E173" s="183" t="s">
        <v>242</v>
      </c>
      <c r="F173" s="184" t="s">
        <v>243</v>
      </c>
      <c r="G173" s="185" t="s">
        <v>223</v>
      </c>
      <c r="H173" s="186">
        <v>3.1429999999999998</v>
      </c>
      <c r="I173" s="187"/>
      <c r="J173" s="188">
        <f>ROUND(I173*H173,2)</f>
        <v>0</v>
      </c>
      <c r="K173" s="184" t="s">
        <v>132</v>
      </c>
      <c r="L173" s="38"/>
      <c r="M173" s="189" t="s">
        <v>1</v>
      </c>
      <c r="N173" s="190" t="s">
        <v>43</v>
      </c>
      <c r="O173" s="60"/>
      <c r="P173" s="191">
        <f>O173*H173</f>
        <v>0</v>
      </c>
      <c r="Q173" s="191">
        <v>0</v>
      </c>
      <c r="R173" s="191">
        <f>Q173*H173</f>
        <v>0</v>
      </c>
      <c r="S173" s="191">
        <v>0</v>
      </c>
      <c r="T173" s="192">
        <f>S173*H173</f>
        <v>0</v>
      </c>
      <c r="AR173" s="17" t="s">
        <v>133</v>
      </c>
      <c r="AT173" s="17" t="s">
        <v>128</v>
      </c>
      <c r="AU173" s="17" t="s">
        <v>79</v>
      </c>
      <c r="AY173" s="17" t="s">
        <v>125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7" t="s">
        <v>21</v>
      </c>
      <c r="BK173" s="193">
        <f>ROUND(I173*H173,2)</f>
        <v>0</v>
      </c>
      <c r="BL173" s="17" t="s">
        <v>133</v>
      </c>
      <c r="BM173" s="17" t="s">
        <v>244</v>
      </c>
    </row>
    <row r="174" spans="2:65" s="1" customFormat="1">
      <c r="B174" s="34"/>
      <c r="C174" s="35"/>
      <c r="D174" s="194" t="s">
        <v>135</v>
      </c>
      <c r="E174" s="35"/>
      <c r="F174" s="195" t="s">
        <v>245</v>
      </c>
      <c r="G174" s="35"/>
      <c r="H174" s="35"/>
      <c r="I174" s="112"/>
      <c r="J174" s="35"/>
      <c r="K174" s="35"/>
      <c r="L174" s="38"/>
      <c r="M174" s="196"/>
      <c r="N174" s="60"/>
      <c r="O174" s="60"/>
      <c r="P174" s="60"/>
      <c r="Q174" s="60"/>
      <c r="R174" s="60"/>
      <c r="S174" s="60"/>
      <c r="T174" s="61"/>
      <c r="AT174" s="17" t="s">
        <v>135</v>
      </c>
      <c r="AU174" s="17" t="s">
        <v>79</v>
      </c>
    </row>
    <row r="175" spans="2:65" s="11" customFormat="1" ht="22.9" customHeight="1">
      <c r="B175" s="166"/>
      <c r="C175" s="167"/>
      <c r="D175" s="168" t="s">
        <v>71</v>
      </c>
      <c r="E175" s="180" t="s">
        <v>246</v>
      </c>
      <c r="F175" s="180" t="s">
        <v>247</v>
      </c>
      <c r="G175" s="167"/>
      <c r="H175" s="167"/>
      <c r="I175" s="170"/>
      <c r="J175" s="181">
        <f>BK175</f>
        <v>0</v>
      </c>
      <c r="K175" s="167"/>
      <c r="L175" s="172"/>
      <c r="M175" s="173"/>
      <c r="N175" s="174"/>
      <c r="O175" s="174"/>
      <c r="P175" s="175">
        <f>SUM(P176:P177)</f>
        <v>0</v>
      </c>
      <c r="Q175" s="174"/>
      <c r="R175" s="175">
        <f>SUM(R176:R177)</f>
        <v>0</v>
      </c>
      <c r="S175" s="174"/>
      <c r="T175" s="176">
        <f>SUM(T176:T177)</f>
        <v>0</v>
      </c>
      <c r="AR175" s="177" t="s">
        <v>21</v>
      </c>
      <c r="AT175" s="178" t="s">
        <v>71</v>
      </c>
      <c r="AU175" s="178" t="s">
        <v>21</v>
      </c>
      <c r="AY175" s="177" t="s">
        <v>125</v>
      </c>
      <c r="BK175" s="179">
        <f>SUM(BK176:BK177)</f>
        <v>0</v>
      </c>
    </row>
    <row r="176" spans="2:65" s="1" customFormat="1" ht="16.5" customHeight="1">
      <c r="B176" s="34"/>
      <c r="C176" s="182" t="s">
        <v>248</v>
      </c>
      <c r="D176" s="182" t="s">
        <v>128</v>
      </c>
      <c r="E176" s="183" t="s">
        <v>249</v>
      </c>
      <c r="F176" s="184" t="s">
        <v>250</v>
      </c>
      <c r="G176" s="185" t="s">
        <v>223</v>
      </c>
      <c r="H176" s="186">
        <v>3.5019999999999998</v>
      </c>
      <c r="I176" s="187"/>
      <c r="J176" s="188">
        <f>ROUND(I176*H176,2)</f>
        <v>0</v>
      </c>
      <c r="K176" s="184" t="s">
        <v>132</v>
      </c>
      <c r="L176" s="38"/>
      <c r="M176" s="189" t="s">
        <v>1</v>
      </c>
      <c r="N176" s="190" t="s">
        <v>43</v>
      </c>
      <c r="O176" s="60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AR176" s="17" t="s">
        <v>133</v>
      </c>
      <c r="AT176" s="17" t="s">
        <v>128</v>
      </c>
      <c r="AU176" s="17" t="s">
        <v>79</v>
      </c>
      <c r="AY176" s="17" t="s">
        <v>125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17" t="s">
        <v>21</v>
      </c>
      <c r="BK176" s="193">
        <f>ROUND(I176*H176,2)</f>
        <v>0</v>
      </c>
      <c r="BL176" s="17" t="s">
        <v>133</v>
      </c>
      <c r="BM176" s="17" t="s">
        <v>251</v>
      </c>
    </row>
    <row r="177" spans="2:65" s="1" customFormat="1">
      <c r="B177" s="34"/>
      <c r="C177" s="35"/>
      <c r="D177" s="194" t="s">
        <v>135</v>
      </c>
      <c r="E177" s="35"/>
      <c r="F177" s="195" t="s">
        <v>250</v>
      </c>
      <c r="G177" s="35"/>
      <c r="H177" s="35"/>
      <c r="I177" s="112"/>
      <c r="J177" s="35"/>
      <c r="K177" s="35"/>
      <c r="L177" s="38"/>
      <c r="M177" s="196"/>
      <c r="N177" s="60"/>
      <c r="O177" s="60"/>
      <c r="P177" s="60"/>
      <c r="Q177" s="60"/>
      <c r="R177" s="60"/>
      <c r="S177" s="60"/>
      <c r="T177" s="61"/>
      <c r="AT177" s="17" t="s">
        <v>135</v>
      </c>
      <c r="AU177" s="17" t="s">
        <v>79</v>
      </c>
    </row>
    <row r="178" spans="2:65" s="11" customFormat="1" ht="25.9" customHeight="1">
      <c r="B178" s="166"/>
      <c r="C178" s="167"/>
      <c r="D178" s="168" t="s">
        <v>71</v>
      </c>
      <c r="E178" s="169" t="s">
        <v>252</v>
      </c>
      <c r="F178" s="169" t="s">
        <v>253</v>
      </c>
      <c r="G178" s="167"/>
      <c r="H178" s="167"/>
      <c r="I178" s="170"/>
      <c r="J178" s="171">
        <f>BK178</f>
        <v>0</v>
      </c>
      <c r="K178" s="167"/>
      <c r="L178" s="172"/>
      <c r="M178" s="173"/>
      <c r="N178" s="174"/>
      <c r="O178" s="174"/>
      <c r="P178" s="175">
        <f>P179+P202+P248</f>
        <v>0</v>
      </c>
      <c r="Q178" s="174"/>
      <c r="R178" s="175">
        <f>R179+R202+R248</f>
        <v>1.0768417138899999</v>
      </c>
      <c r="S178" s="174"/>
      <c r="T178" s="176">
        <f>T179+T202+T248</f>
        <v>0.19306000000000001</v>
      </c>
      <c r="AR178" s="177" t="s">
        <v>79</v>
      </c>
      <c r="AT178" s="178" t="s">
        <v>71</v>
      </c>
      <c r="AU178" s="178" t="s">
        <v>72</v>
      </c>
      <c r="AY178" s="177" t="s">
        <v>125</v>
      </c>
      <c r="BK178" s="179">
        <f>BK179+BK202+BK248</f>
        <v>0</v>
      </c>
    </row>
    <row r="179" spans="2:65" s="11" customFormat="1" ht="22.9" customHeight="1">
      <c r="B179" s="166"/>
      <c r="C179" s="167"/>
      <c r="D179" s="168" t="s">
        <v>71</v>
      </c>
      <c r="E179" s="180" t="s">
        <v>254</v>
      </c>
      <c r="F179" s="180" t="s">
        <v>255</v>
      </c>
      <c r="G179" s="167"/>
      <c r="H179" s="167"/>
      <c r="I179" s="170"/>
      <c r="J179" s="181">
        <f>BK179</f>
        <v>0</v>
      </c>
      <c r="K179" s="167"/>
      <c r="L179" s="172"/>
      <c r="M179" s="173"/>
      <c r="N179" s="174"/>
      <c r="O179" s="174"/>
      <c r="P179" s="175">
        <f>SUM(P180:P201)</f>
        <v>0</v>
      </c>
      <c r="Q179" s="174"/>
      <c r="R179" s="175">
        <f>SUM(R180:R201)</f>
        <v>0</v>
      </c>
      <c r="S179" s="174"/>
      <c r="T179" s="176">
        <f>SUM(T180:T201)</f>
        <v>0.19306000000000001</v>
      </c>
      <c r="AR179" s="177" t="s">
        <v>79</v>
      </c>
      <c r="AT179" s="178" t="s">
        <v>71</v>
      </c>
      <c r="AU179" s="178" t="s">
        <v>21</v>
      </c>
      <c r="AY179" s="177" t="s">
        <v>125</v>
      </c>
      <c r="BK179" s="179">
        <f>SUM(BK180:BK201)</f>
        <v>0</v>
      </c>
    </row>
    <row r="180" spans="2:65" s="1" customFormat="1" ht="16.5" customHeight="1">
      <c r="B180" s="34"/>
      <c r="C180" s="182" t="s">
        <v>7</v>
      </c>
      <c r="D180" s="182" t="s">
        <v>128</v>
      </c>
      <c r="E180" s="183" t="s">
        <v>256</v>
      </c>
      <c r="F180" s="184" t="s">
        <v>257</v>
      </c>
      <c r="G180" s="185" t="s">
        <v>258</v>
      </c>
      <c r="H180" s="186">
        <v>3</v>
      </c>
      <c r="I180" s="187"/>
      <c r="J180" s="188">
        <f>ROUND(I180*H180,2)</f>
        <v>0</v>
      </c>
      <c r="K180" s="184" t="s">
        <v>132</v>
      </c>
      <c r="L180" s="38"/>
      <c r="M180" s="189" t="s">
        <v>1</v>
      </c>
      <c r="N180" s="190" t="s">
        <v>43</v>
      </c>
      <c r="O180" s="60"/>
      <c r="P180" s="191">
        <f>O180*H180</f>
        <v>0</v>
      </c>
      <c r="Q180" s="191">
        <v>0</v>
      </c>
      <c r="R180" s="191">
        <f>Q180*H180</f>
        <v>0</v>
      </c>
      <c r="S180" s="191">
        <v>0</v>
      </c>
      <c r="T180" s="192">
        <f>S180*H180</f>
        <v>0</v>
      </c>
      <c r="AR180" s="17" t="s">
        <v>226</v>
      </c>
      <c r="AT180" s="17" t="s">
        <v>128</v>
      </c>
      <c r="AU180" s="17" t="s">
        <v>79</v>
      </c>
      <c r="AY180" s="17" t="s">
        <v>125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7" t="s">
        <v>21</v>
      </c>
      <c r="BK180" s="193">
        <f>ROUND(I180*H180,2)</f>
        <v>0</v>
      </c>
      <c r="BL180" s="17" t="s">
        <v>226</v>
      </c>
      <c r="BM180" s="17" t="s">
        <v>259</v>
      </c>
    </row>
    <row r="181" spans="2:65" s="1" customFormat="1">
      <c r="B181" s="34"/>
      <c r="C181" s="35"/>
      <c r="D181" s="194" t="s">
        <v>135</v>
      </c>
      <c r="E181" s="35"/>
      <c r="F181" s="195" t="s">
        <v>260</v>
      </c>
      <c r="G181" s="35"/>
      <c r="H181" s="35"/>
      <c r="I181" s="112"/>
      <c r="J181" s="35"/>
      <c r="K181" s="35"/>
      <c r="L181" s="38"/>
      <c r="M181" s="196"/>
      <c r="N181" s="60"/>
      <c r="O181" s="60"/>
      <c r="P181" s="60"/>
      <c r="Q181" s="60"/>
      <c r="R181" s="60"/>
      <c r="S181" s="60"/>
      <c r="T181" s="61"/>
      <c r="AT181" s="17" t="s">
        <v>135</v>
      </c>
      <c r="AU181" s="17" t="s">
        <v>79</v>
      </c>
    </row>
    <row r="182" spans="2:65" s="1" customFormat="1" ht="16.5" customHeight="1">
      <c r="B182" s="34"/>
      <c r="C182" s="182" t="s">
        <v>261</v>
      </c>
      <c r="D182" s="182" t="s">
        <v>128</v>
      </c>
      <c r="E182" s="183" t="s">
        <v>262</v>
      </c>
      <c r="F182" s="184" t="s">
        <v>263</v>
      </c>
      <c r="G182" s="185" t="s">
        <v>200</v>
      </c>
      <c r="H182" s="186">
        <v>49</v>
      </c>
      <c r="I182" s="187"/>
      <c r="J182" s="188">
        <f>ROUND(I182*H182,2)</f>
        <v>0</v>
      </c>
      <c r="K182" s="184" t="s">
        <v>132</v>
      </c>
      <c r="L182" s="38"/>
      <c r="M182" s="189" t="s">
        <v>1</v>
      </c>
      <c r="N182" s="190" t="s">
        <v>43</v>
      </c>
      <c r="O182" s="60"/>
      <c r="P182" s="191">
        <f>O182*H182</f>
        <v>0</v>
      </c>
      <c r="Q182" s="191">
        <v>0</v>
      </c>
      <c r="R182" s="191">
        <f>Q182*H182</f>
        <v>0</v>
      </c>
      <c r="S182" s="191">
        <v>3.9399999999999999E-3</v>
      </c>
      <c r="T182" s="192">
        <f>S182*H182</f>
        <v>0.19306000000000001</v>
      </c>
      <c r="AR182" s="17" t="s">
        <v>226</v>
      </c>
      <c r="AT182" s="17" t="s">
        <v>128</v>
      </c>
      <c r="AU182" s="17" t="s">
        <v>79</v>
      </c>
      <c r="AY182" s="17" t="s">
        <v>125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17" t="s">
        <v>21</v>
      </c>
      <c r="BK182" s="193">
        <f>ROUND(I182*H182,2)</f>
        <v>0</v>
      </c>
      <c r="BL182" s="17" t="s">
        <v>226</v>
      </c>
      <c r="BM182" s="17" t="s">
        <v>264</v>
      </c>
    </row>
    <row r="183" spans="2:65" s="1" customFormat="1">
      <c r="B183" s="34"/>
      <c r="C183" s="35"/>
      <c r="D183" s="194" t="s">
        <v>135</v>
      </c>
      <c r="E183" s="35"/>
      <c r="F183" s="195" t="s">
        <v>265</v>
      </c>
      <c r="G183" s="35"/>
      <c r="H183" s="35"/>
      <c r="I183" s="112"/>
      <c r="J183" s="35"/>
      <c r="K183" s="35"/>
      <c r="L183" s="38"/>
      <c r="M183" s="196"/>
      <c r="N183" s="60"/>
      <c r="O183" s="60"/>
      <c r="P183" s="60"/>
      <c r="Q183" s="60"/>
      <c r="R183" s="60"/>
      <c r="S183" s="60"/>
      <c r="T183" s="61"/>
      <c r="AT183" s="17" t="s">
        <v>135</v>
      </c>
      <c r="AU183" s="17" t="s">
        <v>79</v>
      </c>
    </row>
    <row r="184" spans="2:65" s="12" customFormat="1">
      <c r="B184" s="198"/>
      <c r="C184" s="199"/>
      <c r="D184" s="194" t="s">
        <v>139</v>
      </c>
      <c r="E184" s="200" t="s">
        <v>1</v>
      </c>
      <c r="F184" s="201" t="s">
        <v>266</v>
      </c>
      <c r="G184" s="199"/>
      <c r="H184" s="200" t="s">
        <v>1</v>
      </c>
      <c r="I184" s="202"/>
      <c r="J184" s="199"/>
      <c r="K184" s="199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139</v>
      </c>
      <c r="AU184" s="207" t="s">
        <v>79</v>
      </c>
      <c r="AV184" s="12" t="s">
        <v>21</v>
      </c>
      <c r="AW184" s="12" t="s">
        <v>34</v>
      </c>
      <c r="AX184" s="12" t="s">
        <v>72</v>
      </c>
      <c r="AY184" s="207" t="s">
        <v>125</v>
      </c>
    </row>
    <row r="185" spans="2:65" s="13" customFormat="1">
      <c r="B185" s="208"/>
      <c r="C185" s="209"/>
      <c r="D185" s="194" t="s">
        <v>139</v>
      </c>
      <c r="E185" s="210" t="s">
        <v>1</v>
      </c>
      <c r="F185" s="211" t="s">
        <v>267</v>
      </c>
      <c r="G185" s="209"/>
      <c r="H185" s="212">
        <v>14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139</v>
      </c>
      <c r="AU185" s="218" t="s">
        <v>79</v>
      </c>
      <c r="AV185" s="13" t="s">
        <v>79</v>
      </c>
      <c r="AW185" s="13" t="s">
        <v>34</v>
      </c>
      <c r="AX185" s="13" t="s">
        <v>72</v>
      </c>
      <c r="AY185" s="218" t="s">
        <v>125</v>
      </c>
    </row>
    <row r="186" spans="2:65" s="12" customFormat="1">
      <c r="B186" s="198"/>
      <c r="C186" s="199"/>
      <c r="D186" s="194" t="s">
        <v>139</v>
      </c>
      <c r="E186" s="200" t="s">
        <v>1</v>
      </c>
      <c r="F186" s="201" t="s">
        <v>268</v>
      </c>
      <c r="G186" s="199"/>
      <c r="H186" s="200" t="s">
        <v>1</v>
      </c>
      <c r="I186" s="202"/>
      <c r="J186" s="199"/>
      <c r="K186" s="199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139</v>
      </c>
      <c r="AU186" s="207" t="s">
        <v>79</v>
      </c>
      <c r="AV186" s="12" t="s">
        <v>21</v>
      </c>
      <c r="AW186" s="12" t="s">
        <v>34</v>
      </c>
      <c r="AX186" s="12" t="s">
        <v>72</v>
      </c>
      <c r="AY186" s="207" t="s">
        <v>125</v>
      </c>
    </row>
    <row r="187" spans="2:65" s="13" customFormat="1">
      <c r="B187" s="208"/>
      <c r="C187" s="209"/>
      <c r="D187" s="194" t="s">
        <v>139</v>
      </c>
      <c r="E187" s="210" t="s">
        <v>1</v>
      </c>
      <c r="F187" s="211" t="s">
        <v>269</v>
      </c>
      <c r="G187" s="209"/>
      <c r="H187" s="212">
        <v>17.5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139</v>
      </c>
      <c r="AU187" s="218" t="s">
        <v>79</v>
      </c>
      <c r="AV187" s="13" t="s">
        <v>79</v>
      </c>
      <c r="AW187" s="13" t="s">
        <v>34</v>
      </c>
      <c r="AX187" s="13" t="s">
        <v>72</v>
      </c>
      <c r="AY187" s="218" t="s">
        <v>125</v>
      </c>
    </row>
    <row r="188" spans="2:65" s="12" customFormat="1">
      <c r="B188" s="198"/>
      <c r="C188" s="199"/>
      <c r="D188" s="194" t="s">
        <v>139</v>
      </c>
      <c r="E188" s="200" t="s">
        <v>1</v>
      </c>
      <c r="F188" s="201" t="s">
        <v>270</v>
      </c>
      <c r="G188" s="199"/>
      <c r="H188" s="200" t="s">
        <v>1</v>
      </c>
      <c r="I188" s="202"/>
      <c r="J188" s="199"/>
      <c r="K188" s="199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139</v>
      </c>
      <c r="AU188" s="207" t="s">
        <v>79</v>
      </c>
      <c r="AV188" s="12" t="s">
        <v>21</v>
      </c>
      <c r="AW188" s="12" t="s">
        <v>34</v>
      </c>
      <c r="AX188" s="12" t="s">
        <v>72</v>
      </c>
      <c r="AY188" s="207" t="s">
        <v>125</v>
      </c>
    </row>
    <row r="189" spans="2:65" s="13" customFormat="1">
      <c r="B189" s="208"/>
      <c r="C189" s="209"/>
      <c r="D189" s="194" t="s">
        <v>139</v>
      </c>
      <c r="E189" s="210" t="s">
        <v>1</v>
      </c>
      <c r="F189" s="211" t="s">
        <v>269</v>
      </c>
      <c r="G189" s="209"/>
      <c r="H189" s="212">
        <v>17.5</v>
      </c>
      <c r="I189" s="213"/>
      <c r="J189" s="209"/>
      <c r="K189" s="209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139</v>
      </c>
      <c r="AU189" s="218" t="s">
        <v>79</v>
      </c>
      <c r="AV189" s="13" t="s">
        <v>79</v>
      </c>
      <c r="AW189" s="13" t="s">
        <v>34</v>
      </c>
      <c r="AX189" s="13" t="s">
        <v>72</v>
      </c>
      <c r="AY189" s="218" t="s">
        <v>125</v>
      </c>
    </row>
    <row r="190" spans="2:65" s="14" customFormat="1">
      <c r="B190" s="219"/>
      <c r="C190" s="220"/>
      <c r="D190" s="194" t="s">
        <v>139</v>
      </c>
      <c r="E190" s="221" t="s">
        <v>1</v>
      </c>
      <c r="F190" s="222" t="s">
        <v>157</v>
      </c>
      <c r="G190" s="220"/>
      <c r="H190" s="223">
        <v>49</v>
      </c>
      <c r="I190" s="224"/>
      <c r="J190" s="220"/>
      <c r="K190" s="220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139</v>
      </c>
      <c r="AU190" s="229" t="s">
        <v>79</v>
      </c>
      <c r="AV190" s="14" t="s">
        <v>133</v>
      </c>
      <c r="AW190" s="14" t="s">
        <v>34</v>
      </c>
      <c r="AX190" s="14" t="s">
        <v>21</v>
      </c>
      <c r="AY190" s="229" t="s">
        <v>125</v>
      </c>
    </row>
    <row r="191" spans="2:65" s="1" customFormat="1" ht="16.5" customHeight="1">
      <c r="B191" s="34"/>
      <c r="C191" s="182" t="s">
        <v>271</v>
      </c>
      <c r="D191" s="182" t="s">
        <v>128</v>
      </c>
      <c r="E191" s="183" t="s">
        <v>272</v>
      </c>
      <c r="F191" s="184" t="s">
        <v>273</v>
      </c>
      <c r="G191" s="185" t="s">
        <v>200</v>
      </c>
      <c r="H191" s="186">
        <v>49</v>
      </c>
      <c r="I191" s="187"/>
      <c r="J191" s="188">
        <f>ROUND(I191*H191,2)</f>
        <v>0</v>
      </c>
      <c r="K191" s="184" t="s">
        <v>1</v>
      </c>
      <c r="L191" s="38"/>
      <c r="M191" s="189" t="s">
        <v>1</v>
      </c>
      <c r="N191" s="190" t="s">
        <v>43</v>
      </c>
      <c r="O191" s="60"/>
      <c r="P191" s="191">
        <f>O191*H191</f>
        <v>0</v>
      </c>
      <c r="Q191" s="191">
        <v>0</v>
      </c>
      <c r="R191" s="191">
        <f>Q191*H191</f>
        <v>0</v>
      </c>
      <c r="S191" s="191">
        <v>0</v>
      </c>
      <c r="T191" s="192">
        <f>S191*H191</f>
        <v>0</v>
      </c>
      <c r="AR191" s="17" t="s">
        <v>226</v>
      </c>
      <c r="AT191" s="17" t="s">
        <v>128</v>
      </c>
      <c r="AU191" s="17" t="s">
        <v>79</v>
      </c>
      <c r="AY191" s="17" t="s">
        <v>125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7" t="s">
        <v>21</v>
      </c>
      <c r="BK191" s="193">
        <f>ROUND(I191*H191,2)</f>
        <v>0</v>
      </c>
      <c r="BL191" s="17" t="s">
        <v>226</v>
      </c>
      <c r="BM191" s="17" t="s">
        <v>274</v>
      </c>
    </row>
    <row r="192" spans="2:65" s="1" customFormat="1">
      <c r="B192" s="34"/>
      <c r="C192" s="35"/>
      <c r="D192" s="194" t="s">
        <v>135</v>
      </c>
      <c r="E192" s="35"/>
      <c r="F192" s="195" t="s">
        <v>275</v>
      </c>
      <c r="G192" s="35"/>
      <c r="H192" s="35"/>
      <c r="I192" s="112"/>
      <c r="J192" s="35"/>
      <c r="K192" s="35"/>
      <c r="L192" s="38"/>
      <c r="M192" s="196"/>
      <c r="N192" s="60"/>
      <c r="O192" s="60"/>
      <c r="P192" s="60"/>
      <c r="Q192" s="60"/>
      <c r="R192" s="60"/>
      <c r="S192" s="60"/>
      <c r="T192" s="61"/>
      <c r="AT192" s="17" t="s">
        <v>135</v>
      </c>
      <c r="AU192" s="17" t="s">
        <v>79</v>
      </c>
    </row>
    <row r="193" spans="2:65" s="12" customFormat="1">
      <c r="B193" s="198"/>
      <c r="C193" s="199"/>
      <c r="D193" s="194" t="s">
        <v>139</v>
      </c>
      <c r="E193" s="200" t="s">
        <v>1</v>
      </c>
      <c r="F193" s="201" t="s">
        <v>266</v>
      </c>
      <c r="G193" s="199"/>
      <c r="H193" s="200" t="s">
        <v>1</v>
      </c>
      <c r="I193" s="202"/>
      <c r="J193" s="199"/>
      <c r="K193" s="199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139</v>
      </c>
      <c r="AU193" s="207" t="s">
        <v>79</v>
      </c>
      <c r="AV193" s="12" t="s">
        <v>21</v>
      </c>
      <c r="AW193" s="12" t="s">
        <v>34</v>
      </c>
      <c r="AX193" s="12" t="s">
        <v>72</v>
      </c>
      <c r="AY193" s="207" t="s">
        <v>125</v>
      </c>
    </row>
    <row r="194" spans="2:65" s="13" customFormat="1">
      <c r="B194" s="208"/>
      <c r="C194" s="209"/>
      <c r="D194" s="194" t="s">
        <v>139</v>
      </c>
      <c r="E194" s="210" t="s">
        <v>1</v>
      </c>
      <c r="F194" s="211" t="s">
        <v>267</v>
      </c>
      <c r="G194" s="209"/>
      <c r="H194" s="212">
        <v>14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139</v>
      </c>
      <c r="AU194" s="218" t="s">
        <v>79</v>
      </c>
      <c r="AV194" s="13" t="s">
        <v>79</v>
      </c>
      <c r="AW194" s="13" t="s">
        <v>34</v>
      </c>
      <c r="AX194" s="13" t="s">
        <v>72</v>
      </c>
      <c r="AY194" s="218" t="s">
        <v>125</v>
      </c>
    </row>
    <row r="195" spans="2:65" s="12" customFormat="1">
      <c r="B195" s="198"/>
      <c r="C195" s="199"/>
      <c r="D195" s="194" t="s">
        <v>139</v>
      </c>
      <c r="E195" s="200" t="s">
        <v>1</v>
      </c>
      <c r="F195" s="201" t="s">
        <v>268</v>
      </c>
      <c r="G195" s="199"/>
      <c r="H195" s="200" t="s">
        <v>1</v>
      </c>
      <c r="I195" s="202"/>
      <c r="J195" s="199"/>
      <c r="K195" s="199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139</v>
      </c>
      <c r="AU195" s="207" t="s">
        <v>79</v>
      </c>
      <c r="AV195" s="12" t="s">
        <v>21</v>
      </c>
      <c r="AW195" s="12" t="s">
        <v>34</v>
      </c>
      <c r="AX195" s="12" t="s">
        <v>72</v>
      </c>
      <c r="AY195" s="207" t="s">
        <v>125</v>
      </c>
    </row>
    <row r="196" spans="2:65" s="13" customFormat="1">
      <c r="B196" s="208"/>
      <c r="C196" s="209"/>
      <c r="D196" s="194" t="s">
        <v>139</v>
      </c>
      <c r="E196" s="210" t="s">
        <v>1</v>
      </c>
      <c r="F196" s="211" t="s">
        <v>269</v>
      </c>
      <c r="G196" s="209"/>
      <c r="H196" s="212">
        <v>17.5</v>
      </c>
      <c r="I196" s="213"/>
      <c r="J196" s="209"/>
      <c r="K196" s="209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139</v>
      </c>
      <c r="AU196" s="218" t="s">
        <v>79</v>
      </c>
      <c r="AV196" s="13" t="s">
        <v>79</v>
      </c>
      <c r="AW196" s="13" t="s">
        <v>34</v>
      </c>
      <c r="AX196" s="13" t="s">
        <v>72</v>
      </c>
      <c r="AY196" s="218" t="s">
        <v>125</v>
      </c>
    </row>
    <row r="197" spans="2:65" s="12" customFormat="1">
      <c r="B197" s="198"/>
      <c r="C197" s="199"/>
      <c r="D197" s="194" t="s">
        <v>139</v>
      </c>
      <c r="E197" s="200" t="s">
        <v>1</v>
      </c>
      <c r="F197" s="201" t="s">
        <v>270</v>
      </c>
      <c r="G197" s="199"/>
      <c r="H197" s="200" t="s">
        <v>1</v>
      </c>
      <c r="I197" s="202"/>
      <c r="J197" s="199"/>
      <c r="K197" s="199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139</v>
      </c>
      <c r="AU197" s="207" t="s">
        <v>79</v>
      </c>
      <c r="AV197" s="12" t="s">
        <v>21</v>
      </c>
      <c r="AW197" s="12" t="s">
        <v>34</v>
      </c>
      <c r="AX197" s="12" t="s">
        <v>72</v>
      </c>
      <c r="AY197" s="207" t="s">
        <v>125</v>
      </c>
    </row>
    <row r="198" spans="2:65" s="13" customFormat="1">
      <c r="B198" s="208"/>
      <c r="C198" s="209"/>
      <c r="D198" s="194" t="s">
        <v>139</v>
      </c>
      <c r="E198" s="210" t="s">
        <v>1</v>
      </c>
      <c r="F198" s="211" t="s">
        <v>269</v>
      </c>
      <c r="G198" s="209"/>
      <c r="H198" s="212">
        <v>17.5</v>
      </c>
      <c r="I198" s="213"/>
      <c r="J198" s="209"/>
      <c r="K198" s="209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139</v>
      </c>
      <c r="AU198" s="218" t="s">
        <v>79</v>
      </c>
      <c r="AV198" s="13" t="s">
        <v>79</v>
      </c>
      <c r="AW198" s="13" t="s">
        <v>34</v>
      </c>
      <c r="AX198" s="13" t="s">
        <v>72</v>
      </c>
      <c r="AY198" s="218" t="s">
        <v>125</v>
      </c>
    </row>
    <row r="199" spans="2:65" s="14" customFormat="1">
      <c r="B199" s="219"/>
      <c r="C199" s="220"/>
      <c r="D199" s="194" t="s">
        <v>139</v>
      </c>
      <c r="E199" s="221" t="s">
        <v>1</v>
      </c>
      <c r="F199" s="222" t="s">
        <v>157</v>
      </c>
      <c r="G199" s="220"/>
      <c r="H199" s="223">
        <v>49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139</v>
      </c>
      <c r="AU199" s="229" t="s">
        <v>79</v>
      </c>
      <c r="AV199" s="14" t="s">
        <v>133</v>
      </c>
      <c r="AW199" s="14" t="s">
        <v>34</v>
      </c>
      <c r="AX199" s="14" t="s">
        <v>21</v>
      </c>
      <c r="AY199" s="229" t="s">
        <v>125</v>
      </c>
    </row>
    <row r="200" spans="2:65" s="1" customFormat="1" ht="16.5" customHeight="1">
      <c r="B200" s="34"/>
      <c r="C200" s="182" t="s">
        <v>276</v>
      </c>
      <c r="D200" s="182" t="s">
        <v>128</v>
      </c>
      <c r="E200" s="183" t="s">
        <v>277</v>
      </c>
      <c r="F200" s="184" t="s">
        <v>278</v>
      </c>
      <c r="G200" s="185" t="s">
        <v>279</v>
      </c>
      <c r="H200" s="241"/>
      <c r="I200" s="187"/>
      <c r="J200" s="188">
        <f>ROUND(I200*H200,2)</f>
        <v>0</v>
      </c>
      <c r="K200" s="184" t="s">
        <v>132</v>
      </c>
      <c r="L200" s="38"/>
      <c r="M200" s="189" t="s">
        <v>1</v>
      </c>
      <c r="N200" s="190" t="s">
        <v>43</v>
      </c>
      <c r="O200" s="60"/>
      <c r="P200" s="191">
        <f>O200*H200</f>
        <v>0</v>
      </c>
      <c r="Q200" s="191">
        <v>0</v>
      </c>
      <c r="R200" s="191">
        <f>Q200*H200</f>
        <v>0</v>
      </c>
      <c r="S200" s="191">
        <v>0</v>
      </c>
      <c r="T200" s="192">
        <f>S200*H200</f>
        <v>0</v>
      </c>
      <c r="AR200" s="17" t="s">
        <v>226</v>
      </c>
      <c r="AT200" s="17" t="s">
        <v>128</v>
      </c>
      <c r="AU200" s="17" t="s">
        <v>79</v>
      </c>
      <c r="AY200" s="17" t="s">
        <v>125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7" t="s">
        <v>21</v>
      </c>
      <c r="BK200" s="193">
        <f>ROUND(I200*H200,2)</f>
        <v>0</v>
      </c>
      <c r="BL200" s="17" t="s">
        <v>226</v>
      </c>
      <c r="BM200" s="17" t="s">
        <v>280</v>
      </c>
    </row>
    <row r="201" spans="2:65" s="1" customFormat="1" ht="19.5">
      <c r="B201" s="34"/>
      <c r="C201" s="35"/>
      <c r="D201" s="194" t="s">
        <v>135</v>
      </c>
      <c r="E201" s="35"/>
      <c r="F201" s="195" t="s">
        <v>281</v>
      </c>
      <c r="G201" s="35"/>
      <c r="H201" s="35"/>
      <c r="I201" s="112"/>
      <c r="J201" s="35"/>
      <c r="K201" s="35"/>
      <c r="L201" s="38"/>
      <c r="M201" s="196"/>
      <c r="N201" s="60"/>
      <c r="O201" s="60"/>
      <c r="P201" s="60"/>
      <c r="Q201" s="60"/>
      <c r="R201" s="60"/>
      <c r="S201" s="60"/>
      <c r="T201" s="61"/>
      <c r="AT201" s="17" t="s">
        <v>135</v>
      </c>
      <c r="AU201" s="17" t="s">
        <v>79</v>
      </c>
    </row>
    <row r="202" spans="2:65" s="11" customFormat="1" ht="22.9" customHeight="1">
      <c r="B202" s="166"/>
      <c r="C202" s="167"/>
      <c r="D202" s="168" t="s">
        <v>71</v>
      </c>
      <c r="E202" s="180" t="s">
        <v>282</v>
      </c>
      <c r="F202" s="180" t="s">
        <v>283</v>
      </c>
      <c r="G202" s="167"/>
      <c r="H202" s="167"/>
      <c r="I202" s="170"/>
      <c r="J202" s="181">
        <f>BK202</f>
        <v>0</v>
      </c>
      <c r="K202" s="167"/>
      <c r="L202" s="172"/>
      <c r="M202" s="173"/>
      <c r="N202" s="174"/>
      <c r="O202" s="174"/>
      <c r="P202" s="175">
        <f>SUM(P203:P247)</f>
        <v>0</v>
      </c>
      <c r="Q202" s="174"/>
      <c r="R202" s="175">
        <f>SUM(R203:R247)</f>
        <v>1.03487261389</v>
      </c>
      <c r="S202" s="174"/>
      <c r="T202" s="176">
        <f>SUM(T203:T247)</f>
        <v>0</v>
      </c>
      <c r="AR202" s="177" t="s">
        <v>79</v>
      </c>
      <c r="AT202" s="178" t="s">
        <v>71</v>
      </c>
      <c r="AU202" s="178" t="s">
        <v>21</v>
      </c>
      <c r="AY202" s="177" t="s">
        <v>125</v>
      </c>
      <c r="BK202" s="179">
        <f>SUM(BK203:BK247)</f>
        <v>0</v>
      </c>
    </row>
    <row r="203" spans="2:65" s="1" customFormat="1" ht="16.5" customHeight="1">
      <c r="B203" s="34"/>
      <c r="C203" s="182" t="s">
        <v>284</v>
      </c>
      <c r="D203" s="182" t="s">
        <v>128</v>
      </c>
      <c r="E203" s="183" t="s">
        <v>285</v>
      </c>
      <c r="F203" s="184" t="s">
        <v>286</v>
      </c>
      <c r="G203" s="185" t="s">
        <v>131</v>
      </c>
      <c r="H203" s="186">
        <v>471.685</v>
      </c>
      <c r="I203" s="187"/>
      <c r="J203" s="188">
        <f>ROUND(I203*H203,2)</f>
        <v>0</v>
      </c>
      <c r="K203" s="184" t="s">
        <v>132</v>
      </c>
      <c r="L203" s="38"/>
      <c r="M203" s="189" t="s">
        <v>1</v>
      </c>
      <c r="N203" s="190" t="s">
        <v>43</v>
      </c>
      <c r="O203" s="60"/>
      <c r="P203" s="191">
        <f>O203*H203</f>
        <v>0</v>
      </c>
      <c r="Q203" s="191">
        <v>1.1E-4</v>
      </c>
      <c r="R203" s="191">
        <f>Q203*H203</f>
        <v>5.1885350000000004E-2</v>
      </c>
      <c r="S203" s="191">
        <v>0</v>
      </c>
      <c r="T203" s="192">
        <f>S203*H203</f>
        <v>0</v>
      </c>
      <c r="AR203" s="17" t="s">
        <v>226</v>
      </c>
      <c r="AT203" s="17" t="s">
        <v>128</v>
      </c>
      <c r="AU203" s="17" t="s">
        <v>79</v>
      </c>
      <c r="AY203" s="17" t="s">
        <v>125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7" t="s">
        <v>21</v>
      </c>
      <c r="BK203" s="193">
        <f>ROUND(I203*H203,2)</f>
        <v>0</v>
      </c>
      <c r="BL203" s="17" t="s">
        <v>226</v>
      </c>
      <c r="BM203" s="17" t="s">
        <v>287</v>
      </c>
    </row>
    <row r="204" spans="2:65" s="1" customFormat="1">
      <c r="B204" s="34"/>
      <c r="C204" s="35"/>
      <c r="D204" s="194" t="s">
        <v>135</v>
      </c>
      <c r="E204" s="35"/>
      <c r="F204" s="195" t="s">
        <v>288</v>
      </c>
      <c r="G204" s="35"/>
      <c r="H204" s="35"/>
      <c r="I204" s="112"/>
      <c r="J204" s="35"/>
      <c r="K204" s="35"/>
      <c r="L204" s="38"/>
      <c r="M204" s="196"/>
      <c r="N204" s="60"/>
      <c r="O204" s="60"/>
      <c r="P204" s="60"/>
      <c r="Q204" s="60"/>
      <c r="R204" s="60"/>
      <c r="S204" s="60"/>
      <c r="T204" s="61"/>
      <c r="AT204" s="17" t="s">
        <v>135</v>
      </c>
      <c r="AU204" s="17" t="s">
        <v>79</v>
      </c>
    </row>
    <row r="205" spans="2:65" s="12" customFormat="1">
      <c r="B205" s="198"/>
      <c r="C205" s="199"/>
      <c r="D205" s="194" t="s">
        <v>139</v>
      </c>
      <c r="E205" s="200" t="s">
        <v>1</v>
      </c>
      <c r="F205" s="201" t="s">
        <v>165</v>
      </c>
      <c r="G205" s="199"/>
      <c r="H205" s="200" t="s">
        <v>1</v>
      </c>
      <c r="I205" s="202"/>
      <c r="J205" s="199"/>
      <c r="K205" s="199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139</v>
      </c>
      <c r="AU205" s="207" t="s">
        <v>79</v>
      </c>
      <c r="AV205" s="12" t="s">
        <v>21</v>
      </c>
      <c r="AW205" s="12" t="s">
        <v>34</v>
      </c>
      <c r="AX205" s="12" t="s">
        <v>72</v>
      </c>
      <c r="AY205" s="207" t="s">
        <v>125</v>
      </c>
    </row>
    <row r="206" spans="2:65" s="13" customFormat="1">
      <c r="B206" s="208"/>
      <c r="C206" s="209"/>
      <c r="D206" s="194" t="s">
        <v>139</v>
      </c>
      <c r="E206" s="210" t="s">
        <v>1</v>
      </c>
      <c r="F206" s="211" t="s">
        <v>166</v>
      </c>
      <c r="G206" s="209"/>
      <c r="H206" s="212">
        <v>232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139</v>
      </c>
      <c r="AU206" s="218" t="s">
        <v>79</v>
      </c>
      <c r="AV206" s="13" t="s">
        <v>79</v>
      </c>
      <c r="AW206" s="13" t="s">
        <v>34</v>
      </c>
      <c r="AX206" s="13" t="s">
        <v>72</v>
      </c>
      <c r="AY206" s="218" t="s">
        <v>125</v>
      </c>
    </row>
    <row r="207" spans="2:65" s="13" customFormat="1">
      <c r="B207" s="208"/>
      <c r="C207" s="209"/>
      <c r="D207" s="194" t="s">
        <v>139</v>
      </c>
      <c r="E207" s="210" t="s">
        <v>1</v>
      </c>
      <c r="F207" s="211" t="s">
        <v>167</v>
      </c>
      <c r="G207" s="209"/>
      <c r="H207" s="212">
        <v>213.88499999999999</v>
      </c>
      <c r="I207" s="213"/>
      <c r="J207" s="209"/>
      <c r="K207" s="209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139</v>
      </c>
      <c r="AU207" s="218" t="s">
        <v>79</v>
      </c>
      <c r="AV207" s="13" t="s">
        <v>79</v>
      </c>
      <c r="AW207" s="13" t="s">
        <v>34</v>
      </c>
      <c r="AX207" s="13" t="s">
        <v>72</v>
      </c>
      <c r="AY207" s="218" t="s">
        <v>125</v>
      </c>
    </row>
    <row r="208" spans="2:65" s="15" customFormat="1">
      <c r="B208" s="230"/>
      <c r="C208" s="231"/>
      <c r="D208" s="194" t="s">
        <v>139</v>
      </c>
      <c r="E208" s="232" t="s">
        <v>1</v>
      </c>
      <c r="F208" s="233" t="s">
        <v>164</v>
      </c>
      <c r="G208" s="231"/>
      <c r="H208" s="234">
        <v>445.88499999999999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139</v>
      </c>
      <c r="AU208" s="240" t="s">
        <v>79</v>
      </c>
      <c r="AV208" s="15" t="s">
        <v>148</v>
      </c>
      <c r="AW208" s="15" t="s">
        <v>34</v>
      </c>
      <c r="AX208" s="15" t="s">
        <v>72</v>
      </c>
      <c r="AY208" s="240" t="s">
        <v>125</v>
      </c>
    </row>
    <row r="209" spans="2:65" s="12" customFormat="1">
      <c r="B209" s="198"/>
      <c r="C209" s="199"/>
      <c r="D209" s="194" t="s">
        <v>139</v>
      </c>
      <c r="E209" s="200" t="s">
        <v>1</v>
      </c>
      <c r="F209" s="201" t="s">
        <v>168</v>
      </c>
      <c r="G209" s="199"/>
      <c r="H209" s="200" t="s">
        <v>1</v>
      </c>
      <c r="I209" s="202"/>
      <c r="J209" s="199"/>
      <c r="K209" s="199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139</v>
      </c>
      <c r="AU209" s="207" t="s">
        <v>79</v>
      </c>
      <c r="AV209" s="12" t="s">
        <v>21</v>
      </c>
      <c r="AW209" s="12" t="s">
        <v>34</v>
      </c>
      <c r="AX209" s="12" t="s">
        <v>72</v>
      </c>
      <c r="AY209" s="207" t="s">
        <v>125</v>
      </c>
    </row>
    <row r="210" spans="2:65" s="13" customFormat="1">
      <c r="B210" s="208"/>
      <c r="C210" s="209"/>
      <c r="D210" s="194" t="s">
        <v>139</v>
      </c>
      <c r="E210" s="210" t="s">
        <v>1</v>
      </c>
      <c r="F210" s="211" t="s">
        <v>147</v>
      </c>
      <c r="G210" s="209"/>
      <c r="H210" s="212">
        <v>25.8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139</v>
      </c>
      <c r="AU210" s="218" t="s">
        <v>79</v>
      </c>
      <c r="AV210" s="13" t="s">
        <v>79</v>
      </c>
      <c r="AW210" s="13" t="s">
        <v>34</v>
      </c>
      <c r="AX210" s="13" t="s">
        <v>72</v>
      </c>
      <c r="AY210" s="218" t="s">
        <v>125</v>
      </c>
    </row>
    <row r="211" spans="2:65" s="15" customFormat="1">
      <c r="B211" s="230"/>
      <c r="C211" s="231"/>
      <c r="D211" s="194" t="s">
        <v>139</v>
      </c>
      <c r="E211" s="232" t="s">
        <v>1</v>
      </c>
      <c r="F211" s="233" t="s">
        <v>164</v>
      </c>
      <c r="G211" s="231"/>
      <c r="H211" s="234">
        <v>25.8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139</v>
      </c>
      <c r="AU211" s="240" t="s">
        <v>79</v>
      </c>
      <c r="AV211" s="15" t="s">
        <v>148</v>
      </c>
      <c r="AW211" s="15" t="s">
        <v>34</v>
      </c>
      <c r="AX211" s="15" t="s">
        <v>72</v>
      </c>
      <c r="AY211" s="240" t="s">
        <v>125</v>
      </c>
    </row>
    <row r="212" spans="2:65" s="14" customFormat="1">
      <c r="B212" s="219"/>
      <c r="C212" s="220"/>
      <c r="D212" s="194" t="s">
        <v>139</v>
      </c>
      <c r="E212" s="221" t="s">
        <v>1</v>
      </c>
      <c r="F212" s="222" t="s">
        <v>157</v>
      </c>
      <c r="G212" s="220"/>
      <c r="H212" s="223">
        <v>471.685</v>
      </c>
      <c r="I212" s="224"/>
      <c r="J212" s="220"/>
      <c r="K212" s="220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139</v>
      </c>
      <c r="AU212" s="229" t="s">
        <v>79</v>
      </c>
      <c r="AV212" s="14" t="s">
        <v>133</v>
      </c>
      <c r="AW212" s="14" t="s">
        <v>34</v>
      </c>
      <c r="AX212" s="14" t="s">
        <v>21</v>
      </c>
      <c r="AY212" s="229" t="s">
        <v>125</v>
      </c>
    </row>
    <row r="213" spans="2:65" s="1" customFormat="1" ht="16.5" customHeight="1">
      <c r="B213" s="34"/>
      <c r="C213" s="182" t="s">
        <v>289</v>
      </c>
      <c r="D213" s="182" t="s">
        <v>128</v>
      </c>
      <c r="E213" s="183" t="s">
        <v>290</v>
      </c>
      <c r="F213" s="184" t="s">
        <v>291</v>
      </c>
      <c r="G213" s="185" t="s">
        <v>131</v>
      </c>
      <c r="H213" s="186">
        <v>528.65599999999995</v>
      </c>
      <c r="I213" s="187"/>
      <c r="J213" s="188">
        <f>ROUND(I213*H213,2)</f>
        <v>0</v>
      </c>
      <c r="K213" s="184" t="s">
        <v>132</v>
      </c>
      <c r="L213" s="38"/>
      <c r="M213" s="189" t="s">
        <v>1</v>
      </c>
      <c r="N213" s="190" t="s">
        <v>43</v>
      </c>
      <c r="O213" s="60"/>
      <c r="P213" s="191">
        <f>O213*H213</f>
        <v>0</v>
      </c>
      <c r="Q213" s="191">
        <v>1.4999999999999999E-4</v>
      </c>
      <c r="R213" s="191">
        <f>Q213*H213</f>
        <v>7.9298399999999991E-2</v>
      </c>
      <c r="S213" s="191">
        <v>0</v>
      </c>
      <c r="T213" s="192">
        <f>S213*H213</f>
        <v>0</v>
      </c>
      <c r="AR213" s="17" t="s">
        <v>226</v>
      </c>
      <c r="AT213" s="17" t="s">
        <v>128</v>
      </c>
      <c r="AU213" s="17" t="s">
        <v>79</v>
      </c>
      <c r="AY213" s="17" t="s">
        <v>125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17" t="s">
        <v>21</v>
      </c>
      <c r="BK213" s="193">
        <f>ROUND(I213*H213,2)</f>
        <v>0</v>
      </c>
      <c r="BL213" s="17" t="s">
        <v>226</v>
      </c>
      <c r="BM213" s="17" t="s">
        <v>292</v>
      </c>
    </row>
    <row r="214" spans="2:65" s="1" customFormat="1">
      <c r="B214" s="34"/>
      <c r="C214" s="35"/>
      <c r="D214" s="194" t="s">
        <v>135</v>
      </c>
      <c r="E214" s="35"/>
      <c r="F214" s="195" t="s">
        <v>293</v>
      </c>
      <c r="G214" s="35"/>
      <c r="H214" s="35"/>
      <c r="I214" s="112"/>
      <c r="J214" s="35"/>
      <c r="K214" s="35"/>
      <c r="L214" s="38"/>
      <c r="M214" s="196"/>
      <c r="N214" s="60"/>
      <c r="O214" s="60"/>
      <c r="P214" s="60"/>
      <c r="Q214" s="60"/>
      <c r="R214" s="60"/>
      <c r="S214" s="60"/>
      <c r="T214" s="61"/>
      <c r="AT214" s="17" t="s">
        <v>135</v>
      </c>
      <c r="AU214" s="17" t="s">
        <v>79</v>
      </c>
    </row>
    <row r="215" spans="2:65" s="12" customFormat="1">
      <c r="B215" s="198"/>
      <c r="C215" s="199"/>
      <c r="D215" s="194" t="s">
        <v>139</v>
      </c>
      <c r="E215" s="200" t="s">
        <v>1</v>
      </c>
      <c r="F215" s="201" t="s">
        <v>162</v>
      </c>
      <c r="G215" s="199"/>
      <c r="H215" s="200" t="s">
        <v>1</v>
      </c>
      <c r="I215" s="202"/>
      <c r="J215" s="199"/>
      <c r="K215" s="199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139</v>
      </c>
      <c r="AU215" s="207" t="s">
        <v>79</v>
      </c>
      <c r="AV215" s="12" t="s">
        <v>21</v>
      </c>
      <c r="AW215" s="12" t="s">
        <v>34</v>
      </c>
      <c r="AX215" s="12" t="s">
        <v>72</v>
      </c>
      <c r="AY215" s="207" t="s">
        <v>125</v>
      </c>
    </row>
    <row r="216" spans="2:65" s="13" customFormat="1">
      <c r="B216" s="208"/>
      <c r="C216" s="209"/>
      <c r="D216" s="194" t="s">
        <v>139</v>
      </c>
      <c r="E216" s="210" t="s">
        <v>1</v>
      </c>
      <c r="F216" s="211" t="s">
        <v>163</v>
      </c>
      <c r="G216" s="209"/>
      <c r="H216" s="212">
        <v>528.65599999999995</v>
      </c>
      <c r="I216" s="213"/>
      <c r="J216" s="209"/>
      <c r="K216" s="209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139</v>
      </c>
      <c r="AU216" s="218" t="s">
        <v>79</v>
      </c>
      <c r="AV216" s="13" t="s">
        <v>79</v>
      </c>
      <c r="AW216" s="13" t="s">
        <v>34</v>
      </c>
      <c r="AX216" s="13" t="s">
        <v>72</v>
      </c>
      <c r="AY216" s="218" t="s">
        <v>125</v>
      </c>
    </row>
    <row r="217" spans="2:65" s="14" customFormat="1">
      <c r="B217" s="219"/>
      <c r="C217" s="220"/>
      <c r="D217" s="194" t="s">
        <v>139</v>
      </c>
      <c r="E217" s="221" t="s">
        <v>1</v>
      </c>
      <c r="F217" s="222" t="s">
        <v>157</v>
      </c>
      <c r="G217" s="220"/>
      <c r="H217" s="223">
        <v>528.65599999999995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139</v>
      </c>
      <c r="AU217" s="229" t="s">
        <v>79</v>
      </c>
      <c r="AV217" s="14" t="s">
        <v>133</v>
      </c>
      <c r="AW217" s="14" t="s">
        <v>34</v>
      </c>
      <c r="AX217" s="14" t="s">
        <v>21</v>
      </c>
      <c r="AY217" s="229" t="s">
        <v>125</v>
      </c>
    </row>
    <row r="218" spans="2:65" s="1" customFormat="1" ht="16.5" customHeight="1">
      <c r="B218" s="34"/>
      <c r="C218" s="182" t="s">
        <v>294</v>
      </c>
      <c r="D218" s="182" t="s">
        <v>128</v>
      </c>
      <c r="E218" s="183" t="s">
        <v>295</v>
      </c>
      <c r="F218" s="184" t="s">
        <v>296</v>
      </c>
      <c r="G218" s="185" t="s">
        <v>131</v>
      </c>
      <c r="H218" s="186">
        <v>471.685</v>
      </c>
      <c r="I218" s="187"/>
      <c r="J218" s="188">
        <f>ROUND(I218*H218,2)</f>
        <v>0</v>
      </c>
      <c r="K218" s="184" t="s">
        <v>132</v>
      </c>
      <c r="L218" s="38"/>
      <c r="M218" s="189" t="s">
        <v>1</v>
      </c>
      <c r="N218" s="190" t="s">
        <v>43</v>
      </c>
      <c r="O218" s="60"/>
      <c r="P218" s="191">
        <f>O218*H218</f>
        <v>0</v>
      </c>
      <c r="Q218" s="191">
        <v>7.2480000000000005E-4</v>
      </c>
      <c r="R218" s="191">
        <f>Q218*H218</f>
        <v>0.341877288</v>
      </c>
      <c r="S218" s="191">
        <v>0</v>
      </c>
      <c r="T218" s="192">
        <f>S218*H218</f>
        <v>0</v>
      </c>
      <c r="AR218" s="17" t="s">
        <v>226</v>
      </c>
      <c r="AT218" s="17" t="s">
        <v>128</v>
      </c>
      <c r="AU218" s="17" t="s">
        <v>79</v>
      </c>
      <c r="AY218" s="17" t="s">
        <v>125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7" t="s">
        <v>21</v>
      </c>
      <c r="BK218" s="193">
        <f>ROUND(I218*H218,2)</f>
        <v>0</v>
      </c>
      <c r="BL218" s="17" t="s">
        <v>226</v>
      </c>
      <c r="BM218" s="17" t="s">
        <v>297</v>
      </c>
    </row>
    <row r="219" spans="2:65" s="1" customFormat="1" ht="19.5">
      <c r="B219" s="34"/>
      <c r="C219" s="35"/>
      <c r="D219" s="194" t="s">
        <v>135</v>
      </c>
      <c r="E219" s="35"/>
      <c r="F219" s="195" t="s">
        <v>298</v>
      </c>
      <c r="G219" s="35"/>
      <c r="H219" s="35"/>
      <c r="I219" s="112"/>
      <c r="J219" s="35"/>
      <c r="K219" s="35"/>
      <c r="L219" s="38"/>
      <c r="M219" s="196"/>
      <c r="N219" s="60"/>
      <c r="O219" s="60"/>
      <c r="P219" s="60"/>
      <c r="Q219" s="60"/>
      <c r="R219" s="60"/>
      <c r="S219" s="60"/>
      <c r="T219" s="61"/>
      <c r="AT219" s="17" t="s">
        <v>135</v>
      </c>
      <c r="AU219" s="17" t="s">
        <v>79</v>
      </c>
    </row>
    <row r="220" spans="2:65" s="1" customFormat="1" ht="58.5">
      <c r="B220" s="34"/>
      <c r="C220" s="35"/>
      <c r="D220" s="194" t="s">
        <v>137</v>
      </c>
      <c r="E220" s="35"/>
      <c r="F220" s="197" t="s">
        <v>299</v>
      </c>
      <c r="G220" s="35"/>
      <c r="H220" s="35"/>
      <c r="I220" s="112"/>
      <c r="J220" s="35"/>
      <c r="K220" s="35"/>
      <c r="L220" s="38"/>
      <c r="M220" s="196"/>
      <c r="N220" s="60"/>
      <c r="O220" s="60"/>
      <c r="P220" s="60"/>
      <c r="Q220" s="60"/>
      <c r="R220" s="60"/>
      <c r="S220" s="60"/>
      <c r="T220" s="61"/>
      <c r="AT220" s="17" t="s">
        <v>137</v>
      </c>
      <c r="AU220" s="17" t="s">
        <v>79</v>
      </c>
    </row>
    <row r="221" spans="2:65" s="12" customFormat="1">
      <c r="B221" s="198"/>
      <c r="C221" s="199"/>
      <c r="D221" s="194" t="s">
        <v>139</v>
      </c>
      <c r="E221" s="200" t="s">
        <v>1</v>
      </c>
      <c r="F221" s="201" t="s">
        <v>165</v>
      </c>
      <c r="G221" s="199"/>
      <c r="H221" s="200" t="s">
        <v>1</v>
      </c>
      <c r="I221" s="202"/>
      <c r="J221" s="199"/>
      <c r="K221" s="199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139</v>
      </c>
      <c r="AU221" s="207" t="s">
        <v>79</v>
      </c>
      <c r="AV221" s="12" t="s">
        <v>21</v>
      </c>
      <c r="AW221" s="12" t="s">
        <v>34</v>
      </c>
      <c r="AX221" s="12" t="s">
        <v>72</v>
      </c>
      <c r="AY221" s="207" t="s">
        <v>125</v>
      </c>
    </row>
    <row r="222" spans="2:65" s="13" customFormat="1">
      <c r="B222" s="208"/>
      <c r="C222" s="209"/>
      <c r="D222" s="194" t="s">
        <v>139</v>
      </c>
      <c r="E222" s="210" t="s">
        <v>1</v>
      </c>
      <c r="F222" s="211" t="s">
        <v>166</v>
      </c>
      <c r="G222" s="209"/>
      <c r="H222" s="212">
        <v>232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139</v>
      </c>
      <c r="AU222" s="218" t="s">
        <v>79</v>
      </c>
      <c r="AV222" s="13" t="s">
        <v>79</v>
      </c>
      <c r="AW222" s="13" t="s">
        <v>34</v>
      </c>
      <c r="AX222" s="13" t="s">
        <v>72</v>
      </c>
      <c r="AY222" s="218" t="s">
        <v>125</v>
      </c>
    </row>
    <row r="223" spans="2:65" s="13" customFormat="1">
      <c r="B223" s="208"/>
      <c r="C223" s="209"/>
      <c r="D223" s="194" t="s">
        <v>139</v>
      </c>
      <c r="E223" s="210" t="s">
        <v>1</v>
      </c>
      <c r="F223" s="211" t="s">
        <v>167</v>
      </c>
      <c r="G223" s="209"/>
      <c r="H223" s="212">
        <v>213.88499999999999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139</v>
      </c>
      <c r="AU223" s="218" t="s">
        <v>79</v>
      </c>
      <c r="AV223" s="13" t="s">
        <v>79</v>
      </c>
      <c r="AW223" s="13" t="s">
        <v>34</v>
      </c>
      <c r="AX223" s="13" t="s">
        <v>72</v>
      </c>
      <c r="AY223" s="218" t="s">
        <v>125</v>
      </c>
    </row>
    <row r="224" spans="2:65" s="15" customFormat="1">
      <c r="B224" s="230"/>
      <c r="C224" s="231"/>
      <c r="D224" s="194" t="s">
        <v>139</v>
      </c>
      <c r="E224" s="232" t="s">
        <v>1</v>
      </c>
      <c r="F224" s="233" t="s">
        <v>164</v>
      </c>
      <c r="G224" s="231"/>
      <c r="H224" s="234">
        <v>445.88499999999999</v>
      </c>
      <c r="I224" s="235"/>
      <c r="J224" s="231"/>
      <c r="K224" s="231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139</v>
      </c>
      <c r="AU224" s="240" t="s">
        <v>79</v>
      </c>
      <c r="AV224" s="15" t="s">
        <v>148</v>
      </c>
      <c r="AW224" s="15" t="s">
        <v>34</v>
      </c>
      <c r="AX224" s="15" t="s">
        <v>72</v>
      </c>
      <c r="AY224" s="240" t="s">
        <v>125</v>
      </c>
    </row>
    <row r="225" spans="2:65" s="12" customFormat="1">
      <c r="B225" s="198"/>
      <c r="C225" s="199"/>
      <c r="D225" s="194" t="s">
        <v>139</v>
      </c>
      <c r="E225" s="200" t="s">
        <v>1</v>
      </c>
      <c r="F225" s="201" t="s">
        <v>168</v>
      </c>
      <c r="G225" s="199"/>
      <c r="H225" s="200" t="s">
        <v>1</v>
      </c>
      <c r="I225" s="202"/>
      <c r="J225" s="199"/>
      <c r="K225" s="199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139</v>
      </c>
      <c r="AU225" s="207" t="s">
        <v>79</v>
      </c>
      <c r="AV225" s="12" t="s">
        <v>21</v>
      </c>
      <c r="AW225" s="12" t="s">
        <v>34</v>
      </c>
      <c r="AX225" s="12" t="s">
        <v>72</v>
      </c>
      <c r="AY225" s="207" t="s">
        <v>125</v>
      </c>
    </row>
    <row r="226" spans="2:65" s="13" customFormat="1">
      <c r="B226" s="208"/>
      <c r="C226" s="209"/>
      <c r="D226" s="194" t="s">
        <v>139</v>
      </c>
      <c r="E226" s="210" t="s">
        <v>1</v>
      </c>
      <c r="F226" s="211" t="s">
        <v>147</v>
      </c>
      <c r="G226" s="209"/>
      <c r="H226" s="212">
        <v>25.8</v>
      </c>
      <c r="I226" s="213"/>
      <c r="J226" s="209"/>
      <c r="K226" s="209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139</v>
      </c>
      <c r="AU226" s="218" t="s">
        <v>79</v>
      </c>
      <c r="AV226" s="13" t="s">
        <v>79</v>
      </c>
      <c r="AW226" s="13" t="s">
        <v>34</v>
      </c>
      <c r="AX226" s="13" t="s">
        <v>72</v>
      </c>
      <c r="AY226" s="218" t="s">
        <v>125</v>
      </c>
    </row>
    <row r="227" spans="2:65" s="15" customFormat="1">
      <c r="B227" s="230"/>
      <c r="C227" s="231"/>
      <c r="D227" s="194" t="s">
        <v>139</v>
      </c>
      <c r="E227" s="232" t="s">
        <v>1</v>
      </c>
      <c r="F227" s="233" t="s">
        <v>164</v>
      </c>
      <c r="G227" s="231"/>
      <c r="H227" s="234">
        <v>25.8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139</v>
      </c>
      <c r="AU227" s="240" t="s">
        <v>79</v>
      </c>
      <c r="AV227" s="15" t="s">
        <v>148</v>
      </c>
      <c r="AW227" s="15" t="s">
        <v>34</v>
      </c>
      <c r="AX227" s="15" t="s">
        <v>72</v>
      </c>
      <c r="AY227" s="240" t="s">
        <v>125</v>
      </c>
    </row>
    <row r="228" spans="2:65" s="14" customFormat="1">
      <c r="B228" s="219"/>
      <c r="C228" s="220"/>
      <c r="D228" s="194" t="s">
        <v>139</v>
      </c>
      <c r="E228" s="221" t="s">
        <v>1</v>
      </c>
      <c r="F228" s="222" t="s">
        <v>157</v>
      </c>
      <c r="G228" s="220"/>
      <c r="H228" s="223">
        <v>471.685</v>
      </c>
      <c r="I228" s="224"/>
      <c r="J228" s="220"/>
      <c r="K228" s="220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139</v>
      </c>
      <c r="AU228" s="229" t="s">
        <v>79</v>
      </c>
      <c r="AV228" s="14" t="s">
        <v>133</v>
      </c>
      <c r="AW228" s="14" t="s">
        <v>34</v>
      </c>
      <c r="AX228" s="14" t="s">
        <v>21</v>
      </c>
      <c r="AY228" s="229" t="s">
        <v>125</v>
      </c>
    </row>
    <row r="229" spans="2:65" s="1" customFormat="1" ht="16.5" customHeight="1">
      <c r="B229" s="34"/>
      <c r="C229" s="182" t="s">
        <v>300</v>
      </c>
      <c r="D229" s="182" t="s">
        <v>128</v>
      </c>
      <c r="E229" s="183" t="s">
        <v>301</v>
      </c>
      <c r="F229" s="184" t="s">
        <v>302</v>
      </c>
      <c r="G229" s="185" t="s">
        <v>131</v>
      </c>
      <c r="H229" s="186">
        <v>528.65599999999995</v>
      </c>
      <c r="I229" s="187"/>
      <c r="J229" s="188">
        <f>ROUND(I229*H229,2)</f>
        <v>0</v>
      </c>
      <c r="K229" s="184" t="s">
        <v>132</v>
      </c>
      <c r="L229" s="38"/>
      <c r="M229" s="189" t="s">
        <v>1</v>
      </c>
      <c r="N229" s="190" t="s">
        <v>43</v>
      </c>
      <c r="O229" s="60"/>
      <c r="P229" s="191">
        <f>O229*H229</f>
        <v>0</v>
      </c>
      <c r="Q229" s="191">
        <v>1.0300000000000001E-3</v>
      </c>
      <c r="R229" s="191">
        <f>Q229*H229</f>
        <v>0.54451567999999995</v>
      </c>
      <c r="S229" s="191">
        <v>0</v>
      </c>
      <c r="T229" s="192">
        <f>S229*H229</f>
        <v>0</v>
      </c>
      <c r="AR229" s="17" t="s">
        <v>226</v>
      </c>
      <c r="AT229" s="17" t="s">
        <v>128</v>
      </c>
      <c r="AU229" s="17" t="s">
        <v>79</v>
      </c>
      <c r="AY229" s="17" t="s">
        <v>125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7" t="s">
        <v>21</v>
      </c>
      <c r="BK229" s="193">
        <f>ROUND(I229*H229,2)</f>
        <v>0</v>
      </c>
      <c r="BL229" s="17" t="s">
        <v>226</v>
      </c>
      <c r="BM229" s="17" t="s">
        <v>303</v>
      </c>
    </row>
    <row r="230" spans="2:65" s="1" customFormat="1" ht="19.5">
      <c r="B230" s="34"/>
      <c r="C230" s="35"/>
      <c r="D230" s="194" t="s">
        <v>135</v>
      </c>
      <c r="E230" s="35"/>
      <c r="F230" s="195" t="s">
        <v>304</v>
      </c>
      <c r="G230" s="35"/>
      <c r="H230" s="35"/>
      <c r="I230" s="112"/>
      <c r="J230" s="35"/>
      <c r="K230" s="35"/>
      <c r="L230" s="38"/>
      <c r="M230" s="196"/>
      <c r="N230" s="60"/>
      <c r="O230" s="60"/>
      <c r="P230" s="60"/>
      <c r="Q230" s="60"/>
      <c r="R230" s="60"/>
      <c r="S230" s="60"/>
      <c r="T230" s="61"/>
      <c r="AT230" s="17" t="s">
        <v>135</v>
      </c>
      <c r="AU230" s="17" t="s">
        <v>79</v>
      </c>
    </row>
    <row r="231" spans="2:65" s="1" customFormat="1" ht="58.5">
      <c r="B231" s="34"/>
      <c r="C231" s="35"/>
      <c r="D231" s="194" t="s">
        <v>137</v>
      </c>
      <c r="E231" s="35"/>
      <c r="F231" s="197" t="s">
        <v>299</v>
      </c>
      <c r="G231" s="35"/>
      <c r="H231" s="35"/>
      <c r="I231" s="112"/>
      <c r="J231" s="35"/>
      <c r="K231" s="35"/>
      <c r="L231" s="38"/>
      <c r="M231" s="196"/>
      <c r="N231" s="60"/>
      <c r="O231" s="60"/>
      <c r="P231" s="60"/>
      <c r="Q231" s="60"/>
      <c r="R231" s="60"/>
      <c r="S231" s="60"/>
      <c r="T231" s="61"/>
      <c r="AT231" s="17" t="s">
        <v>137</v>
      </c>
      <c r="AU231" s="17" t="s">
        <v>79</v>
      </c>
    </row>
    <row r="232" spans="2:65" s="12" customFormat="1">
      <c r="B232" s="198"/>
      <c r="C232" s="199"/>
      <c r="D232" s="194" t="s">
        <v>139</v>
      </c>
      <c r="E232" s="200" t="s">
        <v>1</v>
      </c>
      <c r="F232" s="201" t="s">
        <v>162</v>
      </c>
      <c r="G232" s="199"/>
      <c r="H232" s="200" t="s">
        <v>1</v>
      </c>
      <c r="I232" s="202"/>
      <c r="J232" s="199"/>
      <c r="K232" s="199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139</v>
      </c>
      <c r="AU232" s="207" t="s">
        <v>79</v>
      </c>
      <c r="AV232" s="12" t="s">
        <v>21</v>
      </c>
      <c r="AW232" s="12" t="s">
        <v>34</v>
      </c>
      <c r="AX232" s="12" t="s">
        <v>72</v>
      </c>
      <c r="AY232" s="207" t="s">
        <v>125</v>
      </c>
    </row>
    <row r="233" spans="2:65" s="13" customFormat="1">
      <c r="B233" s="208"/>
      <c r="C233" s="209"/>
      <c r="D233" s="194" t="s">
        <v>139</v>
      </c>
      <c r="E233" s="210" t="s">
        <v>1</v>
      </c>
      <c r="F233" s="211" t="s">
        <v>305</v>
      </c>
      <c r="G233" s="209"/>
      <c r="H233" s="212">
        <v>528.65599999999995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139</v>
      </c>
      <c r="AU233" s="218" t="s">
        <v>79</v>
      </c>
      <c r="AV233" s="13" t="s">
        <v>79</v>
      </c>
      <c r="AW233" s="13" t="s">
        <v>34</v>
      </c>
      <c r="AX233" s="13" t="s">
        <v>72</v>
      </c>
      <c r="AY233" s="218" t="s">
        <v>125</v>
      </c>
    </row>
    <row r="234" spans="2:65" s="14" customFormat="1">
      <c r="B234" s="219"/>
      <c r="C234" s="220"/>
      <c r="D234" s="194" t="s">
        <v>139</v>
      </c>
      <c r="E234" s="221" t="s">
        <v>1</v>
      </c>
      <c r="F234" s="222" t="s">
        <v>157</v>
      </c>
      <c r="G234" s="220"/>
      <c r="H234" s="223">
        <v>528.65599999999995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139</v>
      </c>
      <c r="AU234" s="229" t="s">
        <v>79</v>
      </c>
      <c r="AV234" s="14" t="s">
        <v>133</v>
      </c>
      <c r="AW234" s="14" t="s">
        <v>34</v>
      </c>
      <c r="AX234" s="14" t="s">
        <v>21</v>
      </c>
      <c r="AY234" s="229" t="s">
        <v>125</v>
      </c>
    </row>
    <row r="235" spans="2:65" s="1" customFormat="1" ht="16.5" customHeight="1">
      <c r="B235" s="34"/>
      <c r="C235" s="182" t="s">
        <v>306</v>
      </c>
      <c r="D235" s="182" t="s">
        <v>128</v>
      </c>
      <c r="E235" s="183" t="s">
        <v>307</v>
      </c>
      <c r="F235" s="184" t="s">
        <v>308</v>
      </c>
      <c r="G235" s="185" t="s">
        <v>131</v>
      </c>
      <c r="H235" s="186">
        <v>1000.341</v>
      </c>
      <c r="I235" s="187"/>
      <c r="J235" s="188">
        <f>ROUND(I235*H235,2)</f>
        <v>0</v>
      </c>
      <c r="K235" s="184" t="s">
        <v>132</v>
      </c>
      <c r="L235" s="38"/>
      <c r="M235" s="189" t="s">
        <v>1</v>
      </c>
      <c r="N235" s="190" t="s">
        <v>43</v>
      </c>
      <c r="O235" s="60"/>
      <c r="P235" s="191">
        <f>O235*H235</f>
        <v>0</v>
      </c>
      <c r="Q235" s="191">
        <v>1.7289999999999999E-5</v>
      </c>
      <c r="R235" s="191">
        <f>Q235*H235</f>
        <v>1.7295895889999999E-2</v>
      </c>
      <c r="S235" s="191">
        <v>0</v>
      </c>
      <c r="T235" s="192">
        <f>S235*H235</f>
        <v>0</v>
      </c>
      <c r="AR235" s="17" t="s">
        <v>226</v>
      </c>
      <c r="AT235" s="17" t="s">
        <v>128</v>
      </c>
      <c r="AU235" s="17" t="s">
        <v>79</v>
      </c>
      <c r="AY235" s="17" t="s">
        <v>125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7" t="s">
        <v>21</v>
      </c>
      <c r="BK235" s="193">
        <f>ROUND(I235*H235,2)</f>
        <v>0</v>
      </c>
      <c r="BL235" s="17" t="s">
        <v>226</v>
      </c>
      <c r="BM235" s="17" t="s">
        <v>309</v>
      </c>
    </row>
    <row r="236" spans="2:65" s="1" customFormat="1">
      <c r="B236" s="34"/>
      <c r="C236" s="35"/>
      <c r="D236" s="194" t="s">
        <v>135</v>
      </c>
      <c r="E236" s="35"/>
      <c r="F236" s="195" t="s">
        <v>310</v>
      </c>
      <c r="G236" s="35"/>
      <c r="H236" s="35"/>
      <c r="I236" s="112"/>
      <c r="J236" s="35"/>
      <c r="K236" s="35"/>
      <c r="L236" s="38"/>
      <c r="M236" s="196"/>
      <c r="N236" s="60"/>
      <c r="O236" s="60"/>
      <c r="P236" s="60"/>
      <c r="Q236" s="60"/>
      <c r="R236" s="60"/>
      <c r="S236" s="60"/>
      <c r="T236" s="61"/>
      <c r="AT236" s="17" t="s">
        <v>135</v>
      </c>
      <c r="AU236" s="17" t="s">
        <v>79</v>
      </c>
    </row>
    <row r="237" spans="2:65" s="12" customFormat="1">
      <c r="B237" s="198"/>
      <c r="C237" s="199"/>
      <c r="D237" s="194" t="s">
        <v>139</v>
      </c>
      <c r="E237" s="200" t="s">
        <v>1</v>
      </c>
      <c r="F237" s="201" t="s">
        <v>165</v>
      </c>
      <c r="G237" s="199"/>
      <c r="H237" s="200" t="s">
        <v>1</v>
      </c>
      <c r="I237" s="202"/>
      <c r="J237" s="199"/>
      <c r="K237" s="199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139</v>
      </c>
      <c r="AU237" s="207" t="s">
        <v>79</v>
      </c>
      <c r="AV237" s="12" t="s">
        <v>21</v>
      </c>
      <c r="AW237" s="12" t="s">
        <v>34</v>
      </c>
      <c r="AX237" s="12" t="s">
        <v>72</v>
      </c>
      <c r="AY237" s="207" t="s">
        <v>125</v>
      </c>
    </row>
    <row r="238" spans="2:65" s="13" customFormat="1">
      <c r="B238" s="208"/>
      <c r="C238" s="209"/>
      <c r="D238" s="194" t="s">
        <v>139</v>
      </c>
      <c r="E238" s="210" t="s">
        <v>1</v>
      </c>
      <c r="F238" s="211" t="s">
        <v>166</v>
      </c>
      <c r="G238" s="209"/>
      <c r="H238" s="212">
        <v>232</v>
      </c>
      <c r="I238" s="213"/>
      <c r="J238" s="209"/>
      <c r="K238" s="209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139</v>
      </c>
      <c r="AU238" s="218" t="s">
        <v>79</v>
      </c>
      <c r="AV238" s="13" t="s">
        <v>79</v>
      </c>
      <c r="AW238" s="13" t="s">
        <v>34</v>
      </c>
      <c r="AX238" s="13" t="s">
        <v>72</v>
      </c>
      <c r="AY238" s="218" t="s">
        <v>125</v>
      </c>
    </row>
    <row r="239" spans="2:65" s="13" customFormat="1">
      <c r="B239" s="208"/>
      <c r="C239" s="209"/>
      <c r="D239" s="194" t="s">
        <v>139</v>
      </c>
      <c r="E239" s="210" t="s">
        <v>1</v>
      </c>
      <c r="F239" s="211" t="s">
        <v>167</v>
      </c>
      <c r="G239" s="209"/>
      <c r="H239" s="212">
        <v>213.88499999999999</v>
      </c>
      <c r="I239" s="213"/>
      <c r="J239" s="209"/>
      <c r="K239" s="209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139</v>
      </c>
      <c r="AU239" s="218" t="s">
        <v>79</v>
      </c>
      <c r="AV239" s="13" t="s">
        <v>79</v>
      </c>
      <c r="AW239" s="13" t="s">
        <v>34</v>
      </c>
      <c r="AX239" s="13" t="s">
        <v>72</v>
      </c>
      <c r="AY239" s="218" t="s">
        <v>125</v>
      </c>
    </row>
    <row r="240" spans="2:65" s="15" customFormat="1">
      <c r="B240" s="230"/>
      <c r="C240" s="231"/>
      <c r="D240" s="194" t="s">
        <v>139</v>
      </c>
      <c r="E240" s="232" t="s">
        <v>1</v>
      </c>
      <c r="F240" s="233" t="s">
        <v>164</v>
      </c>
      <c r="G240" s="231"/>
      <c r="H240" s="234">
        <v>445.88499999999999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139</v>
      </c>
      <c r="AU240" s="240" t="s">
        <v>79</v>
      </c>
      <c r="AV240" s="15" t="s">
        <v>148</v>
      </c>
      <c r="AW240" s="15" t="s">
        <v>34</v>
      </c>
      <c r="AX240" s="15" t="s">
        <v>72</v>
      </c>
      <c r="AY240" s="240" t="s">
        <v>125</v>
      </c>
    </row>
    <row r="241" spans="2:65" s="12" customFormat="1">
      <c r="B241" s="198"/>
      <c r="C241" s="199"/>
      <c r="D241" s="194" t="s">
        <v>139</v>
      </c>
      <c r="E241" s="200" t="s">
        <v>1</v>
      </c>
      <c r="F241" s="201" t="s">
        <v>168</v>
      </c>
      <c r="G241" s="199"/>
      <c r="H241" s="200" t="s">
        <v>1</v>
      </c>
      <c r="I241" s="202"/>
      <c r="J241" s="199"/>
      <c r="K241" s="199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139</v>
      </c>
      <c r="AU241" s="207" t="s">
        <v>79</v>
      </c>
      <c r="AV241" s="12" t="s">
        <v>21</v>
      </c>
      <c r="AW241" s="12" t="s">
        <v>34</v>
      </c>
      <c r="AX241" s="12" t="s">
        <v>72</v>
      </c>
      <c r="AY241" s="207" t="s">
        <v>125</v>
      </c>
    </row>
    <row r="242" spans="2:65" s="13" customFormat="1">
      <c r="B242" s="208"/>
      <c r="C242" s="209"/>
      <c r="D242" s="194" t="s">
        <v>139</v>
      </c>
      <c r="E242" s="210" t="s">
        <v>1</v>
      </c>
      <c r="F242" s="211" t="s">
        <v>147</v>
      </c>
      <c r="G242" s="209"/>
      <c r="H242" s="212">
        <v>25.8</v>
      </c>
      <c r="I242" s="213"/>
      <c r="J242" s="209"/>
      <c r="K242" s="209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139</v>
      </c>
      <c r="AU242" s="218" t="s">
        <v>79</v>
      </c>
      <c r="AV242" s="13" t="s">
        <v>79</v>
      </c>
      <c r="AW242" s="13" t="s">
        <v>34</v>
      </c>
      <c r="AX242" s="13" t="s">
        <v>72</v>
      </c>
      <c r="AY242" s="218" t="s">
        <v>125</v>
      </c>
    </row>
    <row r="243" spans="2:65" s="15" customFormat="1">
      <c r="B243" s="230"/>
      <c r="C243" s="231"/>
      <c r="D243" s="194" t="s">
        <v>139</v>
      </c>
      <c r="E243" s="232" t="s">
        <v>1</v>
      </c>
      <c r="F243" s="233" t="s">
        <v>164</v>
      </c>
      <c r="G243" s="231"/>
      <c r="H243" s="234">
        <v>25.8</v>
      </c>
      <c r="I243" s="235"/>
      <c r="J243" s="231"/>
      <c r="K243" s="231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139</v>
      </c>
      <c r="AU243" s="240" t="s">
        <v>79</v>
      </c>
      <c r="AV243" s="15" t="s">
        <v>148</v>
      </c>
      <c r="AW243" s="15" t="s">
        <v>34</v>
      </c>
      <c r="AX243" s="15" t="s">
        <v>72</v>
      </c>
      <c r="AY243" s="240" t="s">
        <v>125</v>
      </c>
    </row>
    <row r="244" spans="2:65" s="12" customFormat="1">
      <c r="B244" s="198"/>
      <c r="C244" s="199"/>
      <c r="D244" s="194" t="s">
        <v>139</v>
      </c>
      <c r="E244" s="200" t="s">
        <v>1</v>
      </c>
      <c r="F244" s="201" t="s">
        <v>162</v>
      </c>
      <c r="G244" s="199"/>
      <c r="H244" s="200" t="s">
        <v>1</v>
      </c>
      <c r="I244" s="202"/>
      <c r="J244" s="199"/>
      <c r="K244" s="199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139</v>
      </c>
      <c r="AU244" s="207" t="s">
        <v>79</v>
      </c>
      <c r="AV244" s="12" t="s">
        <v>21</v>
      </c>
      <c r="AW244" s="12" t="s">
        <v>34</v>
      </c>
      <c r="AX244" s="12" t="s">
        <v>72</v>
      </c>
      <c r="AY244" s="207" t="s">
        <v>125</v>
      </c>
    </row>
    <row r="245" spans="2:65" s="13" customFormat="1">
      <c r="B245" s="208"/>
      <c r="C245" s="209"/>
      <c r="D245" s="194" t="s">
        <v>139</v>
      </c>
      <c r="E245" s="210" t="s">
        <v>1</v>
      </c>
      <c r="F245" s="211" t="s">
        <v>305</v>
      </c>
      <c r="G245" s="209"/>
      <c r="H245" s="212">
        <v>528.65599999999995</v>
      </c>
      <c r="I245" s="213"/>
      <c r="J245" s="209"/>
      <c r="K245" s="209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139</v>
      </c>
      <c r="AU245" s="218" t="s">
        <v>79</v>
      </c>
      <c r="AV245" s="13" t="s">
        <v>79</v>
      </c>
      <c r="AW245" s="13" t="s">
        <v>34</v>
      </c>
      <c r="AX245" s="13" t="s">
        <v>72</v>
      </c>
      <c r="AY245" s="218" t="s">
        <v>125</v>
      </c>
    </row>
    <row r="246" spans="2:65" s="15" customFormat="1">
      <c r="B246" s="230"/>
      <c r="C246" s="231"/>
      <c r="D246" s="194" t="s">
        <v>139</v>
      </c>
      <c r="E246" s="232" t="s">
        <v>1</v>
      </c>
      <c r="F246" s="233" t="s">
        <v>164</v>
      </c>
      <c r="G246" s="231"/>
      <c r="H246" s="234">
        <v>528.65599999999995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139</v>
      </c>
      <c r="AU246" s="240" t="s">
        <v>79</v>
      </c>
      <c r="AV246" s="15" t="s">
        <v>148</v>
      </c>
      <c r="AW246" s="15" t="s">
        <v>34</v>
      </c>
      <c r="AX246" s="15" t="s">
        <v>72</v>
      </c>
      <c r="AY246" s="240" t="s">
        <v>125</v>
      </c>
    </row>
    <row r="247" spans="2:65" s="14" customFormat="1">
      <c r="B247" s="219"/>
      <c r="C247" s="220"/>
      <c r="D247" s="194" t="s">
        <v>139</v>
      </c>
      <c r="E247" s="221" t="s">
        <v>1</v>
      </c>
      <c r="F247" s="222" t="s">
        <v>157</v>
      </c>
      <c r="G247" s="220"/>
      <c r="H247" s="223">
        <v>1000.3409999999999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139</v>
      </c>
      <c r="AU247" s="229" t="s">
        <v>79</v>
      </c>
      <c r="AV247" s="14" t="s">
        <v>133</v>
      </c>
      <c r="AW247" s="14" t="s">
        <v>34</v>
      </c>
      <c r="AX247" s="14" t="s">
        <v>21</v>
      </c>
      <c r="AY247" s="229" t="s">
        <v>125</v>
      </c>
    </row>
    <row r="248" spans="2:65" s="11" customFormat="1" ht="22.9" customHeight="1">
      <c r="B248" s="166"/>
      <c r="C248" s="167"/>
      <c r="D248" s="168" t="s">
        <v>71</v>
      </c>
      <c r="E248" s="180" t="s">
        <v>311</v>
      </c>
      <c r="F248" s="180" t="s">
        <v>312</v>
      </c>
      <c r="G248" s="167"/>
      <c r="H248" s="167"/>
      <c r="I248" s="170"/>
      <c r="J248" s="181">
        <f>BK248</f>
        <v>0</v>
      </c>
      <c r="K248" s="167"/>
      <c r="L248" s="172"/>
      <c r="M248" s="173"/>
      <c r="N248" s="174"/>
      <c r="O248" s="174"/>
      <c r="P248" s="175">
        <f>SUM(P249:P268)</f>
        <v>0</v>
      </c>
      <c r="Q248" s="174"/>
      <c r="R248" s="175">
        <f>SUM(R249:R268)</f>
        <v>4.1969100000000002E-2</v>
      </c>
      <c r="S248" s="174"/>
      <c r="T248" s="176">
        <f>SUM(T249:T268)</f>
        <v>0</v>
      </c>
      <c r="AR248" s="177" t="s">
        <v>79</v>
      </c>
      <c r="AT248" s="178" t="s">
        <v>71</v>
      </c>
      <c r="AU248" s="178" t="s">
        <v>21</v>
      </c>
      <c r="AY248" s="177" t="s">
        <v>125</v>
      </c>
      <c r="BK248" s="179">
        <f>SUM(BK249:BK268)</f>
        <v>0</v>
      </c>
    </row>
    <row r="249" spans="2:65" s="1" customFormat="1" ht="16.5" customHeight="1">
      <c r="B249" s="34"/>
      <c r="C249" s="182" t="s">
        <v>313</v>
      </c>
      <c r="D249" s="182" t="s">
        <v>128</v>
      </c>
      <c r="E249" s="183" t="s">
        <v>314</v>
      </c>
      <c r="F249" s="184" t="s">
        <v>315</v>
      </c>
      <c r="G249" s="185" t="s">
        <v>131</v>
      </c>
      <c r="H249" s="186">
        <v>37</v>
      </c>
      <c r="I249" s="187"/>
      <c r="J249" s="188">
        <f>ROUND(I249*H249,2)</f>
        <v>0</v>
      </c>
      <c r="K249" s="184" t="s">
        <v>132</v>
      </c>
      <c r="L249" s="38"/>
      <c r="M249" s="189" t="s">
        <v>1</v>
      </c>
      <c r="N249" s="190" t="s">
        <v>43</v>
      </c>
      <c r="O249" s="60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AR249" s="17" t="s">
        <v>226</v>
      </c>
      <c r="AT249" s="17" t="s">
        <v>128</v>
      </c>
      <c r="AU249" s="17" t="s">
        <v>79</v>
      </c>
      <c r="AY249" s="17" t="s">
        <v>125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17" t="s">
        <v>21</v>
      </c>
      <c r="BK249" s="193">
        <f>ROUND(I249*H249,2)</f>
        <v>0</v>
      </c>
      <c r="BL249" s="17" t="s">
        <v>226</v>
      </c>
      <c r="BM249" s="17" t="s">
        <v>316</v>
      </c>
    </row>
    <row r="250" spans="2:65" s="1" customFormat="1" ht="19.5">
      <c r="B250" s="34"/>
      <c r="C250" s="35"/>
      <c r="D250" s="194" t="s">
        <v>135</v>
      </c>
      <c r="E250" s="35"/>
      <c r="F250" s="195" t="s">
        <v>317</v>
      </c>
      <c r="G250" s="35"/>
      <c r="H250" s="35"/>
      <c r="I250" s="112"/>
      <c r="J250" s="35"/>
      <c r="K250" s="35"/>
      <c r="L250" s="38"/>
      <c r="M250" s="196"/>
      <c r="N250" s="60"/>
      <c r="O250" s="60"/>
      <c r="P250" s="60"/>
      <c r="Q250" s="60"/>
      <c r="R250" s="60"/>
      <c r="S250" s="60"/>
      <c r="T250" s="61"/>
      <c r="AT250" s="17" t="s">
        <v>135</v>
      </c>
      <c r="AU250" s="17" t="s">
        <v>79</v>
      </c>
    </row>
    <row r="251" spans="2:65" s="12" customFormat="1">
      <c r="B251" s="198"/>
      <c r="C251" s="199"/>
      <c r="D251" s="194" t="s">
        <v>139</v>
      </c>
      <c r="E251" s="200" t="s">
        <v>1</v>
      </c>
      <c r="F251" s="201" t="s">
        <v>318</v>
      </c>
      <c r="G251" s="199"/>
      <c r="H251" s="200" t="s">
        <v>1</v>
      </c>
      <c r="I251" s="202"/>
      <c r="J251" s="199"/>
      <c r="K251" s="199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139</v>
      </c>
      <c r="AU251" s="207" t="s">
        <v>79</v>
      </c>
      <c r="AV251" s="12" t="s">
        <v>21</v>
      </c>
      <c r="AW251" s="12" t="s">
        <v>34</v>
      </c>
      <c r="AX251" s="12" t="s">
        <v>72</v>
      </c>
      <c r="AY251" s="207" t="s">
        <v>125</v>
      </c>
    </row>
    <row r="252" spans="2:65" s="13" customFormat="1">
      <c r="B252" s="208"/>
      <c r="C252" s="209"/>
      <c r="D252" s="194" t="s">
        <v>139</v>
      </c>
      <c r="E252" s="210" t="s">
        <v>1</v>
      </c>
      <c r="F252" s="211" t="s">
        <v>319</v>
      </c>
      <c r="G252" s="209"/>
      <c r="H252" s="212">
        <v>37</v>
      </c>
      <c r="I252" s="213"/>
      <c r="J252" s="209"/>
      <c r="K252" s="209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139</v>
      </c>
      <c r="AU252" s="218" t="s">
        <v>79</v>
      </c>
      <c r="AV252" s="13" t="s">
        <v>79</v>
      </c>
      <c r="AW252" s="13" t="s">
        <v>34</v>
      </c>
      <c r="AX252" s="13" t="s">
        <v>21</v>
      </c>
      <c r="AY252" s="218" t="s">
        <v>125</v>
      </c>
    </row>
    <row r="253" spans="2:65" s="1" customFormat="1" ht="16.5" customHeight="1">
      <c r="B253" s="34"/>
      <c r="C253" s="182" t="s">
        <v>320</v>
      </c>
      <c r="D253" s="182" t="s">
        <v>128</v>
      </c>
      <c r="E253" s="183" t="s">
        <v>321</v>
      </c>
      <c r="F253" s="184" t="s">
        <v>322</v>
      </c>
      <c r="G253" s="185" t="s">
        <v>131</v>
      </c>
      <c r="H253" s="186">
        <v>37</v>
      </c>
      <c r="I253" s="187"/>
      <c r="J253" s="188">
        <f>ROUND(I253*H253,2)</f>
        <v>0</v>
      </c>
      <c r="K253" s="184" t="s">
        <v>132</v>
      </c>
      <c r="L253" s="38"/>
      <c r="M253" s="189" t="s">
        <v>1</v>
      </c>
      <c r="N253" s="190" t="s">
        <v>43</v>
      </c>
      <c r="O253" s="60"/>
      <c r="P253" s="191">
        <f>O253*H253</f>
        <v>0</v>
      </c>
      <c r="Q253" s="191">
        <v>1.5699999999999999E-4</v>
      </c>
      <c r="R253" s="191">
        <f>Q253*H253</f>
        <v>5.8089999999999999E-3</v>
      </c>
      <c r="S253" s="191">
        <v>0</v>
      </c>
      <c r="T253" s="192">
        <f>S253*H253</f>
        <v>0</v>
      </c>
      <c r="AR253" s="17" t="s">
        <v>226</v>
      </c>
      <c r="AT253" s="17" t="s">
        <v>128</v>
      </c>
      <c r="AU253" s="17" t="s">
        <v>79</v>
      </c>
      <c r="AY253" s="17" t="s">
        <v>125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17" t="s">
        <v>21</v>
      </c>
      <c r="BK253" s="193">
        <f>ROUND(I253*H253,2)</f>
        <v>0</v>
      </c>
      <c r="BL253" s="17" t="s">
        <v>226</v>
      </c>
      <c r="BM253" s="17" t="s">
        <v>323</v>
      </c>
    </row>
    <row r="254" spans="2:65" s="1" customFormat="1">
      <c r="B254" s="34"/>
      <c r="C254" s="35"/>
      <c r="D254" s="194" t="s">
        <v>135</v>
      </c>
      <c r="E254" s="35"/>
      <c r="F254" s="195" t="s">
        <v>324</v>
      </c>
      <c r="G254" s="35"/>
      <c r="H254" s="35"/>
      <c r="I254" s="112"/>
      <c r="J254" s="35"/>
      <c r="K254" s="35"/>
      <c r="L254" s="38"/>
      <c r="M254" s="196"/>
      <c r="N254" s="60"/>
      <c r="O254" s="60"/>
      <c r="P254" s="60"/>
      <c r="Q254" s="60"/>
      <c r="R254" s="60"/>
      <c r="S254" s="60"/>
      <c r="T254" s="61"/>
      <c r="AT254" s="17" t="s">
        <v>135</v>
      </c>
      <c r="AU254" s="17" t="s">
        <v>79</v>
      </c>
    </row>
    <row r="255" spans="2:65" s="12" customFormat="1">
      <c r="B255" s="198"/>
      <c r="C255" s="199"/>
      <c r="D255" s="194" t="s">
        <v>139</v>
      </c>
      <c r="E255" s="200" t="s">
        <v>1</v>
      </c>
      <c r="F255" s="201" t="s">
        <v>318</v>
      </c>
      <c r="G255" s="199"/>
      <c r="H255" s="200" t="s">
        <v>1</v>
      </c>
      <c r="I255" s="202"/>
      <c r="J255" s="199"/>
      <c r="K255" s="199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139</v>
      </c>
      <c r="AU255" s="207" t="s">
        <v>79</v>
      </c>
      <c r="AV255" s="12" t="s">
        <v>21</v>
      </c>
      <c r="AW255" s="12" t="s">
        <v>34</v>
      </c>
      <c r="AX255" s="12" t="s">
        <v>72</v>
      </c>
      <c r="AY255" s="207" t="s">
        <v>125</v>
      </c>
    </row>
    <row r="256" spans="2:65" s="13" customFormat="1">
      <c r="B256" s="208"/>
      <c r="C256" s="209"/>
      <c r="D256" s="194" t="s">
        <v>139</v>
      </c>
      <c r="E256" s="210" t="s">
        <v>1</v>
      </c>
      <c r="F256" s="211" t="s">
        <v>319</v>
      </c>
      <c r="G256" s="209"/>
      <c r="H256" s="212">
        <v>37</v>
      </c>
      <c r="I256" s="213"/>
      <c r="J256" s="209"/>
      <c r="K256" s="209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139</v>
      </c>
      <c r="AU256" s="218" t="s">
        <v>79</v>
      </c>
      <c r="AV256" s="13" t="s">
        <v>79</v>
      </c>
      <c r="AW256" s="13" t="s">
        <v>34</v>
      </c>
      <c r="AX256" s="13" t="s">
        <v>21</v>
      </c>
      <c r="AY256" s="218" t="s">
        <v>125</v>
      </c>
    </row>
    <row r="257" spans="2:65" s="1" customFormat="1" ht="16.5" customHeight="1">
      <c r="B257" s="34"/>
      <c r="C257" s="182" t="s">
        <v>325</v>
      </c>
      <c r="D257" s="182" t="s">
        <v>128</v>
      </c>
      <c r="E257" s="183" t="s">
        <v>326</v>
      </c>
      <c r="F257" s="184" t="s">
        <v>327</v>
      </c>
      <c r="G257" s="185" t="s">
        <v>131</v>
      </c>
      <c r="H257" s="186">
        <v>37</v>
      </c>
      <c r="I257" s="187"/>
      <c r="J257" s="188">
        <f>ROUND(I257*H257,2)</f>
        <v>0</v>
      </c>
      <c r="K257" s="184" t="s">
        <v>132</v>
      </c>
      <c r="L257" s="38"/>
      <c r="M257" s="189" t="s">
        <v>1</v>
      </c>
      <c r="N257" s="190" t="s">
        <v>43</v>
      </c>
      <c r="O257" s="60"/>
      <c r="P257" s="191">
        <f>O257*H257</f>
        <v>0</v>
      </c>
      <c r="Q257" s="191">
        <v>5.2599999999999999E-4</v>
      </c>
      <c r="R257" s="191">
        <f>Q257*H257</f>
        <v>1.9462E-2</v>
      </c>
      <c r="S257" s="191">
        <v>0</v>
      </c>
      <c r="T257" s="192">
        <f>S257*H257</f>
        <v>0</v>
      </c>
      <c r="AR257" s="17" t="s">
        <v>226</v>
      </c>
      <c r="AT257" s="17" t="s">
        <v>128</v>
      </c>
      <c r="AU257" s="17" t="s">
        <v>79</v>
      </c>
      <c r="AY257" s="17" t="s">
        <v>125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17" t="s">
        <v>21</v>
      </c>
      <c r="BK257" s="193">
        <f>ROUND(I257*H257,2)</f>
        <v>0</v>
      </c>
      <c r="BL257" s="17" t="s">
        <v>226</v>
      </c>
      <c r="BM257" s="17" t="s">
        <v>328</v>
      </c>
    </row>
    <row r="258" spans="2:65" s="1" customFormat="1">
      <c r="B258" s="34"/>
      <c r="C258" s="35"/>
      <c r="D258" s="194" t="s">
        <v>135</v>
      </c>
      <c r="E258" s="35"/>
      <c r="F258" s="195" t="s">
        <v>329</v>
      </c>
      <c r="G258" s="35"/>
      <c r="H258" s="35"/>
      <c r="I258" s="112"/>
      <c r="J258" s="35"/>
      <c r="K258" s="35"/>
      <c r="L258" s="38"/>
      <c r="M258" s="196"/>
      <c r="N258" s="60"/>
      <c r="O258" s="60"/>
      <c r="P258" s="60"/>
      <c r="Q258" s="60"/>
      <c r="R258" s="60"/>
      <c r="S258" s="60"/>
      <c r="T258" s="61"/>
      <c r="AT258" s="17" t="s">
        <v>135</v>
      </c>
      <c r="AU258" s="17" t="s">
        <v>79</v>
      </c>
    </row>
    <row r="259" spans="2:65" s="12" customFormat="1">
      <c r="B259" s="198"/>
      <c r="C259" s="199"/>
      <c r="D259" s="194" t="s">
        <v>139</v>
      </c>
      <c r="E259" s="200" t="s">
        <v>1</v>
      </c>
      <c r="F259" s="201" t="s">
        <v>318</v>
      </c>
      <c r="G259" s="199"/>
      <c r="H259" s="200" t="s">
        <v>1</v>
      </c>
      <c r="I259" s="202"/>
      <c r="J259" s="199"/>
      <c r="K259" s="199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139</v>
      </c>
      <c r="AU259" s="207" t="s">
        <v>79</v>
      </c>
      <c r="AV259" s="12" t="s">
        <v>21</v>
      </c>
      <c r="AW259" s="12" t="s">
        <v>34</v>
      </c>
      <c r="AX259" s="12" t="s">
        <v>72</v>
      </c>
      <c r="AY259" s="207" t="s">
        <v>125</v>
      </c>
    </row>
    <row r="260" spans="2:65" s="13" customFormat="1">
      <c r="B260" s="208"/>
      <c r="C260" s="209"/>
      <c r="D260" s="194" t="s">
        <v>139</v>
      </c>
      <c r="E260" s="210" t="s">
        <v>1</v>
      </c>
      <c r="F260" s="211" t="s">
        <v>319</v>
      </c>
      <c r="G260" s="209"/>
      <c r="H260" s="212">
        <v>37</v>
      </c>
      <c r="I260" s="213"/>
      <c r="J260" s="209"/>
      <c r="K260" s="209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139</v>
      </c>
      <c r="AU260" s="218" t="s">
        <v>79</v>
      </c>
      <c r="AV260" s="13" t="s">
        <v>79</v>
      </c>
      <c r="AW260" s="13" t="s">
        <v>34</v>
      </c>
      <c r="AX260" s="13" t="s">
        <v>21</v>
      </c>
      <c r="AY260" s="218" t="s">
        <v>125</v>
      </c>
    </row>
    <row r="261" spans="2:65" s="1" customFormat="1" ht="16.5" customHeight="1">
      <c r="B261" s="34"/>
      <c r="C261" s="182" t="s">
        <v>330</v>
      </c>
      <c r="D261" s="182" t="s">
        <v>128</v>
      </c>
      <c r="E261" s="183" t="s">
        <v>331</v>
      </c>
      <c r="F261" s="184" t="s">
        <v>332</v>
      </c>
      <c r="G261" s="185" t="s">
        <v>131</v>
      </c>
      <c r="H261" s="186">
        <v>37</v>
      </c>
      <c r="I261" s="187"/>
      <c r="J261" s="188">
        <f>ROUND(I261*H261,2)</f>
        <v>0</v>
      </c>
      <c r="K261" s="184" t="s">
        <v>132</v>
      </c>
      <c r="L261" s="38"/>
      <c r="M261" s="189" t="s">
        <v>1</v>
      </c>
      <c r="N261" s="190" t="s">
        <v>43</v>
      </c>
      <c r="O261" s="60"/>
      <c r="P261" s="191">
        <f>O261*H261</f>
        <v>0</v>
      </c>
      <c r="Q261" s="191">
        <v>2.2230000000000001E-4</v>
      </c>
      <c r="R261" s="191">
        <f>Q261*H261</f>
        <v>8.2251000000000008E-3</v>
      </c>
      <c r="S261" s="191">
        <v>0</v>
      </c>
      <c r="T261" s="192">
        <f>S261*H261</f>
        <v>0</v>
      </c>
      <c r="AR261" s="17" t="s">
        <v>226</v>
      </c>
      <c r="AT261" s="17" t="s">
        <v>128</v>
      </c>
      <c r="AU261" s="17" t="s">
        <v>79</v>
      </c>
      <c r="AY261" s="17" t="s">
        <v>125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7" t="s">
        <v>21</v>
      </c>
      <c r="BK261" s="193">
        <f>ROUND(I261*H261,2)</f>
        <v>0</v>
      </c>
      <c r="BL261" s="17" t="s">
        <v>226</v>
      </c>
      <c r="BM261" s="17" t="s">
        <v>333</v>
      </c>
    </row>
    <row r="262" spans="2:65" s="1" customFormat="1">
      <c r="B262" s="34"/>
      <c r="C262" s="35"/>
      <c r="D262" s="194" t="s">
        <v>135</v>
      </c>
      <c r="E262" s="35"/>
      <c r="F262" s="195" t="s">
        <v>334</v>
      </c>
      <c r="G262" s="35"/>
      <c r="H262" s="35"/>
      <c r="I262" s="112"/>
      <c r="J262" s="35"/>
      <c r="K262" s="35"/>
      <c r="L262" s="38"/>
      <c r="M262" s="196"/>
      <c r="N262" s="60"/>
      <c r="O262" s="60"/>
      <c r="P262" s="60"/>
      <c r="Q262" s="60"/>
      <c r="R262" s="60"/>
      <c r="S262" s="60"/>
      <c r="T262" s="61"/>
      <c r="AT262" s="17" t="s">
        <v>135</v>
      </c>
      <c r="AU262" s="17" t="s">
        <v>79</v>
      </c>
    </row>
    <row r="263" spans="2:65" s="12" customFormat="1">
      <c r="B263" s="198"/>
      <c r="C263" s="199"/>
      <c r="D263" s="194" t="s">
        <v>139</v>
      </c>
      <c r="E263" s="200" t="s">
        <v>1</v>
      </c>
      <c r="F263" s="201" t="s">
        <v>318</v>
      </c>
      <c r="G263" s="199"/>
      <c r="H263" s="200" t="s">
        <v>1</v>
      </c>
      <c r="I263" s="202"/>
      <c r="J263" s="199"/>
      <c r="K263" s="199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139</v>
      </c>
      <c r="AU263" s="207" t="s">
        <v>79</v>
      </c>
      <c r="AV263" s="12" t="s">
        <v>21</v>
      </c>
      <c r="AW263" s="12" t="s">
        <v>34</v>
      </c>
      <c r="AX263" s="12" t="s">
        <v>72</v>
      </c>
      <c r="AY263" s="207" t="s">
        <v>125</v>
      </c>
    </row>
    <row r="264" spans="2:65" s="13" customFormat="1">
      <c r="B264" s="208"/>
      <c r="C264" s="209"/>
      <c r="D264" s="194" t="s">
        <v>139</v>
      </c>
      <c r="E264" s="210" t="s">
        <v>1</v>
      </c>
      <c r="F264" s="211" t="s">
        <v>319</v>
      </c>
      <c r="G264" s="209"/>
      <c r="H264" s="212">
        <v>37</v>
      </c>
      <c r="I264" s="213"/>
      <c r="J264" s="209"/>
      <c r="K264" s="209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139</v>
      </c>
      <c r="AU264" s="218" t="s">
        <v>79</v>
      </c>
      <c r="AV264" s="13" t="s">
        <v>79</v>
      </c>
      <c r="AW264" s="13" t="s">
        <v>34</v>
      </c>
      <c r="AX264" s="13" t="s">
        <v>21</v>
      </c>
      <c r="AY264" s="218" t="s">
        <v>125</v>
      </c>
    </row>
    <row r="265" spans="2:65" s="1" customFormat="1" ht="16.5" customHeight="1">
      <c r="B265" s="34"/>
      <c r="C265" s="182" t="s">
        <v>335</v>
      </c>
      <c r="D265" s="182" t="s">
        <v>128</v>
      </c>
      <c r="E265" s="183" t="s">
        <v>336</v>
      </c>
      <c r="F265" s="184" t="s">
        <v>337</v>
      </c>
      <c r="G265" s="185" t="s">
        <v>131</v>
      </c>
      <c r="H265" s="186">
        <v>37</v>
      </c>
      <c r="I265" s="187"/>
      <c r="J265" s="188">
        <f>ROUND(I265*H265,2)</f>
        <v>0</v>
      </c>
      <c r="K265" s="184" t="s">
        <v>132</v>
      </c>
      <c r="L265" s="38"/>
      <c r="M265" s="189" t="s">
        <v>1</v>
      </c>
      <c r="N265" s="190" t="s">
        <v>43</v>
      </c>
      <c r="O265" s="60"/>
      <c r="P265" s="191">
        <f>O265*H265</f>
        <v>0</v>
      </c>
      <c r="Q265" s="191">
        <v>2.2900000000000001E-4</v>
      </c>
      <c r="R265" s="191">
        <f>Q265*H265</f>
        <v>8.4729999999999996E-3</v>
      </c>
      <c r="S265" s="191">
        <v>0</v>
      </c>
      <c r="T265" s="192">
        <f>S265*H265</f>
        <v>0</v>
      </c>
      <c r="AR265" s="17" t="s">
        <v>226</v>
      </c>
      <c r="AT265" s="17" t="s">
        <v>128</v>
      </c>
      <c r="AU265" s="17" t="s">
        <v>79</v>
      </c>
      <c r="AY265" s="17" t="s">
        <v>125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7" t="s">
        <v>21</v>
      </c>
      <c r="BK265" s="193">
        <f>ROUND(I265*H265,2)</f>
        <v>0</v>
      </c>
      <c r="BL265" s="17" t="s">
        <v>226</v>
      </c>
      <c r="BM265" s="17" t="s">
        <v>338</v>
      </c>
    </row>
    <row r="266" spans="2:65" s="1" customFormat="1">
      <c r="B266" s="34"/>
      <c r="C266" s="35"/>
      <c r="D266" s="194" t="s">
        <v>135</v>
      </c>
      <c r="E266" s="35"/>
      <c r="F266" s="195" t="s">
        <v>339</v>
      </c>
      <c r="G266" s="35"/>
      <c r="H266" s="35"/>
      <c r="I266" s="112"/>
      <c r="J266" s="35"/>
      <c r="K266" s="35"/>
      <c r="L266" s="38"/>
      <c r="M266" s="196"/>
      <c r="N266" s="60"/>
      <c r="O266" s="60"/>
      <c r="P266" s="60"/>
      <c r="Q266" s="60"/>
      <c r="R266" s="60"/>
      <c r="S266" s="60"/>
      <c r="T266" s="61"/>
      <c r="AT266" s="17" t="s">
        <v>135</v>
      </c>
      <c r="AU266" s="17" t="s">
        <v>79</v>
      </c>
    </row>
    <row r="267" spans="2:65" s="12" customFormat="1">
      <c r="B267" s="198"/>
      <c r="C267" s="199"/>
      <c r="D267" s="194" t="s">
        <v>139</v>
      </c>
      <c r="E267" s="200" t="s">
        <v>1</v>
      </c>
      <c r="F267" s="201" t="s">
        <v>318</v>
      </c>
      <c r="G267" s="199"/>
      <c r="H267" s="200" t="s">
        <v>1</v>
      </c>
      <c r="I267" s="202"/>
      <c r="J267" s="199"/>
      <c r="K267" s="199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139</v>
      </c>
      <c r="AU267" s="207" t="s">
        <v>79</v>
      </c>
      <c r="AV267" s="12" t="s">
        <v>21</v>
      </c>
      <c r="AW267" s="12" t="s">
        <v>34</v>
      </c>
      <c r="AX267" s="12" t="s">
        <v>72</v>
      </c>
      <c r="AY267" s="207" t="s">
        <v>125</v>
      </c>
    </row>
    <row r="268" spans="2:65" s="13" customFormat="1">
      <c r="B268" s="208"/>
      <c r="C268" s="209"/>
      <c r="D268" s="194" t="s">
        <v>139</v>
      </c>
      <c r="E268" s="210" t="s">
        <v>1</v>
      </c>
      <c r="F268" s="211" t="s">
        <v>319</v>
      </c>
      <c r="G268" s="209"/>
      <c r="H268" s="212">
        <v>37</v>
      </c>
      <c r="I268" s="213"/>
      <c r="J268" s="209"/>
      <c r="K268" s="209"/>
      <c r="L268" s="214"/>
      <c r="M268" s="242"/>
      <c r="N268" s="243"/>
      <c r="O268" s="243"/>
      <c r="P268" s="243"/>
      <c r="Q268" s="243"/>
      <c r="R268" s="243"/>
      <c r="S268" s="243"/>
      <c r="T268" s="244"/>
      <c r="AT268" s="218" t="s">
        <v>139</v>
      </c>
      <c r="AU268" s="218" t="s">
        <v>79</v>
      </c>
      <c r="AV268" s="13" t="s">
        <v>79</v>
      </c>
      <c r="AW268" s="13" t="s">
        <v>34</v>
      </c>
      <c r="AX268" s="13" t="s">
        <v>21</v>
      </c>
      <c r="AY268" s="218" t="s">
        <v>125</v>
      </c>
    </row>
    <row r="269" spans="2:65" s="1" customFormat="1" ht="6.95" customHeight="1">
      <c r="B269" s="46"/>
      <c r="C269" s="47"/>
      <c r="D269" s="47"/>
      <c r="E269" s="47"/>
      <c r="F269" s="47"/>
      <c r="G269" s="47"/>
      <c r="H269" s="47"/>
      <c r="I269" s="134"/>
      <c r="J269" s="47"/>
      <c r="K269" s="47"/>
      <c r="L269" s="38"/>
    </row>
  </sheetData>
  <sheetProtection algorithmName="SHA-512" hashValue="7rB1+mqDqIqpCcyxi3EdRk+ml5EbKXKby6FgR/SE5rYrCNc5IeDofRpm/2IsmYDzPsHU2czg8aXQmOYuWolPlg==" saltValue="biF5h76YYATlRStL2vB/Kuf22LqgSVM8rSzcQpMPVzo0tyc+4GzmVlqKxcrvyprukPY1FOKNaJiVvD9sszQ6Xw==" spinCount="100000" sheet="1" objects="1" scenarios="1" formatColumns="0" formatRows="0" autoFilter="0"/>
  <autoFilter ref="C93:K268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02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87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79</v>
      </c>
    </row>
    <row r="4" spans="2:46" ht="24.95" customHeight="1">
      <c r="B4" s="20"/>
      <c r="D4" s="110" t="s">
        <v>91</v>
      </c>
      <c r="L4" s="20"/>
      <c r="M4" s="2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294" t="str">
        <f>'Rekapitulace stavby'!K6</f>
        <v>Oprava fasády objektu KAVÁRNY UNION v České Lípě</v>
      </c>
      <c r="F7" s="295"/>
      <c r="G7" s="295"/>
      <c r="H7" s="295"/>
      <c r="L7" s="20"/>
    </row>
    <row r="8" spans="2:46" ht="12" customHeight="1">
      <c r="B8" s="20"/>
      <c r="D8" s="111" t="s">
        <v>92</v>
      </c>
      <c r="L8" s="20"/>
    </row>
    <row r="9" spans="2:46" s="1" customFormat="1" ht="16.5" customHeight="1">
      <c r="B9" s="38"/>
      <c r="E9" s="294" t="s">
        <v>93</v>
      </c>
      <c r="F9" s="296"/>
      <c r="G9" s="296"/>
      <c r="H9" s="296"/>
      <c r="I9" s="112"/>
      <c r="L9" s="38"/>
    </row>
    <row r="10" spans="2:46" s="1" customFormat="1" ht="12" customHeight="1">
      <c r="B10" s="38"/>
      <c r="D10" s="111" t="s">
        <v>94</v>
      </c>
      <c r="I10" s="112"/>
      <c r="L10" s="38"/>
    </row>
    <row r="11" spans="2:46" s="1" customFormat="1" ht="36.950000000000003" customHeight="1">
      <c r="B11" s="38"/>
      <c r="E11" s="297" t="s">
        <v>340</v>
      </c>
      <c r="F11" s="296"/>
      <c r="G11" s="296"/>
      <c r="H11" s="296"/>
      <c r="I11" s="112"/>
      <c r="L11" s="38"/>
    </row>
    <row r="12" spans="2:46" s="1" customFormat="1">
      <c r="B12" s="38"/>
      <c r="I12" s="112"/>
      <c r="L12" s="38"/>
    </row>
    <row r="13" spans="2:46" s="1" customFormat="1" ht="12" customHeight="1">
      <c r="B13" s="38"/>
      <c r="D13" s="111" t="s">
        <v>19</v>
      </c>
      <c r="F13" s="17" t="s">
        <v>1</v>
      </c>
      <c r="I13" s="113" t="s">
        <v>20</v>
      </c>
      <c r="J13" s="17" t="s">
        <v>1</v>
      </c>
      <c r="L13" s="38"/>
    </row>
    <row r="14" spans="2:46" s="1" customFormat="1" ht="12" customHeight="1">
      <c r="B14" s="38"/>
      <c r="D14" s="111" t="s">
        <v>22</v>
      </c>
      <c r="F14" s="17" t="s">
        <v>23</v>
      </c>
      <c r="I14" s="113" t="s">
        <v>24</v>
      </c>
      <c r="J14" s="114">
        <f>'Rekapitulace stavby'!AN8</f>
        <v>0</v>
      </c>
      <c r="L14" s="38"/>
    </row>
    <row r="15" spans="2:46" s="1" customFormat="1" ht="10.9" customHeight="1">
      <c r="B15" s="38"/>
      <c r="I15" s="112"/>
      <c r="L15" s="38"/>
    </row>
    <row r="16" spans="2:46" s="1" customFormat="1" ht="12" customHeight="1">
      <c r="B16" s="38"/>
      <c r="D16" s="111" t="s">
        <v>27</v>
      </c>
      <c r="I16" s="113" t="s">
        <v>28</v>
      </c>
      <c r="J16" s="17" t="str">
        <f>IF('Rekapitulace stavby'!AN10="","",'Rekapitulace stavby'!AN10)</f>
        <v/>
      </c>
      <c r="L16" s="38"/>
    </row>
    <row r="17" spans="2:12" s="1" customFormat="1" ht="18" customHeight="1">
      <c r="B17" s="38"/>
      <c r="E17" s="17" t="str">
        <f>IF('Rekapitulace stavby'!E11="","",'Rekapitulace stavby'!E11)</f>
        <v xml:space="preserve"> </v>
      </c>
      <c r="I17" s="113" t="s">
        <v>30</v>
      </c>
      <c r="J17" s="17" t="str">
        <f>IF('Rekapitulace stavby'!AN11="","",'Rekapitulace stavby'!AN11)</f>
        <v/>
      </c>
      <c r="L17" s="38"/>
    </row>
    <row r="18" spans="2:12" s="1" customFormat="1" ht="6.95" customHeight="1">
      <c r="B18" s="38"/>
      <c r="I18" s="112"/>
      <c r="L18" s="38"/>
    </row>
    <row r="19" spans="2:12" s="1" customFormat="1" ht="12" customHeight="1">
      <c r="B19" s="38"/>
      <c r="D19" s="111" t="s">
        <v>31</v>
      </c>
      <c r="I19" s="113" t="s">
        <v>28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298" t="str">
        <f>'Rekapitulace stavby'!E14</f>
        <v>Vyplň údaj</v>
      </c>
      <c r="F20" s="299"/>
      <c r="G20" s="299"/>
      <c r="H20" s="299"/>
      <c r="I20" s="113" t="s">
        <v>30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2"/>
      <c r="L21" s="38"/>
    </row>
    <row r="22" spans="2:12" s="1" customFormat="1" ht="12" customHeight="1">
      <c r="B22" s="38"/>
      <c r="D22" s="111" t="s">
        <v>33</v>
      </c>
      <c r="I22" s="113" t="s">
        <v>28</v>
      </c>
      <c r="J22" s="17" t="str">
        <f>IF('Rekapitulace stavby'!AN16="","",'Rekapitulace stavby'!AN16)</f>
        <v/>
      </c>
      <c r="L22" s="38"/>
    </row>
    <row r="23" spans="2:12" s="1" customFormat="1" ht="18" customHeight="1">
      <c r="B23" s="38"/>
      <c r="E23" s="17" t="str">
        <f>IF('Rekapitulace stavby'!E17="","",'Rekapitulace stavby'!E17)</f>
        <v xml:space="preserve"> </v>
      </c>
      <c r="I23" s="113" t="s">
        <v>30</v>
      </c>
      <c r="J23" s="17" t="str">
        <f>IF('Rekapitulace stavby'!AN17="","",'Rekapitulace stavby'!AN17)</f>
        <v/>
      </c>
      <c r="L23" s="38"/>
    </row>
    <row r="24" spans="2:12" s="1" customFormat="1" ht="6.95" customHeight="1">
      <c r="B24" s="38"/>
      <c r="I24" s="112"/>
      <c r="L24" s="38"/>
    </row>
    <row r="25" spans="2:12" s="1" customFormat="1" ht="12" customHeight="1">
      <c r="B25" s="38"/>
      <c r="D25" s="111" t="s">
        <v>35</v>
      </c>
      <c r="I25" s="113" t="s">
        <v>28</v>
      </c>
      <c r="J25" s="17" t="str">
        <f>IF('Rekapitulace stavby'!AN19="","",'Rekapitulace stavby'!AN19)</f>
        <v/>
      </c>
      <c r="L25" s="38"/>
    </row>
    <row r="26" spans="2:12" s="1" customFormat="1" ht="18" customHeight="1">
      <c r="B26" s="38"/>
      <c r="E26" s="17" t="str">
        <f>IF('Rekapitulace stavby'!E20="","",'Rekapitulace stavby'!E20)</f>
        <v xml:space="preserve"> </v>
      </c>
      <c r="I26" s="113" t="s">
        <v>30</v>
      </c>
      <c r="J26" s="17" t="str">
        <f>IF('Rekapitulace stavby'!AN20="","",'Rekapitulace stavby'!AN20)</f>
        <v/>
      </c>
      <c r="L26" s="38"/>
    </row>
    <row r="27" spans="2:12" s="1" customFormat="1" ht="6.95" customHeight="1">
      <c r="B27" s="38"/>
      <c r="I27" s="112"/>
      <c r="L27" s="38"/>
    </row>
    <row r="28" spans="2:12" s="1" customFormat="1" ht="12" customHeight="1">
      <c r="B28" s="38"/>
      <c r="D28" s="111" t="s">
        <v>36</v>
      </c>
      <c r="I28" s="112"/>
      <c r="L28" s="38"/>
    </row>
    <row r="29" spans="2:12" s="7" customFormat="1" ht="22.5" customHeight="1">
      <c r="B29" s="115"/>
      <c r="E29" s="300" t="s">
        <v>341</v>
      </c>
      <c r="F29" s="300"/>
      <c r="G29" s="300"/>
      <c r="H29" s="300"/>
      <c r="I29" s="116"/>
      <c r="L29" s="115"/>
    </row>
    <row r="30" spans="2:12" s="1" customFormat="1" ht="6.95" customHeight="1">
      <c r="B30" s="38"/>
      <c r="I30" s="112"/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25.35" customHeight="1">
      <c r="B32" s="38"/>
      <c r="D32" s="118" t="s">
        <v>38</v>
      </c>
      <c r="I32" s="112"/>
      <c r="J32" s="119">
        <f>ROUND(J89, 2)</f>
        <v>0</v>
      </c>
      <c r="L32" s="38"/>
    </row>
    <row r="33" spans="2:12" s="1" customFormat="1" ht="6.95" customHeight="1">
      <c r="B33" s="38"/>
      <c r="D33" s="56"/>
      <c r="E33" s="56"/>
      <c r="F33" s="56"/>
      <c r="G33" s="56"/>
      <c r="H33" s="56"/>
      <c r="I33" s="117"/>
      <c r="J33" s="56"/>
      <c r="K33" s="56"/>
      <c r="L33" s="38"/>
    </row>
    <row r="34" spans="2:12" s="1" customFormat="1" ht="14.45" customHeight="1">
      <c r="B34" s="38"/>
      <c r="F34" s="120" t="s">
        <v>40</v>
      </c>
      <c r="I34" s="121" t="s">
        <v>39</v>
      </c>
      <c r="J34" s="120" t="s">
        <v>41</v>
      </c>
      <c r="L34" s="38"/>
    </row>
    <row r="35" spans="2:12" s="1" customFormat="1" ht="14.45" customHeight="1">
      <c r="B35" s="38"/>
      <c r="D35" s="111" t="s">
        <v>42</v>
      </c>
      <c r="E35" s="111" t="s">
        <v>43</v>
      </c>
      <c r="F35" s="122">
        <f>ROUND((SUM(BE89:BE101)),  2)</f>
        <v>0</v>
      </c>
      <c r="I35" s="123">
        <v>0.21</v>
      </c>
      <c r="J35" s="122">
        <f>ROUND(((SUM(BE89:BE101))*I35),  2)</f>
        <v>0</v>
      </c>
      <c r="L35" s="38"/>
    </row>
    <row r="36" spans="2:12" s="1" customFormat="1" ht="14.45" customHeight="1">
      <c r="B36" s="38"/>
      <c r="E36" s="111" t="s">
        <v>44</v>
      </c>
      <c r="F36" s="122">
        <f>ROUND((SUM(BF89:BF101)),  2)</f>
        <v>0</v>
      </c>
      <c r="I36" s="123">
        <v>0.15</v>
      </c>
      <c r="J36" s="122">
        <f>ROUND(((SUM(BF89:BF101))*I36),  2)</f>
        <v>0</v>
      </c>
      <c r="L36" s="38"/>
    </row>
    <row r="37" spans="2:12" s="1" customFormat="1" ht="14.45" hidden="1" customHeight="1">
      <c r="B37" s="38"/>
      <c r="E37" s="111" t="s">
        <v>45</v>
      </c>
      <c r="F37" s="122">
        <f>ROUND((SUM(BG89:BG101)),  2)</f>
        <v>0</v>
      </c>
      <c r="I37" s="123">
        <v>0.21</v>
      </c>
      <c r="J37" s="122">
        <f>0</f>
        <v>0</v>
      </c>
      <c r="L37" s="38"/>
    </row>
    <row r="38" spans="2:12" s="1" customFormat="1" ht="14.45" hidden="1" customHeight="1">
      <c r="B38" s="38"/>
      <c r="E38" s="111" t="s">
        <v>46</v>
      </c>
      <c r="F38" s="122">
        <f>ROUND((SUM(BH89:BH101)),  2)</f>
        <v>0</v>
      </c>
      <c r="I38" s="123">
        <v>0.15</v>
      </c>
      <c r="J38" s="122">
        <f>0</f>
        <v>0</v>
      </c>
      <c r="L38" s="38"/>
    </row>
    <row r="39" spans="2:12" s="1" customFormat="1" ht="14.45" hidden="1" customHeight="1">
      <c r="B39" s="38"/>
      <c r="E39" s="111" t="s">
        <v>47</v>
      </c>
      <c r="F39" s="122">
        <f>ROUND((SUM(BI89:BI101)),  2)</f>
        <v>0</v>
      </c>
      <c r="I39" s="123">
        <v>0</v>
      </c>
      <c r="J39" s="122">
        <f>0</f>
        <v>0</v>
      </c>
      <c r="L39" s="38"/>
    </row>
    <row r="40" spans="2:12" s="1" customFormat="1" ht="6.95" customHeight="1">
      <c r="B40" s="38"/>
      <c r="I40" s="112"/>
      <c r="L40" s="38"/>
    </row>
    <row r="41" spans="2:12" s="1" customFormat="1" ht="25.35" customHeight="1">
      <c r="B41" s="38"/>
      <c r="C41" s="124"/>
      <c r="D41" s="125" t="s">
        <v>48</v>
      </c>
      <c r="E41" s="126"/>
      <c r="F41" s="126"/>
      <c r="G41" s="127" t="s">
        <v>49</v>
      </c>
      <c r="H41" s="128" t="s">
        <v>50</v>
      </c>
      <c r="I41" s="129"/>
      <c r="J41" s="130">
        <f>SUM(J32:J39)</f>
        <v>0</v>
      </c>
      <c r="K41" s="131"/>
      <c r="L41" s="38"/>
    </row>
    <row r="42" spans="2:12" s="1" customFormat="1" ht="14.45" customHeight="1"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38"/>
    </row>
    <row r="46" spans="2:12" s="1" customFormat="1" ht="6.95" customHeight="1">
      <c r="B46" s="135"/>
      <c r="C46" s="136"/>
      <c r="D46" s="136"/>
      <c r="E46" s="136"/>
      <c r="F46" s="136"/>
      <c r="G46" s="136"/>
      <c r="H46" s="136"/>
      <c r="I46" s="137"/>
      <c r="J46" s="136"/>
      <c r="K46" s="136"/>
      <c r="L46" s="38"/>
    </row>
    <row r="47" spans="2:12" s="1" customFormat="1" ht="24.95" customHeight="1">
      <c r="B47" s="34"/>
      <c r="C47" s="23" t="s">
        <v>96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6.95" customHeight="1">
      <c r="B48" s="34"/>
      <c r="C48" s="35"/>
      <c r="D48" s="35"/>
      <c r="E48" s="35"/>
      <c r="F48" s="35"/>
      <c r="G48" s="35"/>
      <c r="H48" s="35"/>
      <c r="I48" s="112"/>
      <c r="J48" s="35"/>
      <c r="K48" s="35"/>
      <c r="L48" s="38"/>
    </row>
    <row r="49" spans="2:47" s="1" customFormat="1" ht="12" customHeight="1">
      <c r="B49" s="34"/>
      <c r="C49" s="29" t="s">
        <v>16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292" t="str">
        <f>E7</f>
        <v>Oprava fasády objektu KAVÁRNY UNION v České Lípě</v>
      </c>
      <c r="F50" s="293"/>
      <c r="G50" s="293"/>
      <c r="H50" s="293"/>
      <c r="I50" s="112"/>
      <c r="J50" s="35"/>
      <c r="K50" s="35"/>
      <c r="L50" s="38"/>
    </row>
    <row r="51" spans="2:47" ht="12" customHeight="1">
      <c r="B51" s="21"/>
      <c r="C51" s="29" t="s">
        <v>92</v>
      </c>
      <c r="D51" s="22"/>
      <c r="E51" s="22"/>
      <c r="F51" s="22"/>
      <c r="G51" s="22"/>
      <c r="H51" s="22"/>
      <c r="J51" s="22"/>
      <c r="K51" s="22"/>
      <c r="L51" s="20"/>
    </row>
    <row r="52" spans="2:47" s="1" customFormat="1" ht="16.5" customHeight="1">
      <c r="B52" s="34"/>
      <c r="C52" s="35"/>
      <c r="D52" s="35"/>
      <c r="E52" s="292" t="s">
        <v>93</v>
      </c>
      <c r="F52" s="276"/>
      <c r="G52" s="276"/>
      <c r="H52" s="276"/>
      <c r="I52" s="112"/>
      <c r="J52" s="35"/>
      <c r="K52" s="35"/>
      <c r="L52" s="38"/>
    </row>
    <row r="53" spans="2:47" s="1" customFormat="1" ht="12" customHeight="1">
      <c r="B53" s="34"/>
      <c r="C53" s="29" t="s">
        <v>94</v>
      </c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6.5" customHeight="1">
      <c r="B54" s="34"/>
      <c r="C54" s="35"/>
      <c r="D54" s="35"/>
      <c r="E54" s="277" t="str">
        <f>E11</f>
        <v>170629-1-2 - OPRAVA FASÁDY KAVÁRNY UNION V ČESKÉ LÍPĚ - restaurátorské práce</v>
      </c>
      <c r="F54" s="276"/>
      <c r="G54" s="276"/>
      <c r="H54" s="276"/>
      <c r="I54" s="112"/>
      <c r="J54" s="35"/>
      <c r="K54" s="35"/>
      <c r="L54" s="38"/>
    </row>
    <row r="55" spans="2:47" s="1" customFormat="1" ht="6.95" customHeight="1">
      <c r="B55" s="34"/>
      <c r="C55" s="35"/>
      <c r="D55" s="35"/>
      <c r="E55" s="35"/>
      <c r="F55" s="35"/>
      <c r="G55" s="35"/>
      <c r="H55" s="35"/>
      <c r="I55" s="112"/>
      <c r="J55" s="35"/>
      <c r="K55" s="35"/>
      <c r="L55" s="38"/>
    </row>
    <row r="56" spans="2:47" s="1" customFormat="1" ht="12" customHeight="1">
      <c r="B56" s="34"/>
      <c r="C56" s="29" t="s">
        <v>22</v>
      </c>
      <c r="D56" s="35"/>
      <c r="E56" s="35"/>
      <c r="F56" s="27" t="str">
        <f>F14</f>
        <v>JINDŘICHA Z LIPÉ 113/24 Č. LÍPA, Česká Lípa</v>
      </c>
      <c r="G56" s="35"/>
      <c r="H56" s="35"/>
      <c r="I56" s="113" t="s">
        <v>24</v>
      </c>
      <c r="J56" s="55">
        <f>IF(J14="","",J14)</f>
        <v>0</v>
      </c>
      <c r="K56" s="35"/>
      <c r="L56" s="38"/>
    </row>
    <row r="57" spans="2:47" s="1" customFormat="1" ht="6.95" customHeight="1">
      <c r="B57" s="34"/>
      <c r="C57" s="35"/>
      <c r="D57" s="35"/>
      <c r="E57" s="35"/>
      <c r="F57" s="35"/>
      <c r="G57" s="35"/>
      <c r="H57" s="35"/>
      <c r="I57" s="112"/>
      <c r="J57" s="35"/>
      <c r="K57" s="35"/>
      <c r="L57" s="38"/>
    </row>
    <row r="58" spans="2:47" s="1" customFormat="1" ht="13.7" customHeight="1">
      <c r="B58" s="34"/>
      <c r="C58" s="29" t="s">
        <v>27</v>
      </c>
      <c r="D58" s="35"/>
      <c r="E58" s="35"/>
      <c r="F58" s="27" t="str">
        <f>E17</f>
        <v xml:space="preserve"> </v>
      </c>
      <c r="G58" s="35"/>
      <c r="H58" s="35"/>
      <c r="I58" s="113" t="s">
        <v>33</v>
      </c>
      <c r="J58" s="32" t="str">
        <f>E23</f>
        <v xml:space="preserve"> </v>
      </c>
      <c r="K58" s="35"/>
      <c r="L58" s="38"/>
    </row>
    <row r="59" spans="2:47" s="1" customFormat="1" ht="13.7" customHeight="1">
      <c r="B59" s="34"/>
      <c r="C59" s="29" t="s">
        <v>31</v>
      </c>
      <c r="D59" s="35"/>
      <c r="E59" s="35"/>
      <c r="F59" s="27" t="str">
        <f>IF(E20="","",E20)</f>
        <v>Vyplň údaj</v>
      </c>
      <c r="G59" s="35"/>
      <c r="H59" s="35"/>
      <c r="I59" s="113" t="s">
        <v>35</v>
      </c>
      <c r="J59" s="32" t="str">
        <f>E26</f>
        <v xml:space="preserve"> </v>
      </c>
      <c r="K59" s="35"/>
      <c r="L59" s="38"/>
    </row>
    <row r="60" spans="2:47" s="1" customFormat="1" ht="10.35" customHeight="1">
      <c r="B60" s="34"/>
      <c r="C60" s="35"/>
      <c r="D60" s="35"/>
      <c r="E60" s="35"/>
      <c r="F60" s="35"/>
      <c r="G60" s="35"/>
      <c r="H60" s="35"/>
      <c r="I60" s="112"/>
      <c r="J60" s="35"/>
      <c r="K60" s="35"/>
      <c r="L60" s="38"/>
    </row>
    <row r="61" spans="2:47" s="1" customFormat="1" ht="29.25" customHeight="1">
      <c r="B61" s="34"/>
      <c r="C61" s="138" t="s">
        <v>97</v>
      </c>
      <c r="D61" s="139"/>
      <c r="E61" s="139"/>
      <c r="F61" s="139"/>
      <c r="G61" s="139"/>
      <c r="H61" s="139"/>
      <c r="I61" s="140"/>
      <c r="J61" s="141" t="s">
        <v>98</v>
      </c>
      <c r="K61" s="139"/>
      <c r="L61" s="38"/>
    </row>
    <row r="62" spans="2:47" s="1" customFormat="1" ht="10.35" customHeight="1">
      <c r="B62" s="34"/>
      <c r="C62" s="35"/>
      <c r="D62" s="35"/>
      <c r="E62" s="35"/>
      <c r="F62" s="35"/>
      <c r="G62" s="35"/>
      <c r="H62" s="35"/>
      <c r="I62" s="112"/>
      <c r="J62" s="35"/>
      <c r="K62" s="35"/>
      <c r="L62" s="38"/>
    </row>
    <row r="63" spans="2:47" s="1" customFormat="1" ht="22.9" customHeight="1">
      <c r="B63" s="34"/>
      <c r="C63" s="142" t="s">
        <v>99</v>
      </c>
      <c r="D63" s="35"/>
      <c r="E63" s="35"/>
      <c r="F63" s="35"/>
      <c r="G63" s="35"/>
      <c r="H63" s="35"/>
      <c r="I63" s="112"/>
      <c r="J63" s="73">
        <f>J89</f>
        <v>0</v>
      </c>
      <c r="K63" s="35"/>
      <c r="L63" s="38"/>
      <c r="AU63" s="17" t="s">
        <v>100</v>
      </c>
    </row>
    <row r="64" spans="2:47" s="8" customFormat="1" ht="24.95" customHeight="1">
      <c r="B64" s="143"/>
      <c r="C64" s="144"/>
      <c r="D64" s="145" t="s">
        <v>106</v>
      </c>
      <c r="E64" s="146"/>
      <c r="F64" s="146"/>
      <c r="G64" s="146"/>
      <c r="H64" s="146"/>
      <c r="I64" s="147"/>
      <c r="J64" s="148">
        <f>J90</f>
        <v>0</v>
      </c>
      <c r="K64" s="144"/>
      <c r="L64" s="149"/>
    </row>
    <row r="65" spans="2:12" s="9" customFormat="1" ht="19.899999999999999" customHeight="1">
      <c r="B65" s="150"/>
      <c r="C65" s="94"/>
      <c r="D65" s="151" t="s">
        <v>108</v>
      </c>
      <c r="E65" s="152"/>
      <c r="F65" s="152"/>
      <c r="G65" s="152"/>
      <c r="H65" s="152"/>
      <c r="I65" s="153"/>
      <c r="J65" s="154">
        <f>J91</f>
        <v>0</v>
      </c>
      <c r="K65" s="94"/>
      <c r="L65" s="155"/>
    </row>
    <row r="66" spans="2:12" s="8" customFormat="1" ht="24.95" customHeight="1">
      <c r="B66" s="143"/>
      <c r="C66" s="144"/>
      <c r="D66" s="145" t="s">
        <v>342</v>
      </c>
      <c r="E66" s="146"/>
      <c r="F66" s="146"/>
      <c r="G66" s="146"/>
      <c r="H66" s="146"/>
      <c r="I66" s="147"/>
      <c r="J66" s="148">
        <f>J97</f>
        <v>0</v>
      </c>
      <c r="K66" s="144"/>
      <c r="L66" s="149"/>
    </row>
    <row r="67" spans="2:12" s="9" customFormat="1" ht="19.899999999999999" customHeight="1">
      <c r="B67" s="150"/>
      <c r="C67" s="94"/>
      <c r="D67" s="151" t="s">
        <v>343</v>
      </c>
      <c r="E67" s="152"/>
      <c r="F67" s="152"/>
      <c r="G67" s="152"/>
      <c r="H67" s="152"/>
      <c r="I67" s="153"/>
      <c r="J67" s="154">
        <f>J98</f>
        <v>0</v>
      </c>
      <c r="K67" s="94"/>
      <c r="L67" s="155"/>
    </row>
    <row r="68" spans="2:12" s="1" customFormat="1" ht="21.75" customHeight="1">
      <c r="B68" s="34"/>
      <c r="C68" s="35"/>
      <c r="D68" s="35"/>
      <c r="E68" s="35"/>
      <c r="F68" s="35"/>
      <c r="G68" s="35"/>
      <c r="H68" s="35"/>
      <c r="I68" s="112"/>
      <c r="J68" s="35"/>
      <c r="K68" s="35"/>
      <c r="L68" s="38"/>
    </row>
    <row r="69" spans="2:12" s="1" customFormat="1" ht="6.95" customHeight="1">
      <c r="B69" s="46"/>
      <c r="C69" s="47"/>
      <c r="D69" s="47"/>
      <c r="E69" s="47"/>
      <c r="F69" s="47"/>
      <c r="G69" s="47"/>
      <c r="H69" s="47"/>
      <c r="I69" s="134"/>
      <c r="J69" s="47"/>
      <c r="K69" s="47"/>
      <c r="L69" s="38"/>
    </row>
    <row r="73" spans="2:12" s="1" customFormat="1" ht="6.95" customHeight="1">
      <c r="B73" s="48"/>
      <c r="C73" s="49"/>
      <c r="D73" s="49"/>
      <c r="E73" s="49"/>
      <c r="F73" s="49"/>
      <c r="G73" s="49"/>
      <c r="H73" s="49"/>
      <c r="I73" s="137"/>
      <c r="J73" s="49"/>
      <c r="K73" s="49"/>
      <c r="L73" s="38"/>
    </row>
    <row r="74" spans="2:12" s="1" customFormat="1" ht="24.95" customHeight="1">
      <c r="B74" s="34"/>
      <c r="C74" s="23" t="s">
        <v>110</v>
      </c>
      <c r="D74" s="35"/>
      <c r="E74" s="35"/>
      <c r="F74" s="35"/>
      <c r="G74" s="35"/>
      <c r="H74" s="35"/>
      <c r="I74" s="112"/>
      <c r="J74" s="35"/>
      <c r="K74" s="35"/>
      <c r="L74" s="38"/>
    </row>
    <row r="75" spans="2:12" s="1" customFormat="1" ht="6.95" customHeight="1">
      <c r="B75" s="34"/>
      <c r="C75" s="35"/>
      <c r="D75" s="35"/>
      <c r="E75" s="35"/>
      <c r="F75" s="35"/>
      <c r="G75" s="35"/>
      <c r="H75" s="35"/>
      <c r="I75" s="112"/>
      <c r="J75" s="35"/>
      <c r="K75" s="35"/>
      <c r="L75" s="38"/>
    </row>
    <row r="76" spans="2:12" s="1" customFormat="1" ht="12" customHeight="1">
      <c r="B76" s="34"/>
      <c r="C76" s="29" t="s">
        <v>16</v>
      </c>
      <c r="D76" s="35"/>
      <c r="E76" s="35"/>
      <c r="F76" s="35"/>
      <c r="G76" s="35"/>
      <c r="H76" s="35"/>
      <c r="I76" s="112"/>
      <c r="J76" s="35"/>
      <c r="K76" s="35"/>
      <c r="L76" s="38"/>
    </row>
    <row r="77" spans="2:12" s="1" customFormat="1" ht="16.5" customHeight="1">
      <c r="B77" s="34"/>
      <c r="C77" s="35"/>
      <c r="D77" s="35"/>
      <c r="E77" s="292" t="str">
        <f>E7</f>
        <v>Oprava fasády objektu KAVÁRNY UNION v České Lípě</v>
      </c>
      <c r="F77" s="293"/>
      <c r="G77" s="293"/>
      <c r="H77" s="293"/>
      <c r="I77" s="112"/>
      <c r="J77" s="35"/>
      <c r="K77" s="35"/>
      <c r="L77" s="38"/>
    </row>
    <row r="78" spans="2:12" ht="12" customHeight="1">
      <c r="B78" s="21"/>
      <c r="C78" s="29" t="s">
        <v>92</v>
      </c>
      <c r="D78" s="22"/>
      <c r="E78" s="22"/>
      <c r="F78" s="22"/>
      <c r="G78" s="22"/>
      <c r="H78" s="22"/>
      <c r="J78" s="22"/>
      <c r="K78" s="22"/>
      <c r="L78" s="20"/>
    </row>
    <row r="79" spans="2:12" s="1" customFormat="1" ht="16.5" customHeight="1">
      <c r="B79" s="34"/>
      <c r="C79" s="35"/>
      <c r="D79" s="35"/>
      <c r="E79" s="292" t="s">
        <v>93</v>
      </c>
      <c r="F79" s="276"/>
      <c r="G79" s="276"/>
      <c r="H79" s="276"/>
      <c r="I79" s="112"/>
      <c r="J79" s="35"/>
      <c r="K79" s="35"/>
      <c r="L79" s="38"/>
    </row>
    <row r="80" spans="2:12" s="1" customFormat="1" ht="12" customHeight="1">
      <c r="B80" s="34"/>
      <c r="C80" s="29" t="s">
        <v>94</v>
      </c>
      <c r="D80" s="35"/>
      <c r="E80" s="35"/>
      <c r="F80" s="35"/>
      <c r="G80" s="35"/>
      <c r="H80" s="35"/>
      <c r="I80" s="112"/>
      <c r="J80" s="35"/>
      <c r="K80" s="35"/>
      <c r="L80" s="38"/>
    </row>
    <row r="81" spans="2:65" s="1" customFormat="1" ht="16.5" customHeight="1">
      <c r="B81" s="34"/>
      <c r="C81" s="35"/>
      <c r="D81" s="35"/>
      <c r="E81" s="277" t="str">
        <f>E11</f>
        <v>170629-1-2 - OPRAVA FASÁDY KAVÁRNY UNION V ČESKÉ LÍPĚ - restaurátorské práce</v>
      </c>
      <c r="F81" s="276"/>
      <c r="G81" s="276"/>
      <c r="H81" s="276"/>
      <c r="I81" s="112"/>
      <c r="J81" s="35"/>
      <c r="K81" s="35"/>
      <c r="L81" s="3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112"/>
      <c r="J82" s="35"/>
      <c r="K82" s="35"/>
      <c r="L82" s="38"/>
    </row>
    <row r="83" spans="2:65" s="1" customFormat="1" ht="12" customHeight="1">
      <c r="B83" s="34"/>
      <c r="C83" s="29" t="s">
        <v>22</v>
      </c>
      <c r="D83" s="35"/>
      <c r="E83" s="35"/>
      <c r="F83" s="27" t="str">
        <f>F14</f>
        <v>JINDŘICHA Z LIPÉ 113/24 Č. LÍPA, Česká Lípa</v>
      </c>
      <c r="G83" s="35"/>
      <c r="H83" s="35"/>
      <c r="I83" s="113" t="s">
        <v>24</v>
      </c>
      <c r="J83" s="55">
        <f>IF(J14="","",J14)</f>
        <v>0</v>
      </c>
      <c r="K83" s="35"/>
      <c r="L83" s="38"/>
    </row>
    <row r="84" spans="2:65" s="1" customFormat="1" ht="6.95" customHeight="1">
      <c r="B84" s="34"/>
      <c r="C84" s="35"/>
      <c r="D84" s="35"/>
      <c r="E84" s="35"/>
      <c r="F84" s="35"/>
      <c r="G84" s="35"/>
      <c r="H84" s="35"/>
      <c r="I84" s="112"/>
      <c r="J84" s="35"/>
      <c r="K84" s="35"/>
      <c r="L84" s="38"/>
    </row>
    <row r="85" spans="2:65" s="1" customFormat="1" ht="13.7" customHeight="1">
      <c r="B85" s="34"/>
      <c r="C85" s="29" t="s">
        <v>27</v>
      </c>
      <c r="D85" s="35"/>
      <c r="E85" s="35"/>
      <c r="F85" s="27" t="str">
        <f>E17</f>
        <v xml:space="preserve"> </v>
      </c>
      <c r="G85" s="35"/>
      <c r="H85" s="35"/>
      <c r="I85" s="113" t="s">
        <v>33</v>
      </c>
      <c r="J85" s="32" t="str">
        <f>E23</f>
        <v xml:space="preserve"> </v>
      </c>
      <c r="K85" s="35"/>
      <c r="L85" s="38"/>
    </row>
    <row r="86" spans="2:65" s="1" customFormat="1" ht="13.7" customHeight="1">
      <c r="B86" s="34"/>
      <c r="C86" s="29" t="s">
        <v>31</v>
      </c>
      <c r="D86" s="35"/>
      <c r="E86" s="35"/>
      <c r="F86" s="27" t="str">
        <f>IF(E20="","",E20)</f>
        <v>Vyplň údaj</v>
      </c>
      <c r="G86" s="35"/>
      <c r="H86" s="35"/>
      <c r="I86" s="113" t="s">
        <v>35</v>
      </c>
      <c r="J86" s="32" t="str">
        <f>E26</f>
        <v xml:space="preserve"> </v>
      </c>
      <c r="K86" s="35"/>
      <c r="L86" s="3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112"/>
      <c r="J87" s="35"/>
      <c r="K87" s="35"/>
      <c r="L87" s="38"/>
    </row>
    <row r="88" spans="2:65" s="10" customFormat="1" ht="29.25" customHeight="1">
      <c r="B88" s="156"/>
      <c r="C88" s="157" t="s">
        <v>111</v>
      </c>
      <c r="D88" s="158" t="s">
        <v>57</v>
      </c>
      <c r="E88" s="158" t="s">
        <v>53</v>
      </c>
      <c r="F88" s="158" t="s">
        <v>54</v>
      </c>
      <c r="G88" s="158" t="s">
        <v>112</v>
      </c>
      <c r="H88" s="158" t="s">
        <v>113</v>
      </c>
      <c r="I88" s="159" t="s">
        <v>114</v>
      </c>
      <c r="J88" s="158" t="s">
        <v>98</v>
      </c>
      <c r="K88" s="160" t="s">
        <v>115</v>
      </c>
      <c r="L88" s="161"/>
      <c r="M88" s="64" t="s">
        <v>1</v>
      </c>
      <c r="N88" s="65" t="s">
        <v>42</v>
      </c>
      <c r="O88" s="65" t="s">
        <v>116</v>
      </c>
      <c r="P88" s="65" t="s">
        <v>117</v>
      </c>
      <c r="Q88" s="65" t="s">
        <v>118</v>
      </c>
      <c r="R88" s="65" t="s">
        <v>119</v>
      </c>
      <c r="S88" s="65" t="s">
        <v>120</v>
      </c>
      <c r="T88" s="66" t="s">
        <v>121</v>
      </c>
    </row>
    <row r="89" spans="2:65" s="1" customFormat="1" ht="22.9" customHeight="1">
      <c r="B89" s="34"/>
      <c r="C89" s="71" t="s">
        <v>122</v>
      </c>
      <c r="D89" s="35"/>
      <c r="E89" s="35"/>
      <c r="F89" s="35"/>
      <c r="G89" s="35"/>
      <c r="H89" s="35"/>
      <c r="I89" s="112"/>
      <c r="J89" s="162">
        <f>BK89</f>
        <v>0</v>
      </c>
      <c r="K89" s="35"/>
      <c r="L89" s="38"/>
      <c r="M89" s="67"/>
      <c r="N89" s="68"/>
      <c r="O89" s="68"/>
      <c r="P89" s="163">
        <f>P90+P97</f>
        <v>0</v>
      </c>
      <c r="Q89" s="68"/>
      <c r="R89" s="163">
        <f>R90+R97</f>
        <v>3.2999999999999995E-2</v>
      </c>
      <c r="S89" s="68"/>
      <c r="T89" s="164">
        <f>T90+T97</f>
        <v>0</v>
      </c>
      <c r="AT89" s="17" t="s">
        <v>71</v>
      </c>
      <c r="AU89" s="17" t="s">
        <v>100</v>
      </c>
      <c r="BK89" s="165">
        <f>BK90+BK97</f>
        <v>0</v>
      </c>
    </row>
    <row r="90" spans="2:65" s="11" customFormat="1" ht="25.9" customHeight="1">
      <c r="B90" s="166"/>
      <c r="C90" s="167"/>
      <c r="D90" s="168" t="s">
        <v>71</v>
      </c>
      <c r="E90" s="169" t="s">
        <v>252</v>
      </c>
      <c r="F90" s="169" t="s">
        <v>253</v>
      </c>
      <c r="G90" s="167"/>
      <c r="H90" s="167"/>
      <c r="I90" s="170"/>
      <c r="J90" s="171">
        <f>BK90</f>
        <v>0</v>
      </c>
      <c r="K90" s="167"/>
      <c r="L90" s="172"/>
      <c r="M90" s="173"/>
      <c r="N90" s="174"/>
      <c r="O90" s="174"/>
      <c r="P90" s="175">
        <f>P91</f>
        <v>0</v>
      </c>
      <c r="Q90" s="174"/>
      <c r="R90" s="175">
        <f>R91</f>
        <v>3.2999999999999995E-2</v>
      </c>
      <c r="S90" s="174"/>
      <c r="T90" s="176">
        <f>T91</f>
        <v>0</v>
      </c>
      <c r="AR90" s="177" t="s">
        <v>79</v>
      </c>
      <c r="AT90" s="178" t="s">
        <v>71</v>
      </c>
      <c r="AU90" s="178" t="s">
        <v>72</v>
      </c>
      <c r="AY90" s="177" t="s">
        <v>125</v>
      </c>
      <c r="BK90" s="179">
        <f>BK91</f>
        <v>0</v>
      </c>
    </row>
    <row r="91" spans="2:65" s="11" customFormat="1" ht="22.9" customHeight="1">
      <c r="B91" s="166"/>
      <c r="C91" s="167"/>
      <c r="D91" s="168" t="s">
        <v>71</v>
      </c>
      <c r="E91" s="180" t="s">
        <v>282</v>
      </c>
      <c r="F91" s="180" t="s">
        <v>283</v>
      </c>
      <c r="G91" s="167"/>
      <c r="H91" s="167"/>
      <c r="I91" s="170"/>
      <c r="J91" s="181">
        <f>BK91</f>
        <v>0</v>
      </c>
      <c r="K91" s="167"/>
      <c r="L91" s="172"/>
      <c r="M91" s="173"/>
      <c r="N91" s="174"/>
      <c r="O91" s="174"/>
      <c r="P91" s="175">
        <f>SUM(P92:P96)</f>
        <v>0</v>
      </c>
      <c r="Q91" s="174"/>
      <c r="R91" s="175">
        <f>SUM(R92:R96)</f>
        <v>3.2999999999999995E-2</v>
      </c>
      <c r="S91" s="174"/>
      <c r="T91" s="176">
        <f>SUM(T92:T96)</f>
        <v>0</v>
      </c>
      <c r="AR91" s="177" t="s">
        <v>79</v>
      </c>
      <c r="AT91" s="178" t="s">
        <v>71</v>
      </c>
      <c r="AU91" s="178" t="s">
        <v>21</v>
      </c>
      <c r="AY91" s="177" t="s">
        <v>125</v>
      </c>
      <c r="BK91" s="179">
        <f>SUM(BK92:BK96)</f>
        <v>0</v>
      </c>
    </row>
    <row r="92" spans="2:65" s="1" customFormat="1" ht="16.5" customHeight="1">
      <c r="B92" s="34"/>
      <c r="C92" s="182" t="s">
        <v>21</v>
      </c>
      <c r="D92" s="182" t="s">
        <v>128</v>
      </c>
      <c r="E92" s="183" t="s">
        <v>344</v>
      </c>
      <c r="F92" s="184" t="s">
        <v>345</v>
      </c>
      <c r="G92" s="185" t="s">
        <v>131</v>
      </c>
      <c r="H92" s="186">
        <v>55</v>
      </c>
      <c r="I92" s="187"/>
      <c r="J92" s="188">
        <f>ROUND(I92*H92,2)</f>
        <v>0</v>
      </c>
      <c r="K92" s="184" t="s">
        <v>1</v>
      </c>
      <c r="L92" s="38"/>
      <c r="M92" s="189" t="s">
        <v>1</v>
      </c>
      <c r="N92" s="190" t="s">
        <v>43</v>
      </c>
      <c r="O92" s="60"/>
      <c r="P92" s="191">
        <f>O92*H92</f>
        <v>0</v>
      </c>
      <c r="Q92" s="191">
        <v>5.9999999999999995E-4</v>
      </c>
      <c r="R92" s="191">
        <f>Q92*H92</f>
        <v>3.2999999999999995E-2</v>
      </c>
      <c r="S92" s="191">
        <v>0</v>
      </c>
      <c r="T92" s="192">
        <f>S92*H92</f>
        <v>0</v>
      </c>
      <c r="AR92" s="17" t="s">
        <v>226</v>
      </c>
      <c r="AT92" s="17" t="s">
        <v>128</v>
      </c>
      <c r="AU92" s="17" t="s">
        <v>79</v>
      </c>
      <c r="AY92" s="17" t="s">
        <v>125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17" t="s">
        <v>21</v>
      </c>
      <c r="BK92" s="193">
        <f>ROUND(I92*H92,2)</f>
        <v>0</v>
      </c>
      <c r="BL92" s="17" t="s">
        <v>226</v>
      </c>
      <c r="BM92" s="17" t="s">
        <v>346</v>
      </c>
    </row>
    <row r="93" spans="2:65" s="1" customFormat="1">
      <c r="B93" s="34"/>
      <c r="C93" s="35"/>
      <c r="D93" s="194" t="s">
        <v>135</v>
      </c>
      <c r="E93" s="35"/>
      <c r="F93" s="195" t="s">
        <v>347</v>
      </c>
      <c r="G93" s="35"/>
      <c r="H93" s="35"/>
      <c r="I93" s="112"/>
      <c r="J93" s="35"/>
      <c r="K93" s="35"/>
      <c r="L93" s="38"/>
      <c r="M93" s="196"/>
      <c r="N93" s="60"/>
      <c r="O93" s="60"/>
      <c r="P93" s="60"/>
      <c r="Q93" s="60"/>
      <c r="R93" s="60"/>
      <c r="S93" s="60"/>
      <c r="T93" s="61"/>
      <c r="AT93" s="17" t="s">
        <v>135</v>
      </c>
      <c r="AU93" s="17" t="s">
        <v>79</v>
      </c>
    </row>
    <row r="94" spans="2:65" s="1" customFormat="1" ht="58.5">
      <c r="B94" s="34"/>
      <c r="C94" s="35"/>
      <c r="D94" s="194" t="s">
        <v>137</v>
      </c>
      <c r="E94" s="35"/>
      <c r="F94" s="197" t="s">
        <v>348</v>
      </c>
      <c r="G94" s="35"/>
      <c r="H94" s="35"/>
      <c r="I94" s="112"/>
      <c r="J94" s="35"/>
      <c r="K94" s="35"/>
      <c r="L94" s="38"/>
      <c r="M94" s="196"/>
      <c r="N94" s="60"/>
      <c r="O94" s="60"/>
      <c r="P94" s="60"/>
      <c r="Q94" s="60"/>
      <c r="R94" s="60"/>
      <c r="S94" s="60"/>
      <c r="T94" s="61"/>
      <c r="AT94" s="17" t="s">
        <v>137</v>
      </c>
      <c r="AU94" s="17" t="s">
        <v>79</v>
      </c>
    </row>
    <row r="95" spans="2:65" s="12" customFormat="1">
      <c r="B95" s="198"/>
      <c r="C95" s="199"/>
      <c r="D95" s="194" t="s">
        <v>139</v>
      </c>
      <c r="E95" s="200" t="s">
        <v>1</v>
      </c>
      <c r="F95" s="201" t="s">
        <v>349</v>
      </c>
      <c r="G95" s="199"/>
      <c r="H95" s="200" t="s">
        <v>1</v>
      </c>
      <c r="I95" s="202"/>
      <c r="J95" s="199"/>
      <c r="K95" s="199"/>
      <c r="L95" s="203"/>
      <c r="M95" s="204"/>
      <c r="N95" s="205"/>
      <c r="O95" s="205"/>
      <c r="P95" s="205"/>
      <c r="Q95" s="205"/>
      <c r="R95" s="205"/>
      <c r="S95" s="205"/>
      <c r="T95" s="206"/>
      <c r="AT95" s="207" t="s">
        <v>139</v>
      </c>
      <c r="AU95" s="207" t="s">
        <v>79</v>
      </c>
      <c r="AV95" s="12" t="s">
        <v>21</v>
      </c>
      <c r="AW95" s="12" t="s">
        <v>34</v>
      </c>
      <c r="AX95" s="12" t="s">
        <v>72</v>
      </c>
      <c r="AY95" s="207" t="s">
        <v>125</v>
      </c>
    </row>
    <row r="96" spans="2:65" s="13" customFormat="1">
      <c r="B96" s="208"/>
      <c r="C96" s="209"/>
      <c r="D96" s="194" t="s">
        <v>139</v>
      </c>
      <c r="E96" s="210" t="s">
        <v>1</v>
      </c>
      <c r="F96" s="211" t="s">
        <v>350</v>
      </c>
      <c r="G96" s="209"/>
      <c r="H96" s="212">
        <v>55</v>
      </c>
      <c r="I96" s="213"/>
      <c r="J96" s="209"/>
      <c r="K96" s="209"/>
      <c r="L96" s="214"/>
      <c r="M96" s="215"/>
      <c r="N96" s="216"/>
      <c r="O96" s="216"/>
      <c r="P96" s="216"/>
      <c r="Q96" s="216"/>
      <c r="R96" s="216"/>
      <c r="S96" s="216"/>
      <c r="T96" s="217"/>
      <c r="AT96" s="218" t="s">
        <v>139</v>
      </c>
      <c r="AU96" s="218" t="s">
        <v>79</v>
      </c>
      <c r="AV96" s="13" t="s">
        <v>79</v>
      </c>
      <c r="AW96" s="13" t="s">
        <v>34</v>
      </c>
      <c r="AX96" s="13" t="s">
        <v>21</v>
      </c>
      <c r="AY96" s="218" t="s">
        <v>125</v>
      </c>
    </row>
    <row r="97" spans="2:65" s="11" customFormat="1" ht="25.9" customHeight="1">
      <c r="B97" s="166"/>
      <c r="C97" s="167"/>
      <c r="D97" s="168" t="s">
        <v>71</v>
      </c>
      <c r="E97" s="169" t="s">
        <v>89</v>
      </c>
      <c r="F97" s="169" t="s">
        <v>351</v>
      </c>
      <c r="G97" s="167"/>
      <c r="H97" s="167"/>
      <c r="I97" s="170"/>
      <c r="J97" s="171">
        <f>BK97</f>
        <v>0</v>
      </c>
      <c r="K97" s="167"/>
      <c r="L97" s="172"/>
      <c r="M97" s="173"/>
      <c r="N97" s="174"/>
      <c r="O97" s="174"/>
      <c r="P97" s="175">
        <f>P98</f>
        <v>0</v>
      </c>
      <c r="Q97" s="174"/>
      <c r="R97" s="175">
        <f>R98</f>
        <v>0</v>
      </c>
      <c r="S97" s="174"/>
      <c r="T97" s="176">
        <f>T98</f>
        <v>0</v>
      </c>
      <c r="AR97" s="177" t="s">
        <v>172</v>
      </c>
      <c r="AT97" s="178" t="s">
        <v>71</v>
      </c>
      <c r="AU97" s="178" t="s">
        <v>72</v>
      </c>
      <c r="AY97" s="177" t="s">
        <v>125</v>
      </c>
      <c r="BK97" s="179">
        <f>BK98</f>
        <v>0</v>
      </c>
    </row>
    <row r="98" spans="2:65" s="11" customFormat="1" ht="22.9" customHeight="1">
      <c r="B98" s="166"/>
      <c r="C98" s="167"/>
      <c r="D98" s="168" t="s">
        <v>71</v>
      </c>
      <c r="E98" s="180" t="s">
        <v>352</v>
      </c>
      <c r="F98" s="180" t="s">
        <v>353</v>
      </c>
      <c r="G98" s="167"/>
      <c r="H98" s="167"/>
      <c r="I98" s="170"/>
      <c r="J98" s="181">
        <f>BK98</f>
        <v>0</v>
      </c>
      <c r="K98" s="167"/>
      <c r="L98" s="172"/>
      <c r="M98" s="173"/>
      <c r="N98" s="174"/>
      <c r="O98" s="174"/>
      <c r="P98" s="175">
        <f>SUM(P99:P101)</f>
        <v>0</v>
      </c>
      <c r="Q98" s="174"/>
      <c r="R98" s="175">
        <f>SUM(R99:R101)</f>
        <v>0</v>
      </c>
      <c r="S98" s="174"/>
      <c r="T98" s="176">
        <f>SUM(T99:T101)</f>
        <v>0</v>
      </c>
      <c r="AR98" s="177" t="s">
        <v>172</v>
      </c>
      <c r="AT98" s="178" t="s">
        <v>71</v>
      </c>
      <c r="AU98" s="178" t="s">
        <v>21</v>
      </c>
      <c r="AY98" s="177" t="s">
        <v>125</v>
      </c>
      <c r="BK98" s="179">
        <f>SUM(BK99:BK101)</f>
        <v>0</v>
      </c>
    </row>
    <row r="99" spans="2:65" s="1" customFormat="1" ht="16.5" customHeight="1">
      <c r="B99" s="34"/>
      <c r="C99" s="182" t="s">
        <v>79</v>
      </c>
      <c r="D99" s="182" t="s">
        <v>128</v>
      </c>
      <c r="E99" s="183" t="s">
        <v>354</v>
      </c>
      <c r="F99" s="184" t="s">
        <v>355</v>
      </c>
      <c r="G99" s="185" t="s">
        <v>356</v>
      </c>
      <c r="H99" s="186">
        <v>1</v>
      </c>
      <c r="I99" s="187"/>
      <c r="J99" s="188">
        <f>ROUND(I99*H99,2)</f>
        <v>0</v>
      </c>
      <c r="K99" s="184" t="s">
        <v>1</v>
      </c>
      <c r="L99" s="38"/>
      <c r="M99" s="189" t="s">
        <v>1</v>
      </c>
      <c r="N99" s="190" t="s">
        <v>43</v>
      </c>
      <c r="O99" s="60"/>
      <c r="P99" s="191">
        <f>O99*H99</f>
        <v>0</v>
      </c>
      <c r="Q99" s="191">
        <v>0</v>
      </c>
      <c r="R99" s="191">
        <f>Q99*H99</f>
        <v>0</v>
      </c>
      <c r="S99" s="191">
        <v>0</v>
      </c>
      <c r="T99" s="192">
        <f>S99*H99</f>
        <v>0</v>
      </c>
      <c r="AR99" s="17" t="s">
        <v>357</v>
      </c>
      <c r="AT99" s="17" t="s">
        <v>128</v>
      </c>
      <c r="AU99" s="17" t="s">
        <v>79</v>
      </c>
      <c r="AY99" s="17" t="s">
        <v>125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7" t="s">
        <v>21</v>
      </c>
      <c r="BK99" s="193">
        <f>ROUND(I99*H99,2)</f>
        <v>0</v>
      </c>
      <c r="BL99" s="17" t="s">
        <v>357</v>
      </c>
      <c r="BM99" s="17" t="s">
        <v>358</v>
      </c>
    </row>
    <row r="100" spans="2:65" s="1" customFormat="1">
      <c r="B100" s="34"/>
      <c r="C100" s="35"/>
      <c r="D100" s="194" t="s">
        <v>135</v>
      </c>
      <c r="E100" s="35"/>
      <c r="F100" s="195" t="s">
        <v>359</v>
      </c>
      <c r="G100" s="35"/>
      <c r="H100" s="35"/>
      <c r="I100" s="112"/>
      <c r="J100" s="35"/>
      <c r="K100" s="35"/>
      <c r="L100" s="38"/>
      <c r="M100" s="196"/>
      <c r="N100" s="60"/>
      <c r="O100" s="60"/>
      <c r="P100" s="60"/>
      <c r="Q100" s="60"/>
      <c r="R100" s="60"/>
      <c r="S100" s="60"/>
      <c r="T100" s="61"/>
      <c r="AT100" s="17" t="s">
        <v>135</v>
      </c>
      <c r="AU100" s="17" t="s">
        <v>79</v>
      </c>
    </row>
    <row r="101" spans="2:65" s="1" customFormat="1" ht="19.5">
      <c r="B101" s="34"/>
      <c r="C101" s="35"/>
      <c r="D101" s="194" t="s">
        <v>137</v>
      </c>
      <c r="E101" s="35"/>
      <c r="F101" s="197" t="s">
        <v>360</v>
      </c>
      <c r="G101" s="35"/>
      <c r="H101" s="35"/>
      <c r="I101" s="112"/>
      <c r="J101" s="35"/>
      <c r="K101" s="35"/>
      <c r="L101" s="38"/>
      <c r="M101" s="245"/>
      <c r="N101" s="246"/>
      <c r="O101" s="246"/>
      <c r="P101" s="246"/>
      <c r="Q101" s="246"/>
      <c r="R101" s="246"/>
      <c r="S101" s="246"/>
      <c r="T101" s="247"/>
      <c r="AT101" s="17" t="s">
        <v>137</v>
      </c>
      <c r="AU101" s="17" t="s">
        <v>79</v>
      </c>
    </row>
    <row r="102" spans="2:65" s="1" customFormat="1" ht="6.95" customHeight="1">
      <c r="B102" s="46"/>
      <c r="C102" s="47"/>
      <c r="D102" s="47"/>
      <c r="E102" s="47"/>
      <c r="F102" s="47"/>
      <c r="G102" s="47"/>
      <c r="H102" s="47"/>
      <c r="I102" s="134"/>
      <c r="J102" s="47"/>
      <c r="K102" s="47"/>
      <c r="L102" s="38"/>
    </row>
  </sheetData>
  <sheetProtection algorithmName="SHA-512" hashValue="QFzyifm8LmMOkk7afYK3F0apObFyf9NRo3cKI7WEQD/QDq1h5PnfnSCgM9sS1U469b1IWQ2IAsSgcyFKPRJC+Q==" saltValue="GJtopNjPzIpM5uFlYV4WcumxpybPNR3nrDCcS2tLywrHqh0YNMzVXuz/03Vfw1qDOy+MEGXuoxtyHNhNq53RaQ==" spinCount="100000" sheet="1" objects="1" scenarios="1" formatColumns="0" formatRows="0" autoFilter="0"/>
  <autoFilter ref="C88:K101" xr:uid="{00000000-0009-0000-0000-000002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1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106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90</v>
      </c>
    </row>
    <row r="3" spans="2:46" ht="6.95" customHeight="1">
      <c r="B3" s="107"/>
      <c r="C3" s="108"/>
      <c r="D3" s="108"/>
      <c r="E3" s="108"/>
      <c r="F3" s="108"/>
      <c r="G3" s="108"/>
      <c r="H3" s="108"/>
      <c r="I3" s="109"/>
      <c r="J3" s="108"/>
      <c r="K3" s="108"/>
      <c r="L3" s="20"/>
      <c r="AT3" s="17" t="s">
        <v>79</v>
      </c>
    </row>
    <row r="4" spans="2:46" ht="24.95" customHeight="1">
      <c r="B4" s="20"/>
      <c r="D4" s="110" t="s">
        <v>91</v>
      </c>
      <c r="L4" s="20"/>
      <c r="M4" s="2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111" t="s">
        <v>16</v>
      </c>
      <c r="L6" s="20"/>
    </row>
    <row r="7" spans="2:46" ht="16.5" customHeight="1">
      <c r="B7" s="20"/>
      <c r="E7" s="294" t="str">
        <f>'Rekapitulace stavby'!K6</f>
        <v>Oprava fasády objektu KAVÁRNY UNION v České Lípě</v>
      </c>
      <c r="F7" s="295"/>
      <c r="G7" s="295"/>
      <c r="H7" s="295"/>
      <c r="L7" s="20"/>
    </row>
    <row r="8" spans="2:46" ht="12" customHeight="1">
      <c r="B8" s="20"/>
      <c r="D8" s="111" t="s">
        <v>92</v>
      </c>
      <c r="L8" s="20"/>
    </row>
    <row r="9" spans="2:46" s="1" customFormat="1" ht="16.5" customHeight="1">
      <c r="B9" s="38"/>
      <c r="E9" s="294" t="s">
        <v>93</v>
      </c>
      <c r="F9" s="296"/>
      <c r="G9" s="296"/>
      <c r="H9" s="296"/>
      <c r="I9" s="112"/>
      <c r="L9" s="38"/>
    </row>
    <row r="10" spans="2:46" s="1" customFormat="1" ht="12" customHeight="1">
      <c r="B10" s="38"/>
      <c r="D10" s="111" t="s">
        <v>94</v>
      </c>
      <c r="I10" s="112"/>
      <c r="L10" s="38"/>
    </row>
    <row r="11" spans="2:46" s="1" customFormat="1" ht="36.950000000000003" customHeight="1">
      <c r="B11" s="38"/>
      <c r="E11" s="297" t="s">
        <v>361</v>
      </c>
      <c r="F11" s="296"/>
      <c r="G11" s="296"/>
      <c r="H11" s="296"/>
      <c r="I11" s="112"/>
      <c r="L11" s="38"/>
    </row>
    <row r="12" spans="2:46" s="1" customFormat="1">
      <c r="B12" s="38"/>
      <c r="I12" s="112"/>
      <c r="L12" s="38"/>
    </row>
    <row r="13" spans="2:46" s="1" customFormat="1" ht="12" customHeight="1">
      <c r="B13" s="38"/>
      <c r="D13" s="111" t="s">
        <v>19</v>
      </c>
      <c r="F13" s="17" t="s">
        <v>1</v>
      </c>
      <c r="I13" s="113" t="s">
        <v>20</v>
      </c>
      <c r="J13" s="17" t="s">
        <v>1</v>
      </c>
      <c r="L13" s="38"/>
    </row>
    <row r="14" spans="2:46" s="1" customFormat="1" ht="12" customHeight="1">
      <c r="B14" s="38"/>
      <c r="D14" s="111" t="s">
        <v>22</v>
      </c>
      <c r="F14" s="17" t="s">
        <v>23</v>
      </c>
      <c r="I14" s="113" t="s">
        <v>24</v>
      </c>
      <c r="J14" s="114">
        <f>'Rekapitulace stavby'!AN8</f>
        <v>0</v>
      </c>
      <c r="L14" s="38"/>
    </row>
    <row r="15" spans="2:46" s="1" customFormat="1" ht="10.9" customHeight="1">
      <c r="B15" s="38"/>
      <c r="I15" s="112"/>
      <c r="L15" s="38"/>
    </row>
    <row r="16" spans="2:46" s="1" customFormat="1" ht="12" customHeight="1">
      <c r="B16" s="38"/>
      <c r="D16" s="111" t="s">
        <v>27</v>
      </c>
      <c r="I16" s="113" t="s">
        <v>28</v>
      </c>
      <c r="J16" s="17" t="str">
        <f>IF('Rekapitulace stavby'!AN10="","",'Rekapitulace stavby'!AN10)</f>
        <v/>
      </c>
      <c r="L16" s="38"/>
    </row>
    <row r="17" spans="2:12" s="1" customFormat="1" ht="18" customHeight="1">
      <c r="B17" s="38"/>
      <c r="E17" s="17" t="str">
        <f>IF('Rekapitulace stavby'!E11="","",'Rekapitulace stavby'!E11)</f>
        <v xml:space="preserve"> </v>
      </c>
      <c r="I17" s="113" t="s">
        <v>30</v>
      </c>
      <c r="J17" s="17" t="str">
        <f>IF('Rekapitulace stavby'!AN11="","",'Rekapitulace stavby'!AN11)</f>
        <v/>
      </c>
      <c r="L17" s="38"/>
    </row>
    <row r="18" spans="2:12" s="1" customFormat="1" ht="6.95" customHeight="1">
      <c r="B18" s="38"/>
      <c r="I18" s="112"/>
      <c r="L18" s="38"/>
    </row>
    <row r="19" spans="2:12" s="1" customFormat="1" ht="12" customHeight="1">
      <c r="B19" s="38"/>
      <c r="D19" s="111" t="s">
        <v>31</v>
      </c>
      <c r="I19" s="113" t="s">
        <v>28</v>
      </c>
      <c r="J19" s="30" t="str">
        <f>'Rekapitulace stavby'!AN13</f>
        <v>Vyplň údaj</v>
      </c>
      <c r="L19" s="38"/>
    </row>
    <row r="20" spans="2:12" s="1" customFormat="1" ht="18" customHeight="1">
      <c r="B20" s="38"/>
      <c r="E20" s="298" t="str">
        <f>'Rekapitulace stavby'!E14</f>
        <v>Vyplň údaj</v>
      </c>
      <c r="F20" s="299"/>
      <c r="G20" s="299"/>
      <c r="H20" s="299"/>
      <c r="I20" s="113" t="s">
        <v>30</v>
      </c>
      <c r="J20" s="30" t="str">
        <f>'Rekapitulace stavby'!AN14</f>
        <v>Vyplň údaj</v>
      </c>
      <c r="L20" s="38"/>
    </row>
    <row r="21" spans="2:12" s="1" customFormat="1" ht="6.95" customHeight="1">
      <c r="B21" s="38"/>
      <c r="I21" s="112"/>
      <c r="L21" s="38"/>
    </row>
    <row r="22" spans="2:12" s="1" customFormat="1" ht="12" customHeight="1">
      <c r="B22" s="38"/>
      <c r="D22" s="111" t="s">
        <v>33</v>
      </c>
      <c r="I22" s="113" t="s">
        <v>28</v>
      </c>
      <c r="J22" s="17" t="str">
        <f>IF('Rekapitulace stavby'!AN16="","",'Rekapitulace stavby'!AN16)</f>
        <v/>
      </c>
      <c r="L22" s="38"/>
    </row>
    <row r="23" spans="2:12" s="1" customFormat="1" ht="18" customHeight="1">
      <c r="B23" s="38"/>
      <c r="E23" s="17" t="str">
        <f>IF('Rekapitulace stavby'!E17="","",'Rekapitulace stavby'!E17)</f>
        <v xml:space="preserve"> </v>
      </c>
      <c r="I23" s="113" t="s">
        <v>30</v>
      </c>
      <c r="J23" s="17" t="str">
        <f>IF('Rekapitulace stavby'!AN17="","",'Rekapitulace stavby'!AN17)</f>
        <v/>
      </c>
      <c r="L23" s="38"/>
    </row>
    <row r="24" spans="2:12" s="1" customFormat="1" ht="6.95" customHeight="1">
      <c r="B24" s="38"/>
      <c r="I24" s="112"/>
      <c r="L24" s="38"/>
    </row>
    <row r="25" spans="2:12" s="1" customFormat="1" ht="12" customHeight="1">
      <c r="B25" s="38"/>
      <c r="D25" s="111" t="s">
        <v>35</v>
      </c>
      <c r="I25" s="113" t="s">
        <v>28</v>
      </c>
      <c r="J25" s="17" t="str">
        <f>IF('Rekapitulace stavby'!AN19="","",'Rekapitulace stavby'!AN19)</f>
        <v/>
      </c>
      <c r="L25" s="38"/>
    </row>
    <row r="26" spans="2:12" s="1" customFormat="1" ht="18" customHeight="1">
      <c r="B26" s="38"/>
      <c r="E26" s="17" t="str">
        <f>IF('Rekapitulace stavby'!E20="","",'Rekapitulace stavby'!E20)</f>
        <v xml:space="preserve"> </v>
      </c>
      <c r="I26" s="113" t="s">
        <v>30</v>
      </c>
      <c r="J26" s="17" t="str">
        <f>IF('Rekapitulace stavby'!AN20="","",'Rekapitulace stavby'!AN20)</f>
        <v/>
      </c>
      <c r="L26" s="38"/>
    </row>
    <row r="27" spans="2:12" s="1" customFormat="1" ht="6.95" customHeight="1">
      <c r="B27" s="38"/>
      <c r="I27" s="112"/>
      <c r="L27" s="38"/>
    </row>
    <row r="28" spans="2:12" s="1" customFormat="1" ht="12" customHeight="1">
      <c r="B28" s="38"/>
      <c r="D28" s="111" t="s">
        <v>36</v>
      </c>
      <c r="I28" s="112"/>
      <c r="L28" s="38"/>
    </row>
    <row r="29" spans="2:12" s="7" customFormat="1" ht="16.5" customHeight="1">
      <c r="B29" s="115"/>
      <c r="E29" s="300" t="s">
        <v>1</v>
      </c>
      <c r="F29" s="300"/>
      <c r="G29" s="300"/>
      <c r="H29" s="300"/>
      <c r="I29" s="116"/>
      <c r="L29" s="115"/>
    </row>
    <row r="30" spans="2:12" s="1" customFormat="1" ht="6.95" customHeight="1">
      <c r="B30" s="38"/>
      <c r="I30" s="112"/>
      <c r="L30" s="38"/>
    </row>
    <row r="31" spans="2:12" s="1" customFormat="1" ht="6.95" customHeight="1">
      <c r="B31" s="38"/>
      <c r="D31" s="56"/>
      <c r="E31" s="56"/>
      <c r="F31" s="56"/>
      <c r="G31" s="56"/>
      <c r="H31" s="56"/>
      <c r="I31" s="117"/>
      <c r="J31" s="56"/>
      <c r="K31" s="56"/>
      <c r="L31" s="38"/>
    </row>
    <row r="32" spans="2:12" s="1" customFormat="1" ht="25.35" customHeight="1">
      <c r="B32" s="38"/>
      <c r="D32" s="118" t="s">
        <v>38</v>
      </c>
      <c r="I32" s="112"/>
      <c r="J32" s="119">
        <f>ROUND(J91, 2)</f>
        <v>0</v>
      </c>
      <c r="L32" s="38"/>
    </row>
    <row r="33" spans="2:12" s="1" customFormat="1" ht="6.95" customHeight="1">
      <c r="B33" s="38"/>
      <c r="D33" s="56"/>
      <c r="E33" s="56"/>
      <c r="F33" s="56"/>
      <c r="G33" s="56"/>
      <c r="H33" s="56"/>
      <c r="I33" s="117"/>
      <c r="J33" s="56"/>
      <c r="K33" s="56"/>
      <c r="L33" s="38"/>
    </row>
    <row r="34" spans="2:12" s="1" customFormat="1" ht="14.45" customHeight="1">
      <c r="B34" s="38"/>
      <c r="F34" s="120" t="s">
        <v>40</v>
      </c>
      <c r="I34" s="121" t="s">
        <v>39</v>
      </c>
      <c r="J34" s="120" t="s">
        <v>41</v>
      </c>
      <c r="L34" s="38"/>
    </row>
    <row r="35" spans="2:12" s="1" customFormat="1" ht="14.45" customHeight="1">
      <c r="B35" s="38"/>
      <c r="D35" s="111" t="s">
        <v>42</v>
      </c>
      <c r="E35" s="111" t="s">
        <v>43</v>
      </c>
      <c r="F35" s="122">
        <f>ROUND((SUM(BE91:BE116)),  2)</f>
        <v>0</v>
      </c>
      <c r="I35" s="123">
        <v>0.21</v>
      </c>
      <c r="J35" s="122">
        <f>ROUND(((SUM(BE91:BE116))*I35),  2)</f>
        <v>0</v>
      </c>
      <c r="L35" s="38"/>
    </row>
    <row r="36" spans="2:12" s="1" customFormat="1" ht="14.45" customHeight="1">
      <c r="B36" s="38"/>
      <c r="E36" s="111" t="s">
        <v>44</v>
      </c>
      <c r="F36" s="122">
        <f>ROUND((SUM(BF91:BF116)),  2)</f>
        <v>0</v>
      </c>
      <c r="I36" s="123">
        <v>0.15</v>
      </c>
      <c r="J36" s="122">
        <f>ROUND(((SUM(BF91:BF116))*I36),  2)</f>
        <v>0</v>
      </c>
      <c r="L36" s="38"/>
    </row>
    <row r="37" spans="2:12" s="1" customFormat="1" ht="14.45" hidden="1" customHeight="1">
      <c r="B37" s="38"/>
      <c r="E37" s="111" t="s">
        <v>45</v>
      </c>
      <c r="F37" s="122">
        <f>ROUND((SUM(BG91:BG116)),  2)</f>
        <v>0</v>
      </c>
      <c r="I37" s="123">
        <v>0.21</v>
      </c>
      <c r="J37" s="122">
        <f>0</f>
        <v>0</v>
      </c>
      <c r="L37" s="38"/>
    </row>
    <row r="38" spans="2:12" s="1" customFormat="1" ht="14.45" hidden="1" customHeight="1">
      <c r="B38" s="38"/>
      <c r="E38" s="111" t="s">
        <v>46</v>
      </c>
      <c r="F38" s="122">
        <f>ROUND((SUM(BH91:BH116)),  2)</f>
        <v>0</v>
      </c>
      <c r="I38" s="123">
        <v>0.15</v>
      </c>
      <c r="J38" s="122">
        <f>0</f>
        <v>0</v>
      </c>
      <c r="L38" s="38"/>
    </row>
    <row r="39" spans="2:12" s="1" customFormat="1" ht="14.45" hidden="1" customHeight="1">
      <c r="B39" s="38"/>
      <c r="E39" s="111" t="s">
        <v>47</v>
      </c>
      <c r="F39" s="122">
        <f>ROUND((SUM(BI91:BI116)),  2)</f>
        <v>0</v>
      </c>
      <c r="I39" s="123">
        <v>0</v>
      </c>
      <c r="J39" s="122">
        <f>0</f>
        <v>0</v>
      </c>
      <c r="L39" s="38"/>
    </row>
    <row r="40" spans="2:12" s="1" customFormat="1" ht="6.95" customHeight="1">
      <c r="B40" s="38"/>
      <c r="I40" s="112"/>
      <c r="L40" s="38"/>
    </row>
    <row r="41" spans="2:12" s="1" customFormat="1" ht="25.35" customHeight="1">
      <c r="B41" s="38"/>
      <c r="C41" s="124"/>
      <c r="D41" s="125" t="s">
        <v>48</v>
      </c>
      <c r="E41" s="126"/>
      <c r="F41" s="126"/>
      <c r="G41" s="127" t="s">
        <v>49</v>
      </c>
      <c r="H41" s="128" t="s">
        <v>50</v>
      </c>
      <c r="I41" s="129"/>
      <c r="J41" s="130">
        <f>SUM(J32:J39)</f>
        <v>0</v>
      </c>
      <c r="K41" s="131"/>
      <c r="L41" s="38"/>
    </row>
    <row r="42" spans="2:12" s="1" customFormat="1" ht="14.45" customHeight="1">
      <c r="B42" s="132"/>
      <c r="C42" s="133"/>
      <c r="D42" s="133"/>
      <c r="E42" s="133"/>
      <c r="F42" s="133"/>
      <c r="G42" s="133"/>
      <c r="H42" s="133"/>
      <c r="I42" s="134"/>
      <c r="J42" s="133"/>
      <c r="K42" s="133"/>
      <c r="L42" s="38"/>
    </row>
    <row r="46" spans="2:12" s="1" customFormat="1" ht="6.95" customHeight="1">
      <c r="B46" s="135"/>
      <c r="C46" s="136"/>
      <c r="D46" s="136"/>
      <c r="E46" s="136"/>
      <c r="F46" s="136"/>
      <c r="G46" s="136"/>
      <c r="H46" s="136"/>
      <c r="I46" s="137"/>
      <c r="J46" s="136"/>
      <c r="K46" s="136"/>
      <c r="L46" s="38"/>
    </row>
    <row r="47" spans="2:12" s="1" customFormat="1" ht="24.95" customHeight="1">
      <c r="B47" s="34"/>
      <c r="C47" s="23" t="s">
        <v>96</v>
      </c>
      <c r="D47" s="35"/>
      <c r="E47" s="35"/>
      <c r="F47" s="35"/>
      <c r="G47" s="35"/>
      <c r="H47" s="35"/>
      <c r="I47" s="112"/>
      <c r="J47" s="35"/>
      <c r="K47" s="35"/>
      <c r="L47" s="38"/>
    </row>
    <row r="48" spans="2:12" s="1" customFormat="1" ht="6.95" customHeight="1">
      <c r="B48" s="34"/>
      <c r="C48" s="35"/>
      <c r="D48" s="35"/>
      <c r="E48" s="35"/>
      <c r="F48" s="35"/>
      <c r="G48" s="35"/>
      <c r="H48" s="35"/>
      <c r="I48" s="112"/>
      <c r="J48" s="35"/>
      <c r="K48" s="35"/>
      <c r="L48" s="38"/>
    </row>
    <row r="49" spans="2:47" s="1" customFormat="1" ht="12" customHeight="1">
      <c r="B49" s="34"/>
      <c r="C49" s="29" t="s">
        <v>16</v>
      </c>
      <c r="D49" s="35"/>
      <c r="E49" s="35"/>
      <c r="F49" s="35"/>
      <c r="G49" s="35"/>
      <c r="H49" s="35"/>
      <c r="I49" s="112"/>
      <c r="J49" s="35"/>
      <c r="K49" s="35"/>
      <c r="L49" s="38"/>
    </row>
    <row r="50" spans="2:47" s="1" customFormat="1" ht="16.5" customHeight="1">
      <c r="B50" s="34"/>
      <c r="C50" s="35"/>
      <c r="D50" s="35"/>
      <c r="E50" s="292" t="str">
        <f>E7</f>
        <v>Oprava fasády objektu KAVÁRNY UNION v České Lípě</v>
      </c>
      <c r="F50" s="293"/>
      <c r="G50" s="293"/>
      <c r="H50" s="293"/>
      <c r="I50" s="112"/>
      <c r="J50" s="35"/>
      <c r="K50" s="35"/>
      <c r="L50" s="38"/>
    </row>
    <row r="51" spans="2:47" ht="12" customHeight="1">
      <c r="B51" s="21"/>
      <c r="C51" s="29" t="s">
        <v>92</v>
      </c>
      <c r="D51" s="22"/>
      <c r="E51" s="22"/>
      <c r="F51" s="22"/>
      <c r="G51" s="22"/>
      <c r="H51" s="22"/>
      <c r="J51" s="22"/>
      <c r="K51" s="22"/>
      <c r="L51" s="20"/>
    </row>
    <row r="52" spans="2:47" s="1" customFormat="1" ht="16.5" customHeight="1">
      <c r="B52" s="34"/>
      <c r="C52" s="35"/>
      <c r="D52" s="35"/>
      <c r="E52" s="292" t="s">
        <v>93</v>
      </c>
      <c r="F52" s="276"/>
      <c r="G52" s="276"/>
      <c r="H52" s="276"/>
      <c r="I52" s="112"/>
      <c r="J52" s="35"/>
      <c r="K52" s="35"/>
      <c r="L52" s="38"/>
    </row>
    <row r="53" spans="2:47" s="1" customFormat="1" ht="12" customHeight="1">
      <c r="B53" s="34"/>
      <c r="C53" s="29" t="s">
        <v>94</v>
      </c>
      <c r="D53" s="35"/>
      <c r="E53" s="35"/>
      <c r="F53" s="35"/>
      <c r="G53" s="35"/>
      <c r="H53" s="35"/>
      <c r="I53" s="112"/>
      <c r="J53" s="35"/>
      <c r="K53" s="35"/>
      <c r="L53" s="38"/>
    </row>
    <row r="54" spans="2:47" s="1" customFormat="1" ht="16.5" customHeight="1">
      <c r="B54" s="34"/>
      <c r="C54" s="35"/>
      <c r="D54" s="35"/>
      <c r="E54" s="277" t="str">
        <f>E11</f>
        <v>170629-1-3 - VRN</v>
      </c>
      <c r="F54" s="276"/>
      <c r="G54" s="276"/>
      <c r="H54" s="276"/>
      <c r="I54" s="112"/>
      <c r="J54" s="35"/>
      <c r="K54" s="35"/>
      <c r="L54" s="38"/>
    </row>
    <row r="55" spans="2:47" s="1" customFormat="1" ht="6.95" customHeight="1">
      <c r="B55" s="34"/>
      <c r="C55" s="35"/>
      <c r="D55" s="35"/>
      <c r="E55" s="35"/>
      <c r="F55" s="35"/>
      <c r="G55" s="35"/>
      <c r="H55" s="35"/>
      <c r="I55" s="112"/>
      <c r="J55" s="35"/>
      <c r="K55" s="35"/>
      <c r="L55" s="38"/>
    </row>
    <row r="56" spans="2:47" s="1" customFormat="1" ht="12" customHeight="1">
      <c r="B56" s="34"/>
      <c r="C56" s="29" t="s">
        <v>22</v>
      </c>
      <c r="D56" s="35"/>
      <c r="E56" s="35"/>
      <c r="F56" s="27" t="str">
        <f>F14</f>
        <v>JINDŘICHA Z LIPÉ 113/24 Č. LÍPA, Česká Lípa</v>
      </c>
      <c r="G56" s="35"/>
      <c r="H56" s="35"/>
      <c r="I56" s="113" t="s">
        <v>24</v>
      </c>
      <c r="J56" s="55">
        <f>IF(J14="","",J14)</f>
        <v>0</v>
      </c>
      <c r="K56" s="35"/>
      <c r="L56" s="38"/>
    </row>
    <row r="57" spans="2:47" s="1" customFormat="1" ht="6.95" customHeight="1">
      <c r="B57" s="34"/>
      <c r="C57" s="35"/>
      <c r="D57" s="35"/>
      <c r="E57" s="35"/>
      <c r="F57" s="35"/>
      <c r="G57" s="35"/>
      <c r="H57" s="35"/>
      <c r="I57" s="112"/>
      <c r="J57" s="35"/>
      <c r="K57" s="35"/>
      <c r="L57" s="38"/>
    </row>
    <row r="58" spans="2:47" s="1" customFormat="1" ht="13.7" customHeight="1">
      <c r="B58" s="34"/>
      <c r="C58" s="29" t="s">
        <v>27</v>
      </c>
      <c r="D58" s="35"/>
      <c r="E58" s="35"/>
      <c r="F58" s="27" t="str">
        <f>E17</f>
        <v xml:space="preserve"> </v>
      </c>
      <c r="G58" s="35"/>
      <c r="H58" s="35"/>
      <c r="I58" s="113" t="s">
        <v>33</v>
      </c>
      <c r="J58" s="32" t="str">
        <f>E23</f>
        <v xml:space="preserve"> </v>
      </c>
      <c r="K58" s="35"/>
      <c r="L58" s="38"/>
    </row>
    <row r="59" spans="2:47" s="1" customFormat="1" ht="13.7" customHeight="1">
      <c r="B59" s="34"/>
      <c r="C59" s="29" t="s">
        <v>31</v>
      </c>
      <c r="D59" s="35"/>
      <c r="E59" s="35"/>
      <c r="F59" s="27" t="str">
        <f>IF(E20="","",E20)</f>
        <v>Vyplň údaj</v>
      </c>
      <c r="G59" s="35"/>
      <c r="H59" s="35"/>
      <c r="I59" s="113" t="s">
        <v>35</v>
      </c>
      <c r="J59" s="32" t="str">
        <f>E26</f>
        <v xml:space="preserve"> </v>
      </c>
      <c r="K59" s="35"/>
      <c r="L59" s="38"/>
    </row>
    <row r="60" spans="2:47" s="1" customFormat="1" ht="10.35" customHeight="1">
      <c r="B60" s="34"/>
      <c r="C60" s="35"/>
      <c r="D60" s="35"/>
      <c r="E60" s="35"/>
      <c r="F60" s="35"/>
      <c r="G60" s="35"/>
      <c r="H60" s="35"/>
      <c r="I60" s="112"/>
      <c r="J60" s="35"/>
      <c r="K60" s="35"/>
      <c r="L60" s="38"/>
    </row>
    <row r="61" spans="2:47" s="1" customFormat="1" ht="29.25" customHeight="1">
      <c r="B61" s="34"/>
      <c r="C61" s="138" t="s">
        <v>97</v>
      </c>
      <c r="D61" s="139"/>
      <c r="E61" s="139"/>
      <c r="F61" s="139"/>
      <c r="G61" s="139"/>
      <c r="H61" s="139"/>
      <c r="I61" s="140"/>
      <c r="J61" s="141" t="s">
        <v>98</v>
      </c>
      <c r="K61" s="139"/>
      <c r="L61" s="38"/>
    </row>
    <row r="62" spans="2:47" s="1" customFormat="1" ht="10.35" customHeight="1">
      <c r="B62" s="34"/>
      <c r="C62" s="35"/>
      <c r="D62" s="35"/>
      <c r="E62" s="35"/>
      <c r="F62" s="35"/>
      <c r="G62" s="35"/>
      <c r="H62" s="35"/>
      <c r="I62" s="112"/>
      <c r="J62" s="35"/>
      <c r="K62" s="35"/>
      <c r="L62" s="38"/>
    </row>
    <row r="63" spans="2:47" s="1" customFormat="1" ht="22.9" customHeight="1">
      <c r="B63" s="34"/>
      <c r="C63" s="142" t="s">
        <v>99</v>
      </c>
      <c r="D63" s="35"/>
      <c r="E63" s="35"/>
      <c r="F63" s="35"/>
      <c r="G63" s="35"/>
      <c r="H63" s="35"/>
      <c r="I63" s="112"/>
      <c r="J63" s="73">
        <f>J91</f>
        <v>0</v>
      </c>
      <c r="K63" s="35"/>
      <c r="L63" s="38"/>
      <c r="AU63" s="17" t="s">
        <v>100</v>
      </c>
    </row>
    <row r="64" spans="2:47" s="8" customFormat="1" ht="24.95" customHeight="1">
      <c r="B64" s="143"/>
      <c r="C64" s="144"/>
      <c r="D64" s="145" t="s">
        <v>342</v>
      </c>
      <c r="E64" s="146"/>
      <c r="F64" s="146"/>
      <c r="G64" s="146"/>
      <c r="H64" s="146"/>
      <c r="I64" s="147"/>
      <c r="J64" s="148">
        <f>J92</f>
        <v>0</v>
      </c>
      <c r="K64" s="144"/>
      <c r="L64" s="149"/>
    </row>
    <row r="65" spans="2:12" s="9" customFormat="1" ht="19.899999999999999" customHeight="1">
      <c r="B65" s="150"/>
      <c r="C65" s="94"/>
      <c r="D65" s="151" t="s">
        <v>343</v>
      </c>
      <c r="E65" s="152"/>
      <c r="F65" s="152"/>
      <c r="G65" s="152"/>
      <c r="H65" s="152"/>
      <c r="I65" s="153"/>
      <c r="J65" s="154">
        <f>J93</f>
        <v>0</v>
      </c>
      <c r="K65" s="94"/>
      <c r="L65" s="155"/>
    </row>
    <row r="66" spans="2:12" s="9" customFormat="1" ht="19.899999999999999" customHeight="1">
      <c r="B66" s="150"/>
      <c r="C66" s="94"/>
      <c r="D66" s="151" t="s">
        <v>362</v>
      </c>
      <c r="E66" s="152"/>
      <c r="F66" s="152"/>
      <c r="G66" s="152"/>
      <c r="H66" s="152"/>
      <c r="I66" s="153"/>
      <c r="J66" s="154">
        <f>J96</f>
        <v>0</v>
      </c>
      <c r="K66" s="94"/>
      <c r="L66" s="155"/>
    </row>
    <row r="67" spans="2:12" s="9" customFormat="1" ht="19.899999999999999" customHeight="1">
      <c r="B67" s="150"/>
      <c r="C67" s="94"/>
      <c r="D67" s="151" t="s">
        <v>363</v>
      </c>
      <c r="E67" s="152"/>
      <c r="F67" s="152"/>
      <c r="G67" s="152"/>
      <c r="H67" s="152"/>
      <c r="I67" s="153"/>
      <c r="J67" s="154">
        <f>J100</f>
        <v>0</v>
      </c>
      <c r="K67" s="94"/>
      <c r="L67" s="155"/>
    </row>
    <row r="68" spans="2:12" s="9" customFormat="1" ht="19.899999999999999" customHeight="1">
      <c r="B68" s="150"/>
      <c r="C68" s="94"/>
      <c r="D68" s="151" t="s">
        <v>364</v>
      </c>
      <c r="E68" s="152"/>
      <c r="F68" s="152"/>
      <c r="G68" s="152"/>
      <c r="H68" s="152"/>
      <c r="I68" s="153"/>
      <c r="J68" s="154">
        <f>J109</f>
        <v>0</v>
      </c>
      <c r="K68" s="94"/>
      <c r="L68" s="155"/>
    </row>
    <row r="69" spans="2:12" s="9" customFormat="1" ht="19.899999999999999" customHeight="1">
      <c r="B69" s="150"/>
      <c r="C69" s="94"/>
      <c r="D69" s="151" t="s">
        <v>365</v>
      </c>
      <c r="E69" s="152"/>
      <c r="F69" s="152"/>
      <c r="G69" s="152"/>
      <c r="H69" s="152"/>
      <c r="I69" s="153"/>
      <c r="J69" s="154">
        <f>J112</f>
        <v>0</v>
      </c>
      <c r="K69" s="94"/>
      <c r="L69" s="155"/>
    </row>
    <row r="70" spans="2:12" s="1" customFormat="1" ht="21.75" customHeight="1">
      <c r="B70" s="34"/>
      <c r="C70" s="35"/>
      <c r="D70" s="35"/>
      <c r="E70" s="35"/>
      <c r="F70" s="35"/>
      <c r="G70" s="35"/>
      <c r="H70" s="35"/>
      <c r="I70" s="112"/>
      <c r="J70" s="35"/>
      <c r="K70" s="35"/>
      <c r="L70" s="38"/>
    </row>
    <row r="71" spans="2:12" s="1" customFormat="1" ht="6.95" customHeight="1">
      <c r="B71" s="46"/>
      <c r="C71" s="47"/>
      <c r="D71" s="47"/>
      <c r="E71" s="47"/>
      <c r="F71" s="47"/>
      <c r="G71" s="47"/>
      <c r="H71" s="47"/>
      <c r="I71" s="134"/>
      <c r="J71" s="47"/>
      <c r="K71" s="47"/>
      <c r="L71" s="38"/>
    </row>
    <row r="75" spans="2:12" s="1" customFormat="1" ht="6.95" customHeight="1">
      <c r="B75" s="48"/>
      <c r="C75" s="49"/>
      <c r="D75" s="49"/>
      <c r="E75" s="49"/>
      <c r="F75" s="49"/>
      <c r="G75" s="49"/>
      <c r="H75" s="49"/>
      <c r="I75" s="137"/>
      <c r="J75" s="49"/>
      <c r="K75" s="49"/>
      <c r="L75" s="38"/>
    </row>
    <row r="76" spans="2:12" s="1" customFormat="1" ht="24.95" customHeight="1">
      <c r="B76" s="34"/>
      <c r="C76" s="23" t="s">
        <v>110</v>
      </c>
      <c r="D76" s="35"/>
      <c r="E76" s="35"/>
      <c r="F76" s="35"/>
      <c r="G76" s="35"/>
      <c r="H76" s="35"/>
      <c r="I76" s="112"/>
      <c r="J76" s="35"/>
      <c r="K76" s="35"/>
      <c r="L76" s="38"/>
    </row>
    <row r="77" spans="2:12" s="1" customFormat="1" ht="6.95" customHeight="1">
      <c r="B77" s="34"/>
      <c r="C77" s="35"/>
      <c r="D77" s="35"/>
      <c r="E77" s="35"/>
      <c r="F77" s="35"/>
      <c r="G77" s="35"/>
      <c r="H77" s="35"/>
      <c r="I77" s="112"/>
      <c r="J77" s="35"/>
      <c r="K77" s="35"/>
      <c r="L77" s="38"/>
    </row>
    <row r="78" spans="2:12" s="1" customFormat="1" ht="12" customHeight="1">
      <c r="B78" s="34"/>
      <c r="C78" s="29" t="s">
        <v>16</v>
      </c>
      <c r="D78" s="35"/>
      <c r="E78" s="35"/>
      <c r="F78" s="35"/>
      <c r="G78" s="35"/>
      <c r="H78" s="35"/>
      <c r="I78" s="112"/>
      <c r="J78" s="35"/>
      <c r="K78" s="35"/>
      <c r="L78" s="38"/>
    </row>
    <row r="79" spans="2:12" s="1" customFormat="1" ht="16.5" customHeight="1">
      <c r="B79" s="34"/>
      <c r="C79" s="35"/>
      <c r="D79" s="35"/>
      <c r="E79" s="292" t="str">
        <f>E7</f>
        <v>Oprava fasády objektu KAVÁRNY UNION v České Lípě</v>
      </c>
      <c r="F79" s="293"/>
      <c r="G79" s="293"/>
      <c r="H79" s="293"/>
      <c r="I79" s="112"/>
      <c r="J79" s="35"/>
      <c r="K79" s="35"/>
      <c r="L79" s="38"/>
    </row>
    <row r="80" spans="2:12" ht="12" customHeight="1">
      <c r="B80" s="21"/>
      <c r="C80" s="29" t="s">
        <v>92</v>
      </c>
      <c r="D80" s="22"/>
      <c r="E80" s="22"/>
      <c r="F80" s="22"/>
      <c r="G80" s="22"/>
      <c r="H80" s="22"/>
      <c r="J80" s="22"/>
      <c r="K80" s="22"/>
      <c r="L80" s="20"/>
    </row>
    <row r="81" spans="2:65" s="1" customFormat="1" ht="16.5" customHeight="1">
      <c r="B81" s="34"/>
      <c r="C81" s="35"/>
      <c r="D81" s="35"/>
      <c r="E81" s="292" t="s">
        <v>93</v>
      </c>
      <c r="F81" s="276"/>
      <c r="G81" s="276"/>
      <c r="H81" s="276"/>
      <c r="I81" s="112"/>
      <c r="J81" s="35"/>
      <c r="K81" s="35"/>
      <c r="L81" s="38"/>
    </row>
    <row r="82" spans="2:65" s="1" customFormat="1" ht="12" customHeight="1">
      <c r="B82" s="34"/>
      <c r="C82" s="29" t="s">
        <v>94</v>
      </c>
      <c r="D82" s="35"/>
      <c r="E82" s="35"/>
      <c r="F82" s="35"/>
      <c r="G82" s="35"/>
      <c r="H82" s="35"/>
      <c r="I82" s="112"/>
      <c r="J82" s="35"/>
      <c r="K82" s="35"/>
      <c r="L82" s="38"/>
    </row>
    <row r="83" spans="2:65" s="1" customFormat="1" ht="16.5" customHeight="1">
      <c r="B83" s="34"/>
      <c r="C83" s="35"/>
      <c r="D83" s="35"/>
      <c r="E83" s="277" t="str">
        <f>E11</f>
        <v>170629-1-3 - VRN</v>
      </c>
      <c r="F83" s="276"/>
      <c r="G83" s="276"/>
      <c r="H83" s="276"/>
      <c r="I83" s="112"/>
      <c r="J83" s="35"/>
      <c r="K83" s="35"/>
      <c r="L83" s="38"/>
    </row>
    <row r="84" spans="2:65" s="1" customFormat="1" ht="6.95" customHeight="1">
      <c r="B84" s="34"/>
      <c r="C84" s="35"/>
      <c r="D84" s="35"/>
      <c r="E84" s="35"/>
      <c r="F84" s="35"/>
      <c r="G84" s="35"/>
      <c r="H84" s="35"/>
      <c r="I84" s="112"/>
      <c r="J84" s="35"/>
      <c r="K84" s="35"/>
      <c r="L84" s="38"/>
    </row>
    <row r="85" spans="2:65" s="1" customFormat="1" ht="12" customHeight="1">
      <c r="B85" s="34"/>
      <c r="C85" s="29" t="s">
        <v>22</v>
      </c>
      <c r="D85" s="35"/>
      <c r="E85" s="35"/>
      <c r="F85" s="27" t="str">
        <f>F14</f>
        <v>JINDŘICHA Z LIPÉ 113/24 Č. LÍPA, Česká Lípa</v>
      </c>
      <c r="G85" s="35"/>
      <c r="H85" s="35"/>
      <c r="I85" s="113" t="s">
        <v>24</v>
      </c>
      <c r="J85" s="55">
        <f>IF(J14="","",J14)</f>
        <v>0</v>
      </c>
      <c r="K85" s="35"/>
      <c r="L85" s="38"/>
    </row>
    <row r="86" spans="2:65" s="1" customFormat="1" ht="6.95" customHeight="1">
      <c r="B86" s="34"/>
      <c r="C86" s="35"/>
      <c r="D86" s="35"/>
      <c r="E86" s="35"/>
      <c r="F86" s="35"/>
      <c r="G86" s="35"/>
      <c r="H86" s="35"/>
      <c r="I86" s="112"/>
      <c r="J86" s="35"/>
      <c r="K86" s="35"/>
      <c r="L86" s="38"/>
    </row>
    <row r="87" spans="2:65" s="1" customFormat="1" ht="13.7" customHeight="1">
      <c r="B87" s="34"/>
      <c r="C87" s="29" t="s">
        <v>27</v>
      </c>
      <c r="D87" s="35"/>
      <c r="E87" s="35"/>
      <c r="F87" s="27" t="str">
        <f>E17</f>
        <v xml:space="preserve"> </v>
      </c>
      <c r="G87" s="35"/>
      <c r="H87" s="35"/>
      <c r="I87" s="113" t="s">
        <v>33</v>
      </c>
      <c r="J87" s="32" t="str">
        <f>E23</f>
        <v xml:space="preserve"> </v>
      </c>
      <c r="K87" s="35"/>
      <c r="L87" s="38"/>
    </row>
    <row r="88" spans="2:65" s="1" customFormat="1" ht="13.7" customHeight="1">
      <c r="B88" s="34"/>
      <c r="C88" s="29" t="s">
        <v>31</v>
      </c>
      <c r="D88" s="35"/>
      <c r="E88" s="35"/>
      <c r="F88" s="27" t="str">
        <f>IF(E20="","",E20)</f>
        <v>Vyplň údaj</v>
      </c>
      <c r="G88" s="35"/>
      <c r="H88" s="35"/>
      <c r="I88" s="113" t="s">
        <v>35</v>
      </c>
      <c r="J88" s="32" t="str">
        <f>E26</f>
        <v xml:space="preserve"> </v>
      </c>
      <c r="K88" s="35"/>
      <c r="L88" s="38"/>
    </row>
    <row r="89" spans="2:65" s="1" customFormat="1" ht="10.35" customHeight="1">
      <c r="B89" s="34"/>
      <c r="C89" s="35"/>
      <c r="D89" s="35"/>
      <c r="E89" s="35"/>
      <c r="F89" s="35"/>
      <c r="G89" s="35"/>
      <c r="H89" s="35"/>
      <c r="I89" s="112"/>
      <c r="J89" s="35"/>
      <c r="K89" s="35"/>
      <c r="L89" s="38"/>
    </row>
    <row r="90" spans="2:65" s="10" customFormat="1" ht="29.25" customHeight="1">
      <c r="B90" s="156"/>
      <c r="C90" s="157" t="s">
        <v>111</v>
      </c>
      <c r="D90" s="158" t="s">
        <v>57</v>
      </c>
      <c r="E90" s="158" t="s">
        <v>53</v>
      </c>
      <c r="F90" s="158" t="s">
        <v>54</v>
      </c>
      <c r="G90" s="158" t="s">
        <v>112</v>
      </c>
      <c r="H90" s="158" t="s">
        <v>113</v>
      </c>
      <c r="I90" s="159" t="s">
        <v>114</v>
      </c>
      <c r="J90" s="158" t="s">
        <v>98</v>
      </c>
      <c r="K90" s="160" t="s">
        <v>115</v>
      </c>
      <c r="L90" s="161"/>
      <c r="M90" s="64" t="s">
        <v>1</v>
      </c>
      <c r="N90" s="65" t="s">
        <v>42</v>
      </c>
      <c r="O90" s="65" t="s">
        <v>116</v>
      </c>
      <c r="P90" s="65" t="s">
        <v>117</v>
      </c>
      <c r="Q90" s="65" t="s">
        <v>118</v>
      </c>
      <c r="R90" s="65" t="s">
        <v>119</v>
      </c>
      <c r="S90" s="65" t="s">
        <v>120</v>
      </c>
      <c r="T90" s="66" t="s">
        <v>121</v>
      </c>
    </row>
    <row r="91" spans="2:65" s="1" customFormat="1" ht="22.9" customHeight="1">
      <c r="B91" s="34"/>
      <c r="C91" s="71" t="s">
        <v>122</v>
      </c>
      <c r="D91" s="35"/>
      <c r="E91" s="35"/>
      <c r="F91" s="35"/>
      <c r="G91" s="35"/>
      <c r="H91" s="35"/>
      <c r="I91" s="112"/>
      <c r="J91" s="162">
        <f>BK91</f>
        <v>0</v>
      </c>
      <c r="K91" s="35"/>
      <c r="L91" s="38"/>
      <c r="M91" s="67"/>
      <c r="N91" s="68"/>
      <c r="O91" s="68"/>
      <c r="P91" s="163">
        <f>P92</f>
        <v>0</v>
      </c>
      <c r="Q91" s="68"/>
      <c r="R91" s="163">
        <f>R92</f>
        <v>0</v>
      </c>
      <c r="S91" s="68"/>
      <c r="T91" s="164">
        <f>T92</f>
        <v>0</v>
      </c>
      <c r="AT91" s="17" t="s">
        <v>71</v>
      </c>
      <c r="AU91" s="17" t="s">
        <v>100</v>
      </c>
      <c r="BK91" s="165">
        <f>BK92</f>
        <v>0</v>
      </c>
    </row>
    <row r="92" spans="2:65" s="11" customFormat="1" ht="25.9" customHeight="1">
      <c r="B92" s="166"/>
      <c r="C92" s="167"/>
      <c r="D92" s="168" t="s">
        <v>71</v>
      </c>
      <c r="E92" s="169" t="s">
        <v>89</v>
      </c>
      <c r="F92" s="169" t="s">
        <v>351</v>
      </c>
      <c r="G92" s="167"/>
      <c r="H92" s="167"/>
      <c r="I92" s="170"/>
      <c r="J92" s="171">
        <f>BK92</f>
        <v>0</v>
      </c>
      <c r="K92" s="167"/>
      <c r="L92" s="172"/>
      <c r="M92" s="173"/>
      <c r="N92" s="174"/>
      <c r="O92" s="174"/>
      <c r="P92" s="175">
        <f>P93+P96+P100+P109+P112</f>
        <v>0</v>
      </c>
      <c r="Q92" s="174"/>
      <c r="R92" s="175">
        <f>R93+R96+R100+R109+R112</f>
        <v>0</v>
      </c>
      <c r="S92" s="174"/>
      <c r="T92" s="176">
        <f>T93+T96+T100+T109+T112</f>
        <v>0</v>
      </c>
      <c r="AR92" s="177" t="s">
        <v>172</v>
      </c>
      <c r="AT92" s="178" t="s">
        <v>71</v>
      </c>
      <c r="AU92" s="178" t="s">
        <v>72</v>
      </c>
      <c r="AY92" s="177" t="s">
        <v>125</v>
      </c>
      <c r="BK92" s="179">
        <f>BK93+BK96+BK100+BK109+BK112</f>
        <v>0</v>
      </c>
    </row>
    <row r="93" spans="2:65" s="11" customFormat="1" ht="22.9" customHeight="1">
      <c r="B93" s="166"/>
      <c r="C93" s="167"/>
      <c r="D93" s="168" t="s">
        <v>71</v>
      </c>
      <c r="E93" s="180" t="s">
        <v>352</v>
      </c>
      <c r="F93" s="180" t="s">
        <v>353</v>
      </c>
      <c r="G93" s="167"/>
      <c r="H93" s="167"/>
      <c r="I93" s="170"/>
      <c r="J93" s="181">
        <f>BK93</f>
        <v>0</v>
      </c>
      <c r="K93" s="167"/>
      <c r="L93" s="172"/>
      <c r="M93" s="173"/>
      <c r="N93" s="174"/>
      <c r="O93" s="174"/>
      <c r="P93" s="175">
        <f>SUM(P94:P95)</f>
        <v>0</v>
      </c>
      <c r="Q93" s="174"/>
      <c r="R93" s="175">
        <f>SUM(R94:R95)</f>
        <v>0</v>
      </c>
      <c r="S93" s="174"/>
      <c r="T93" s="176">
        <f>SUM(T94:T95)</f>
        <v>0</v>
      </c>
      <c r="AR93" s="177" t="s">
        <v>172</v>
      </c>
      <c r="AT93" s="178" t="s">
        <v>71</v>
      </c>
      <c r="AU93" s="178" t="s">
        <v>21</v>
      </c>
      <c r="AY93" s="177" t="s">
        <v>125</v>
      </c>
      <c r="BK93" s="179">
        <f>SUM(BK94:BK95)</f>
        <v>0</v>
      </c>
    </row>
    <row r="94" spans="2:65" s="1" customFormat="1" ht="16.5" customHeight="1">
      <c r="B94" s="34"/>
      <c r="C94" s="182" t="s">
        <v>21</v>
      </c>
      <c r="D94" s="182" t="s">
        <v>128</v>
      </c>
      <c r="E94" s="183" t="s">
        <v>366</v>
      </c>
      <c r="F94" s="184" t="s">
        <v>367</v>
      </c>
      <c r="G94" s="185" t="s">
        <v>356</v>
      </c>
      <c r="H94" s="186">
        <v>1</v>
      </c>
      <c r="I94" s="187"/>
      <c r="J94" s="188">
        <f>ROUND(I94*H94,2)</f>
        <v>0</v>
      </c>
      <c r="K94" s="184" t="s">
        <v>132</v>
      </c>
      <c r="L94" s="38"/>
      <c r="M94" s="189" t="s">
        <v>1</v>
      </c>
      <c r="N94" s="190" t="s">
        <v>43</v>
      </c>
      <c r="O94" s="60"/>
      <c r="P94" s="191">
        <f>O94*H94</f>
        <v>0</v>
      </c>
      <c r="Q94" s="191">
        <v>0</v>
      </c>
      <c r="R94" s="191">
        <f>Q94*H94</f>
        <v>0</v>
      </c>
      <c r="S94" s="191">
        <v>0</v>
      </c>
      <c r="T94" s="192">
        <f>S94*H94</f>
        <v>0</v>
      </c>
      <c r="AR94" s="17" t="s">
        <v>357</v>
      </c>
      <c r="AT94" s="17" t="s">
        <v>128</v>
      </c>
      <c r="AU94" s="17" t="s">
        <v>79</v>
      </c>
      <c r="AY94" s="17" t="s">
        <v>125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17" t="s">
        <v>21</v>
      </c>
      <c r="BK94" s="193">
        <f>ROUND(I94*H94,2)</f>
        <v>0</v>
      </c>
      <c r="BL94" s="17" t="s">
        <v>357</v>
      </c>
      <c r="BM94" s="17" t="s">
        <v>368</v>
      </c>
    </row>
    <row r="95" spans="2:65" s="1" customFormat="1">
      <c r="B95" s="34"/>
      <c r="C95" s="35"/>
      <c r="D95" s="194" t="s">
        <v>135</v>
      </c>
      <c r="E95" s="35"/>
      <c r="F95" s="195" t="s">
        <v>369</v>
      </c>
      <c r="G95" s="35"/>
      <c r="H95" s="35"/>
      <c r="I95" s="112"/>
      <c r="J95" s="35"/>
      <c r="K95" s="35"/>
      <c r="L95" s="38"/>
      <c r="M95" s="196"/>
      <c r="N95" s="60"/>
      <c r="O95" s="60"/>
      <c r="P95" s="60"/>
      <c r="Q95" s="60"/>
      <c r="R95" s="60"/>
      <c r="S95" s="60"/>
      <c r="T95" s="61"/>
      <c r="AT95" s="17" t="s">
        <v>135</v>
      </c>
      <c r="AU95" s="17" t="s">
        <v>79</v>
      </c>
    </row>
    <row r="96" spans="2:65" s="11" customFormat="1" ht="22.9" customHeight="1">
      <c r="B96" s="166"/>
      <c r="C96" s="167"/>
      <c r="D96" s="168" t="s">
        <v>71</v>
      </c>
      <c r="E96" s="180" t="s">
        <v>370</v>
      </c>
      <c r="F96" s="180" t="s">
        <v>371</v>
      </c>
      <c r="G96" s="167"/>
      <c r="H96" s="167"/>
      <c r="I96" s="170"/>
      <c r="J96" s="181">
        <f>BK96</f>
        <v>0</v>
      </c>
      <c r="K96" s="167"/>
      <c r="L96" s="172"/>
      <c r="M96" s="173"/>
      <c r="N96" s="174"/>
      <c r="O96" s="174"/>
      <c r="P96" s="175">
        <f>SUM(P97:P99)</f>
        <v>0</v>
      </c>
      <c r="Q96" s="174"/>
      <c r="R96" s="175">
        <f>SUM(R97:R99)</f>
        <v>0</v>
      </c>
      <c r="S96" s="174"/>
      <c r="T96" s="176">
        <f>SUM(T97:T99)</f>
        <v>0</v>
      </c>
      <c r="AR96" s="177" t="s">
        <v>172</v>
      </c>
      <c r="AT96" s="178" t="s">
        <v>71</v>
      </c>
      <c r="AU96" s="178" t="s">
        <v>21</v>
      </c>
      <c r="AY96" s="177" t="s">
        <v>125</v>
      </c>
      <c r="BK96" s="179">
        <f>SUM(BK97:BK99)</f>
        <v>0</v>
      </c>
    </row>
    <row r="97" spans="2:65" s="1" customFormat="1" ht="16.5" customHeight="1">
      <c r="B97" s="34"/>
      <c r="C97" s="182" t="s">
        <v>79</v>
      </c>
      <c r="D97" s="182" t="s">
        <v>128</v>
      </c>
      <c r="E97" s="183" t="s">
        <v>372</v>
      </c>
      <c r="F97" s="184" t="s">
        <v>373</v>
      </c>
      <c r="G97" s="185" t="s">
        <v>374</v>
      </c>
      <c r="H97" s="186">
        <v>1</v>
      </c>
      <c r="I97" s="187"/>
      <c r="J97" s="188">
        <f>ROUND(I97*H97,2)</f>
        <v>0</v>
      </c>
      <c r="K97" s="184" t="s">
        <v>132</v>
      </c>
      <c r="L97" s="38"/>
      <c r="M97" s="189" t="s">
        <v>1</v>
      </c>
      <c r="N97" s="190" t="s">
        <v>43</v>
      </c>
      <c r="O97" s="60"/>
      <c r="P97" s="191">
        <f>O97*H97</f>
        <v>0</v>
      </c>
      <c r="Q97" s="191">
        <v>0</v>
      </c>
      <c r="R97" s="191">
        <f>Q97*H97</f>
        <v>0</v>
      </c>
      <c r="S97" s="191">
        <v>0</v>
      </c>
      <c r="T97" s="192">
        <f>S97*H97</f>
        <v>0</v>
      </c>
      <c r="AR97" s="17" t="s">
        <v>357</v>
      </c>
      <c r="AT97" s="17" t="s">
        <v>128</v>
      </c>
      <c r="AU97" s="17" t="s">
        <v>79</v>
      </c>
      <c r="AY97" s="17" t="s">
        <v>125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7" t="s">
        <v>21</v>
      </c>
      <c r="BK97" s="193">
        <f>ROUND(I97*H97,2)</f>
        <v>0</v>
      </c>
      <c r="BL97" s="17" t="s">
        <v>357</v>
      </c>
      <c r="BM97" s="17" t="s">
        <v>375</v>
      </c>
    </row>
    <row r="98" spans="2:65" s="1" customFormat="1">
      <c r="B98" s="34"/>
      <c r="C98" s="35"/>
      <c r="D98" s="194" t="s">
        <v>135</v>
      </c>
      <c r="E98" s="35"/>
      <c r="F98" s="195" t="s">
        <v>376</v>
      </c>
      <c r="G98" s="35"/>
      <c r="H98" s="35"/>
      <c r="I98" s="112"/>
      <c r="J98" s="35"/>
      <c r="K98" s="35"/>
      <c r="L98" s="38"/>
      <c r="M98" s="196"/>
      <c r="N98" s="60"/>
      <c r="O98" s="60"/>
      <c r="P98" s="60"/>
      <c r="Q98" s="60"/>
      <c r="R98" s="60"/>
      <c r="S98" s="60"/>
      <c r="T98" s="61"/>
      <c r="AT98" s="17" t="s">
        <v>135</v>
      </c>
      <c r="AU98" s="17" t="s">
        <v>79</v>
      </c>
    </row>
    <row r="99" spans="2:65" s="1" customFormat="1" ht="19.5">
      <c r="B99" s="34"/>
      <c r="C99" s="35"/>
      <c r="D99" s="194" t="s">
        <v>137</v>
      </c>
      <c r="E99" s="35"/>
      <c r="F99" s="197" t="s">
        <v>377</v>
      </c>
      <c r="G99" s="35"/>
      <c r="H99" s="35"/>
      <c r="I99" s="112"/>
      <c r="J99" s="35"/>
      <c r="K99" s="35"/>
      <c r="L99" s="38"/>
      <c r="M99" s="196"/>
      <c r="N99" s="60"/>
      <c r="O99" s="60"/>
      <c r="P99" s="60"/>
      <c r="Q99" s="60"/>
      <c r="R99" s="60"/>
      <c r="S99" s="60"/>
      <c r="T99" s="61"/>
      <c r="AT99" s="17" t="s">
        <v>137</v>
      </c>
      <c r="AU99" s="17" t="s">
        <v>79</v>
      </c>
    </row>
    <row r="100" spans="2:65" s="11" customFormat="1" ht="22.9" customHeight="1">
      <c r="B100" s="166"/>
      <c r="C100" s="167"/>
      <c r="D100" s="168" t="s">
        <v>71</v>
      </c>
      <c r="E100" s="180" t="s">
        <v>378</v>
      </c>
      <c r="F100" s="180" t="s">
        <v>379</v>
      </c>
      <c r="G100" s="167"/>
      <c r="H100" s="167"/>
      <c r="I100" s="170"/>
      <c r="J100" s="181">
        <f>BK100</f>
        <v>0</v>
      </c>
      <c r="K100" s="167"/>
      <c r="L100" s="172"/>
      <c r="M100" s="173"/>
      <c r="N100" s="174"/>
      <c r="O100" s="174"/>
      <c r="P100" s="175">
        <f>SUM(P101:P108)</f>
        <v>0</v>
      </c>
      <c r="Q100" s="174"/>
      <c r="R100" s="175">
        <f>SUM(R101:R108)</f>
        <v>0</v>
      </c>
      <c r="S100" s="174"/>
      <c r="T100" s="176">
        <f>SUM(T101:T108)</f>
        <v>0</v>
      </c>
      <c r="AR100" s="177" t="s">
        <v>172</v>
      </c>
      <c r="AT100" s="178" t="s">
        <v>71</v>
      </c>
      <c r="AU100" s="178" t="s">
        <v>21</v>
      </c>
      <c r="AY100" s="177" t="s">
        <v>125</v>
      </c>
      <c r="BK100" s="179">
        <f>SUM(BK101:BK108)</f>
        <v>0</v>
      </c>
    </row>
    <row r="101" spans="2:65" s="1" customFormat="1" ht="16.5" customHeight="1">
      <c r="B101" s="34"/>
      <c r="C101" s="182" t="s">
        <v>148</v>
      </c>
      <c r="D101" s="182" t="s">
        <v>128</v>
      </c>
      <c r="E101" s="183" t="s">
        <v>380</v>
      </c>
      <c r="F101" s="184" t="s">
        <v>381</v>
      </c>
      <c r="G101" s="185" t="s">
        <v>356</v>
      </c>
      <c r="H101" s="186">
        <v>1</v>
      </c>
      <c r="I101" s="187"/>
      <c r="J101" s="188">
        <f>ROUND(I101*H101,2)</f>
        <v>0</v>
      </c>
      <c r="K101" s="184" t="s">
        <v>132</v>
      </c>
      <c r="L101" s="38"/>
      <c r="M101" s="189" t="s">
        <v>1</v>
      </c>
      <c r="N101" s="190" t="s">
        <v>43</v>
      </c>
      <c r="O101" s="60"/>
      <c r="P101" s="191">
        <f>O101*H101</f>
        <v>0</v>
      </c>
      <c r="Q101" s="191">
        <v>0</v>
      </c>
      <c r="R101" s="191">
        <f>Q101*H101</f>
        <v>0</v>
      </c>
      <c r="S101" s="191">
        <v>0</v>
      </c>
      <c r="T101" s="192">
        <f>S101*H101</f>
        <v>0</v>
      </c>
      <c r="AR101" s="17" t="s">
        <v>357</v>
      </c>
      <c r="AT101" s="17" t="s">
        <v>128</v>
      </c>
      <c r="AU101" s="17" t="s">
        <v>79</v>
      </c>
      <c r="AY101" s="17" t="s">
        <v>125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7" t="s">
        <v>21</v>
      </c>
      <c r="BK101" s="193">
        <f>ROUND(I101*H101,2)</f>
        <v>0</v>
      </c>
      <c r="BL101" s="17" t="s">
        <v>357</v>
      </c>
      <c r="BM101" s="17" t="s">
        <v>382</v>
      </c>
    </row>
    <row r="102" spans="2:65" s="1" customFormat="1">
      <c r="B102" s="34"/>
      <c r="C102" s="35"/>
      <c r="D102" s="194" t="s">
        <v>135</v>
      </c>
      <c r="E102" s="35"/>
      <c r="F102" s="195" t="s">
        <v>383</v>
      </c>
      <c r="G102" s="35"/>
      <c r="H102" s="35"/>
      <c r="I102" s="112"/>
      <c r="J102" s="35"/>
      <c r="K102" s="35"/>
      <c r="L102" s="38"/>
      <c r="M102" s="196"/>
      <c r="N102" s="60"/>
      <c r="O102" s="60"/>
      <c r="P102" s="60"/>
      <c r="Q102" s="60"/>
      <c r="R102" s="60"/>
      <c r="S102" s="60"/>
      <c r="T102" s="61"/>
      <c r="AT102" s="17" t="s">
        <v>135</v>
      </c>
      <c r="AU102" s="17" t="s">
        <v>79</v>
      </c>
    </row>
    <row r="103" spans="2:65" s="1" customFormat="1" ht="16.5" customHeight="1">
      <c r="B103" s="34"/>
      <c r="C103" s="182" t="s">
        <v>133</v>
      </c>
      <c r="D103" s="182" t="s">
        <v>128</v>
      </c>
      <c r="E103" s="183" t="s">
        <v>384</v>
      </c>
      <c r="F103" s="184" t="s">
        <v>385</v>
      </c>
      <c r="G103" s="185" t="s">
        <v>356</v>
      </c>
      <c r="H103" s="186">
        <v>1</v>
      </c>
      <c r="I103" s="187"/>
      <c r="J103" s="188">
        <f>ROUND(I103*H103,2)</f>
        <v>0</v>
      </c>
      <c r="K103" s="184" t="s">
        <v>132</v>
      </c>
      <c r="L103" s="38"/>
      <c r="M103" s="189" t="s">
        <v>1</v>
      </c>
      <c r="N103" s="190" t="s">
        <v>43</v>
      </c>
      <c r="O103" s="60"/>
      <c r="P103" s="191">
        <f>O103*H103</f>
        <v>0</v>
      </c>
      <c r="Q103" s="191">
        <v>0</v>
      </c>
      <c r="R103" s="191">
        <f>Q103*H103</f>
        <v>0</v>
      </c>
      <c r="S103" s="191">
        <v>0</v>
      </c>
      <c r="T103" s="192">
        <f>S103*H103</f>
        <v>0</v>
      </c>
      <c r="AR103" s="17" t="s">
        <v>357</v>
      </c>
      <c r="AT103" s="17" t="s">
        <v>128</v>
      </c>
      <c r="AU103" s="17" t="s">
        <v>79</v>
      </c>
      <c r="AY103" s="17" t="s">
        <v>125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7" t="s">
        <v>21</v>
      </c>
      <c r="BK103" s="193">
        <f>ROUND(I103*H103,2)</f>
        <v>0</v>
      </c>
      <c r="BL103" s="17" t="s">
        <v>357</v>
      </c>
      <c r="BM103" s="17" t="s">
        <v>386</v>
      </c>
    </row>
    <row r="104" spans="2:65" s="1" customFormat="1">
      <c r="B104" s="34"/>
      <c r="C104" s="35"/>
      <c r="D104" s="194" t="s">
        <v>135</v>
      </c>
      <c r="E104" s="35"/>
      <c r="F104" s="195" t="s">
        <v>387</v>
      </c>
      <c r="G104" s="35"/>
      <c r="H104" s="35"/>
      <c r="I104" s="112"/>
      <c r="J104" s="35"/>
      <c r="K104" s="35"/>
      <c r="L104" s="38"/>
      <c r="M104" s="196"/>
      <c r="N104" s="60"/>
      <c r="O104" s="60"/>
      <c r="P104" s="60"/>
      <c r="Q104" s="60"/>
      <c r="R104" s="60"/>
      <c r="S104" s="60"/>
      <c r="T104" s="61"/>
      <c r="AT104" s="17" t="s">
        <v>135</v>
      </c>
      <c r="AU104" s="17" t="s">
        <v>79</v>
      </c>
    </row>
    <row r="105" spans="2:65" s="1" customFormat="1" ht="16.5" customHeight="1">
      <c r="B105" s="34"/>
      <c r="C105" s="182" t="s">
        <v>172</v>
      </c>
      <c r="D105" s="182" t="s">
        <v>128</v>
      </c>
      <c r="E105" s="183" t="s">
        <v>388</v>
      </c>
      <c r="F105" s="184" t="s">
        <v>389</v>
      </c>
      <c r="G105" s="185" t="s">
        <v>356</v>
      </c>
      <c r="H105" s="186">
        <v>1</v>
      </c>
      <c r="I105" s="187"/>
      <c r="J105" s="188">
        <f>ROUND(I105*H105,2)</f>
        <v>0</v>
      </c>
      <c r="K105" s="184" t="s">
        <v>132</v>
      </c>
      <c r="L105" s="38"/>
      <c r="M105" s="189" t="s">
        <v>1</v>
      </c>
      <c r="N105" s="190" t="s">
        <v>43</v>
      </c>
      <c r="O105" s="60"/>
      <c r="P105" s="191">
        <f>O105*H105</f>
        <v>0</v>
      </c>
      <c r="Q105" s="191">
        <v>0</v>
      </c>
      <c r="R105" s="191">
        <f>Q105*H105</f>
        <v>0</v>
      </c>
      <c r="S105" s="191">
        <v>0</v>
      </c>
      <c r="T105" s="192">
        <f>S105*H105</f>
        <v>0</v>
      </c>
      <c r="AR105" s="17" t="s">
        <v>357</v>
      </c>
      <c r="AT105" s="17" t="s">
        <v>128</v>
      </c>
      <c r="AU105" s="17" t="s">
        <v>79</v>
      </c>
      <c r="AY105" s="17" t="s">
        <v>125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7" t="s">
        <v>21</v>
      </c>
      <c r="BK105" s="193">
        <f>ROUND(I105*H105,2)</f>
        <v>0</v>
      </c>
      <c r="BL105" s="17" t="s">
        <v>357</v>
      </c>
      <c r="BM105" s="17" t="s">
        <v>390</v>
      </c>
    </row>
    <row r="106" spans="2:65" s="1" customFormat="1">
      <c r="B106" s="34"/>
      <c r="C106" s="35"/>
      <c r="D106" s="194" t="s">
        <v>135</v>
      </c>
      <c r="E106" s="35"/>
      <c r="F106" s="195" t="s">
        <v>391</v>
      </c>
      <c r="G106" s="35"/>
      <c r="H106" s="35"/>
      <c r="I106" s="112"/>
      <c r="J106" s="35"/>
      <c r="K106" s="35"/>
      <c r="L106" s="38"/>
      <c r="M106" s="196"/>
      <c r="N106" s="60"/>
      <c r="O106" s="60"/>
      <c r="P106" s="60"/>
      <c r="Q106" s="60"/>
      <c r="R106" s="60"/>
      <c r="S106" s="60"/>
      <c r="T106" s="61"/>
      <c r="AT106" s="17" t="s">
        <v>135</v>
      </c>
      <c r="AU106" s="17" t="s">
        <v>79</v>
      </c>
    </row>
    <row r="107" spans="2:65" s="1" customFormat="1" ht="16.5" customHeight="1">
      <c r="B107" s="34"/>
      <c r="C107" s="182" t="s">
        <v>126</v>
      </c>
      <c r="D107" s="182" t="s">
        <v>128</v>
      </c>
      <c r="E107" s="183" t="s">
        <v>392</v>
      </c>
      <c r="F107" s="184" t="s">
        <v>393</v>
      </c>
      <c r="G107" s="185" t="s">
        <v>356</v>
      </c>
      <c r="H107" s="186">
        <v>1</v>
      </c>
      <c r="I107" s="187"/>
      <c r="J107" s="188">
        <f>ROUND(I107*H107,2)</f>
        <v>0</v>
      </c>
      <c r="K107" s="184" t="s">
        <v>132</v>
      </c>
      <c r="L107" s="38"/>
      <c r="M107" s="189" t="s">
        <v>1</v>
      </c>
      <c r="N107" s="190" t="s">
        <v>43</v>
      </c>
      <c r="O107" s="60"/>
      <c r="P107" s="191">
        <f>O107*H107</f>
        <v>0</v>
      </c>
      <c r="Q107" s="191">
        <v>0</v>
      </c>
      <c r="R107" s="191">
        <f>Q107*H107</f>
        <v>0</v>
      </c>
      <c r="S107" s="191">
        <v>0</v>
      </c>
      <c r="T107" s="192">
        <f>S107*H107</f>
        <v>0</v>
      </c>
      <c r="AR107" s="17" t="s">
        <v>357</v>
      </c>
      <c r="AT107" s="17" t="s">
        <v>128</v>
      </c>
      <c r="AU107" s="17" t="s">
        <v>79</v>
      </c>
      <c r="AY107" s="17" t="s">
        <v>125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7" t="s">
        <v>21</v>
      </c>
      <c r="BK107" s="193">
        <f>ROUND(I107*H107,2)</f>
        <v>0</v>
      </c>
      <c r="BL107" s="17" t="s">
        <v>357</v>
      </c>
      <c r="BM107" s="17" t="s">
        <v>394</v>
      </c>
    </row>
    <row r="108" spans="2:65" s="1" customFormat="1">
      <c r="B108" s="34"/>
      <c r="C108" s="35"/>
      <c r="D108" s="194" t="s">
        <v>135</v>
      </c>
      <c r="E108" s="35"/>
      <c r="F108" s="195" t="s">
        <v>395</v>
      </c>
      <c r="G108" s="35"/>
      <c r="H108" s="35"/>
      <c r="I108" s="112"/>
      <c r="J108" s="35"/>
      <c r="K108" s="35"/>
      <c r="L108" s="38"/>
      <c r="M108" s="196"/>
      <c r="N108" s="60"/>
      <c r="O108" s="60"/>
      <c r="P108" s="60"/>
      <c r="Q108" s="60"/>
      <c r="R108" s="60"/>
      <c r="S108" s="60"/>
      <c r="T108" s="61"/>
      <c r="AT108" s="17" t="s">
        <v>135</v>
      </c>
      <c r="AU108" s="17" t="s">
        <v>79</v>
      </c>
    </row>
    <row r="109" spans="2:65" s="11" customFormat="1" ht="22.9" customHeight="1">
      <c r="B109" s="166"/>
      <c r="C109" s="167"/>
      <c r="D109" s="168" t="s">
        <v>71</v>
      </c>
      <c r="E109" s="180" t="s">
        <v>396</v>
      </c>
      <c r="F109" s="180" t="s">
        <v>397</v>
      </c>
      <c r="G109" s="167"/>
      <c r="H109" s="167"/>
      <c r="I109" s="170"/>
      <c r="J109" s="181">
        <f>BK109</f>
        <v>0</v>
      </c>
      <c r="K109" s="167"/>
      <c r="L109" s="172"/>
      <c r="M109" s="173"/>
      <c r="N109" s="174"/>
      <c r="O109" s="174"/>
      <c r="P109" s="175">
        <f>SUM(P110:P111)</f>
        <v>0</v>
      </c>
      <c r="Q109" s="174"/>
      <c r="R109" s="175">
        <f>SUM(R110:R111)</f>
        <v>0</v>
      </c>
      <c r="S109" s="174"/>
      <c r="T109" s="176">
        <f>SUM(T110:T111)</f>
        <v>0</v>
      </c>
      <c r="AR109" s="177" t="s">
        <v>172</v>
      </c>
      <c r="AT109" s="178" t="s">
        <v>71</v>
      </c>
      <c r="AU109" s="178" t="s">
        <v>21</v>
      </c>
      <c r="AY109" s="177" t="s">
        <v>125</v>
      </c>
      <c r="BK109" s="179">
        <f>SUM(BK110:BK111)</f>
        <v>0</v>
      </c>
    </row>
    <row r="110" spans="2:65" s="1" customFormat="1" ht="16.5" customHeight="1">
      <c r="B110" s="34"/>
      <c r="C110" s="182" t="s">
        <v>183</v>
      </c>
      <c r="D110" s="182" t="s">
        <v>128</v>
      </c>
      <c r="E110" s="183" t="s">
        <v>398</v>
      </c>
      <c r="F110" s="184" t="s">
        <v>399</v>
      </c>
      <c r="G110" s="185" t="s">
        <v>356</v>
      </c>
      <c r="H110" s="186">
        <v>1</v>
      </c>
      <c r="I110" s="187"/>
      <c r="J110" s="188">
        <f>ROUND(I110*H110,2)</f>
        <v>0</v>
      </c>
      <c r="K110" s="184" t="s">
        <v>132</v>
      </c>
      <c r="L110" s="38"/>
      <c r="M110" s="189" t="s">
        <v>1</v>
      </c>
      <c r="N110" s="190" t="s">
        <v>43</v>
      </c>
      <c r="O110" s="60"/>
      <c r="P110" s="191">
        <f>O110*H110</f>
        <v>0</v>
      </c>
      <c r="Q110" s="191">
        <v>0</v>
      </c>
      <c r="R110" s="191">
        <f>Q110*H110</f>
        <v>0</v>
      </c>
      <c r="S110" s="191">
        <v>0</v>
      </c>
      <c r="T110" s="192">
        <f>S110*H110</f>
        <v>0</v>
      </c>
      <c r="AR110" s="17" t="s">
        <v>357</v>
      </c>
      <c r="AT110" s="17" t="s">
        <v>128</v>
      </c>
      <c r="AU110" s="17" t="s">
        <v>79</v>
      </c>
      <c r="AY110" s="17" t="s">
        <v>125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7" t="s">
        <v>21</v>
      </c>
      <c r="BK110" s="193">
        <f>ROUND(I110*H110,2)</f>
        <v>0</v>
      </c>
      <c r="BL110" s="17" t="s">
        <v>357</v>
      </c>
      <c r="BM110" s="17" t="s">
        <v>400</v>
      </c>
    </row>
    <row r="111" spans="2:65" s="1" customFormat="1">
      <c r="B111" s="34"/>
      <c r="C111" s="35"/>
      <c r="D111" s="194" t="s">
        <v>135</v>
      </c>
      <c r="E111" s="35"/>
      <c r="F111" s="195" t="s">
        <v>401</v>
      </c>
      <c r="G111" s="35"/>
      <c r="H111" s="35"/>
      <c r="I111" s="112"/>
      <c r="J111" s="35"/>
      <c r="K111" s="35"/>
      <c r="L111" s="38"/>
      <c r="M111" s="196"/>
      <c r="N111" s="60"/>
      <c r="O111" s="60"/>
      <c r="P111" s="60"/>
      <c r="Q111" s="60"/>
      <c r="R111" s="60"/>
      <c r="S111" s="60"/>
      <c r="T111" s="61"/>
      <c r="AT111" s="17" t="s">
        <v>135</v>
      </c>
      <c r="AU111" s="17" t="s">
        <v>79</v>
      </c>
    </row>
    <row r="112" spans="2:65" s="11" customFormat="1" ht="22.9" customHeight="1">
      <c r="B112" s="166"/>
      <c r="C112" s="167"/>
      <c r="D112" s="168" t="s">
        <v>71</v>
      </c>
      <c r="E112" s="180" t="s">
        <v>402</v>
      </c>
      <c r="F112" s="180" t="s">
        <v>403</v>
      </c>
      <c r="G112" s="167"/>
      <c r="H112" s="167"/>
      <c r="I112" s="170"/>
      <c r="J112" s="181">
        <f>BK112</f>
        <v>0</v>
      </c>
      <c r="K112" s="167"/>
      <c r="L112" s="172"/>
      <c r="M112" s="173"/>
      <c r="N112" s="174"/>
      <c r="O112" s="174"/>
      <c r="P112" s="175">
        <f>SUM(P113:P116)</f>
        <v>0</v>
      </c>
      <c r="Q112" s="174"/>
      <c r="R112" s="175">
        <f>SUM(R113:R116)</f>
        <v>0</v>
      </c>
      <c r="S112" s="174"/>
      <c r="T112" s="176">
        <f>SUM(T113:T116)</f>
        <v>0</v>
      </c>
      <c r="AR112" s="177" t="s">
        <v>172</v>
      </c>
      <c r="AT112" s="178" t="s">
        <v>71</v>
      </c>
      <c r="AU112" s="178" t="s">
        <v>21</v>
      </c>
      <c r="AY112" s="177" t="s">
        <v>125</v>
      </c>
      <c r="BK112" s="179">
        <f>SUM(BK113:BK116)</f>
        <v>0</v>
      </c>
    </row>
    <row r="113" spans="2:65" s="1" customFormat="1" ht="16.5" customHeight="1">
      <c r="B113" s="34"/>
      <c r="C113" s="182" t="s">
        <v>187</v>
      </c>
      <c r="D113" s="182" t="s">
        <v>128</v>
      </c>
      <c r="E113" s="183" t="s">
        <v>404</v>
      </c>
      <c r="F113" s="184" t="s">
        <v>405</v>
      </c>
      <c r="G113" s="185" t="s">
        <v>374</v>
      </c>
      <c r="H113" s="186">
        <v>1</v>
      </c>
      <c r="I113" s="187"/>
      <c r="J113" s="188">
        <f>ROUND(I113*H113,2)</f>
        <v>0</v>
      </c>
      <c r="K113" s="184" t="s">
        <v>132</v>
      </c>
      <c r="L113" s="38"/>
      <c r="M113" s="189" t="s">
        <v>1</v>
      </c>
      <c r="N113" s="190" t="s">
        <v>43</v>
      </c>
      <c r="O113" s="60"/>
      <c r="P113" s="191">
        <f>O113*H113</f>
        <v>0</v>
      </c>
      <c r="Q113" s="191">
        <v>0</v>
      </c>
      <c r="R113" s="191">
        <f>Q113*H113</f>
        <v>0</v>
      </c>
      <c r="S113" s="191">
        <v>0</v>
      </c>
      <c r="T113" s="192">
        <f>S113*H113</f>
        <v>0</v>
      </c>
      <c r="AR113" s="17" t="s">
        <v>357</v>
      </c>
      <c r="AT113" s="17" t="s">
        <v>128</v>
      </c>
      <c r="AU113" s="17" t="s">
        <v>79</v>
      </c>
      <c r="AY113" s="17" t="s">
        <v>125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17" t="s">
        <v>21</v>
      </c>
      <c r="BK113" s="193">
        <f>ROUND(I113*H113,2)</f>
        <v>0</v>
      </c>
      <c r="BL113" s="17" t="s">
        <v>357</v>
      </c>
      <c r="BM113" s="17" t="s">
        <v>406</v>
      </c>
    </row>
    <row r="114" spans="2:65" s="1" customFormat="1">
      <c r="B114" s="34"/>
      <c r="C114" s="35"/>
      <c r="D114" s="194" t="s">
        <v>135</v>
      </c>
      <c r="E114" s="35"/>
      <c r="F114" s="195" t="s">
        <v>407</v>
      </c>
      <c r="G114" s="35"/>
      <c r="H114" s="35"/>
      <c r="I114" s="112"/>
      <c r="J114" s="35"/>
      <c r="K114" s="35"/>
      <c r="L114" s="38"/>
      <c r="M114" s="196"/>
      <c r="N114" s="60"/>
      <c r="O114" s="60"/>
      <c r="P114" s="60"/>
      <c r="Q114" s="60"/>
      <c r="R114" s="60"/>
      <c r="S114" s="60"/>
      <c r="T114" s="61"/>
      <c r="AT114" s="17" t="s">
        <v>135</v>
      </c>
      <c r="AU114" s="17" t="s">
        <v>79</v>
      </c>
    </row>
    <row r="115" spans="2:65" s="1" customFormat="1" ht="16.5" customHeight="1">
      <c r="B115" s="34"/>
      <c r="C115" s="182" t="s">
        <v>170</v>
      </c>
      <c r="D115" s="182" t="s">
        <v>128</v>
      </c>
      <c r="E115" s="183" t="s">
        <v>408</v>
      </c>
      <c r="F115" s="184" t="s">
        <v>409</v>
      </c>
      <c r="G115" s="185" t="s">
        <v>356</v>
      </c>
      <c r="H115" s="186">
        <v>1</v>
      </c>
      <c r="I115" s="187"/>
      <c r="J115" s="188">
        <f>ROUND(I115*H115,2)</f>
        <v>0</v>
      </c>
      <c r="K115" s="184" t="s">
        <v>132</v>
      </c>
      <c r="L115" s="38"/>
      <c r="M115" s="189" t="s">
        <v>1</v>
      </c>
      <c r="N115" s="190" t="s">
        <v>43</v>
      </c>
      <c r="O115" s="60"/>
      <c r="P115" s="191">
        <f>O115*H115</f>
        <v>0</v>
      </c>
      <c r="Q115" s="191">
        <v>0</v>
      </c>
      <c r="R115" s="191">
        <f>Q115*H115</f>
        <v>0</v>
      </c>
      <c r="S115" s="191">
        <v>0</v>
      </c>
      <c r="T115" s="192">
        <f>S115*H115</f>
        <v>0</v>
      </c>
      <c r="AR115" s="17" t="s">
        <v>357</v>
      </c>
      <c r="AT115" s="17" t="s">
        <v>128</v>
      </c>
      <c r="AU115" s="17" t="s">
        <v>79</v>
      </c>
      <c r="AY115" s="17" t="s">
        <v>125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7" t="s">
        <v>21</v>
      </c>
      <c r="BK115" s="193">
        <f>ROUND(I115*H115,2)</f>
        <v>0</v>
      </c>
      <c r="BL115" s="17" t="s">
        <v>357</v>
      </c>
      <c r="BM115" s="17" t="s">
        <v>410</v>
      </c>
    </row>
    <row r="116" spans="2:65" s="1" customFormat="1">
      <c r="B116" s="34"/>
      <c r="C116" s="35"/>
      <c r="D116" s="194" t="s">
        <v>135</v>
      </c>
      <c r="E116" s="35"/>
      <c r="F116" s="195" t="s">
        <v>411</v>
      </c>
      <c r="G116" s="35"/>
      <c r="H116" s="35"/>
      <c r="I116" s="112"/>
      <c r="J116" s="35"/>
      <c r="K116" s="35"/>
      <c r="L116" s="38"/>
      <c r="M116" s="245"/>
      <c r="N116" s="246"/>
      <c r="O116" s="246"/>
      <c r="P116" s="246"/>
      <c r="Q116" s="246"/>
      <c r="R116" s="246"/>
      <c r="S116" s="246"/>
      <c r="T116" s="247"/>
      <c r="AT116" s="17" t="s">
        <v>135</v>
      </c>
      <c r="AU116" s="17" t="s">
        <v>79</v>
      </c>
    </row>
    <row r="117" spans="2:65" s="1" customFormat="1" ht="6.95" customHeight="1">
      <c r="B117" s="46"/>
      <c r="C117" s="47"/>
      <c r="D117" s="47"/>
      <c r="E117" s="47"/>
      <c r="F117" s="47"/>
      <c r="G117" s="47"/>
      <c r="H117" s="47"/>
      <c r="I117" s="134"/>
      <c r="J117" s="47"/>
      <c r="K117" s="47"/>
      <c r="L117" s="38"/>
    </row>
  </sheetData>
  <sheetProtection algorithmName="SHA-512" hashValue="5BNy3iNK+BmLth6PUEsohZLeOftLH/J6SZJqT2Ai/vtsd4nzBZfHJvgUyLHINmcSsHju8sV1FJQ4PqeB6N3L9Q==" saltValue="wa/nQmyok+PzUwfzFMw/+GUzWdlFojLX7eP2uQL/4gGl8Pn+jJL1aTeCtF9LFTGtyNm1aOUHbzM2/dFX76p3og==" spinCount="100000" sheet="1" objects="1" scenarios="1" formatColumns="0" formatRows="0" autoFilter="0"/>
  <autoFilter ref="C90:K116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170629-1-1 - OPRAVA FASÁD...</vt:lpstr>
      <vt:lpstr>170629-1-2 - OPRAVA FASÁD...</vt:lpstr>
      <vt:lpstr>170629-1-3 - VRN</vt:lpstr>
      <vt:lpstr>'170629-1-1 - OPRAVA FASÁD...'!Názvy_tisku</vt:lpstr>
      <vt:lpstr>'170629-1-2 - OPRAVA FASÁD...'!Názvy_tisku</vt:lpstr>
      <vt:lpstr>'170629-1-3 - VRN'!Názvy_tisku</vt:lpstr>
      <vt:lpstr>'Rekapitulace stavby'!Názvy_tisku</vt:lpstr>
      <vt:lpstr>'170629-1-1 - OPRAVA FASÁD...'!Oblast_tisku</vt:lpstr>
      <vt:lpstr>'170629-1-2 - OPRAVA FASÁD...'!Oblast_tisku</vt:lpstr>
      <vt:lpstr>'170629-1-3 -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DESKTOP-9CP0SEB\Alena</dc:creator>
  <cp:lastModifiedBy>Bc. Karolína Baslová</cp:lastModifiedBy>
  <dcterms:created xsi:type="dcterms:W3CDTF">2019-06-15T20:24:44Z</dcterms:created>
  <dcterms:modified xsi:type="dcterms:W3CDTF">2019-06-27T06:56:34Z</dcterms:modified>
</cp:coreProperties>
</file>