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30" windowWidth="27495" windowHeight="10680" activeTab="1"/>
  </bookViews>
  <sheets>
    <sheet name="Rekapitulace stavby" sheetId="1" r:id="rId1"/>
    <sheet name="2000321 - ZŠ Partyzánksá ..." sheetId="2" r:id="rId2"/>
    <sheet name="200314-2 - VRN" sheetId="3" r:id="rId3"/>
  </sheets>
  <definedNames>
    <definedName name="_xlnm._FilterDatabase" localSheetId="1" hidden="1">'2000321 - ZŠ Partyzánksá ...'!$C$124:$K$292</definedName>
    <definedName name="_xlnm._FilterDatabase" localSheetId="2" hidden="1">'200314-2 - VRN'!$C$121:$K$147</definedName>
    <definedName name="_xlnm.Print_Area" localSheetId="1">'2000321 - ZŠ Partyzánksá ...'!$C$82:$J$106,'2000321 - ZŠ Partyzánksá ...'!$C$112:$K$292</definedName>
    <definedName name="_xlnm.Print_Area" localSheetId="2">'200314-2 - VRN'!$C$82:$J$103,'200314-2 - VRN'!$C$109:$K$147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'2000321 - ZŠ Partyzánksá ...'!$124:$124</definedName>
    <definedName name="_xlnm.Print_Titles" localSheetId="2">'200314-2 - VRN'!$121:$121</definedName>
  </definedNames>
  <calcPr calcId="145621"/>
</workbook>
</file>

<file path=xl/sharedStrings.xml><?xml version="1.0" encoding="utf-8"?>
<sst xmlns="http://schemas.openxmlformats.org/spreadsheetml/2006/main" count="2105" uniqueCount="357">
  <si>
    <t>Export Komplet</t>
  </si>
  <si>
    <t/>
  </si>
  <si>
    <t>2.0</t>
  </si>
  <si>
    <t>ZAMOK</t>
  </si>
  <si>
    <t>False</t>
  </si>
  <si>
    <t>{037bfd62-676b-4c1f-96fe-ceeeef24a059}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</si>
  <si>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</si>
  <si>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</si>
  <si>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</si>
  <si>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</si>
  <si>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</si>
  <si>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</si>
  <si>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</si>
  <si>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</si>
  <si>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</si>
  <si>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</si>
  <si>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</si>
  <si>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Partyzánká - výměna oken - revize 29.4.2020</t>
  </si>
  <si>
    <t>0,1</t>
  </si>
  <si>
    <t>KSO:</t>
  </si>
  <si>
    <t>CC-CZ:</t>
  </si>
  <si>
    <t>1</t>
  </si>
  <si>
    <t>Místo:</t>
  </si>
  <si>
    <t>Česká Lípa</t>
  </si>
  <si>
    <t>Datum:</t>
  </si>
  <si>
    <t>29. 4. 2020</t>
  </si>
  <si>
    <t>10</t>
  </si>
  <si>
    <t>100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</si>
  <si>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</si>
  <si>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</si>
  <si>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</si>
  <si>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</si>
  <si>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</si>
  <si>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</si>
  <si>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</si>
  <si>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Petr Kubiš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</si>
  <si>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</si>
  <si>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</si>
  <si>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</si>
  <si>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</si>
  <si>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</si>
  <si>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</si>
  <si>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</si>
  <si>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</si>
  <si>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</si>
  <si>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</si>
  <si>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</si>
  <si>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</si>
  <si>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</si>
  <si>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</si>
  <si>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</si>
  <si>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</si>
  <si>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</si>
  <si>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</si>
  <si>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</si>
  <si>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</si>
  <si>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</si>
  <si>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</si>
  <si>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</si>
  <si>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</si>
  <si>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</si>
  <si>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</si>
  <si>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</si>
  <si>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</si>
  <si>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</si>
  <si>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</si>
  <si>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</si>
  <si>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</si>
  <si>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</si>
  <si>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</si>
  <si>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</si>
  <si>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</si>
  <si>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</si>
  <si>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</si>
  <si>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</si>
  <si>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</si>
  <si>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</si>
  <si>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</si>
  <si>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</si>
  <si>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</si>
  <si>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</si>
  <si>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</si>
  <si>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</si>
  <si>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</si>
  <si>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</si>
  <si>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2000321</t>
  </si>
  <si>
    <t>ZŠ Partyzánksá - výměna oken - revize 29.4.2020</t>
  </si>
  <si>
    <t>STA</t>
  </si>
  <si>
    <t>{1334493d-156f-4bbf-ba3c-7bcea961a285}</t>
  </si>
  <si>
    <t>2</t>
  </si>
  <si>
    <t>200314-2</t>
  </si>
  <si>
    <t>VRN</t>
  </si>
  <si>
    <t>{28fe7e41-5a0a-4876-81ac-d1e6214eec7d}</t>
  </si>
  <si>
    <t>KRYCÍ LIST SOUPISU PRACÍ</t>
  </si>
  <si>
    <t>Objekt:</t>
  </si>
  <si>
    <t>2000321 - ZŠ Partyzánksá - výměna oken - revize 29.4.2020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</si>
  <si>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</si>
  <si>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</si>
  <si>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</si>
  <si>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</si>
  <si>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</si>
  <si>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</si>
  <si>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</si>
  <si>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</si>
  <si>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</si>
  <si>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</si>
  <si>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</si>
  <si>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</si>
  <si>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</si>
  <si>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</si>
  <si>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</si>
  <si>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</si>
  <si>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</si>
  <si>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</si>
  <si>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</si>
  <si>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</si>
  <si>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</si>
  <si>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</si>
  <si>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</si>
  <si>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</si>
  <si>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</si>
  <si>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</si>
  <si>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</si>
  <si>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</si>
  <si>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</si>
  <si>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</si>
  <si>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</si>
  <si>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</si>
  <si>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</si>
  <si>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612311131R</t>
  </si>
  <si>
    <t>Potažení vnitřních stěn vápenným štukem tloušťky do 3 mm - špalety</t>
  </si>
  <si>
    <t>m2</t>
  </si>
  <si>
    <t>4</t>
  </si>
  <si>
    <t>-68962451</t>
  </si>
  <si>
    <t>PP</t>
  </si>
  <si>
    <t>VV</t>
  </si>
  <si>
    <t>ozn.W1</t>
  </si>
  <si>
    <t>(2,1+2,1*2)*0,3*11</t>
  </si>
  <si>
    <t>ozn. W2</t>
  </si>
  <si>
    <t>(2,1+2,4*2)*0,25*26</t>
  </si>
  <si>
    <t>Součet</t>
  </si>
  <si>
    <t>619995001</t>
  </si>
  <si>
    <t>Začištění omítek kolem oken, dveří, podlah nebo obkladů</t>
  </si>
  <si>
    <t>m</t>
  </si>
  <si>
    <t>CS ÚRS 2020 01</t>
  </si>
  <si>
    <t>-2141821240</t>
  </si>
  <si>
    <t xml:space="preserve">vnější, vnitřní </t>
  </si>
  <si>
    <t xml:space="preserve">ozn.W1 </t>
  </si>
  <si>
    <t>(2,1*2+2,1*2)*11*2</t>
  </si>
  <si>
    <t>(2,1*2+2,4*2)*26*2</t>
  </si>
  <si>
    <t>3</t>
  </si>
  <si>
    <t>619999001.1</t>
  </si>
  <si>
    <t>Ochrana a zakrývání souvisejících ploch v rozsahu nutném pro provedení výměny oken</t>
  </si>
  <si>
    <t>kpl</t>
  </si>
  <si>
    <t>2130098646</t>
  </si>
  <si>
    <t>632450121</t>
  </si>
  <si>
    <t>Vyrovnávací cementový potěr tl do 20 mm ze suchých směsí provedený v pásu</t>
  </si>
  <si>
    <t>1407845223</t>
  </si>
  <si>
    <t>parapety oken K1</t>
  </si>
  <si>
    <t>2,1*0,29*37</t>
  </si>
  <si>
    <t>9</t>
  </si>
  <si>
    <t>Ostatní konstrukce a práce, bourání</t>
  </si>
  <si>
    <t>5</t>
  </si>
  <si>
    <t>952000000</t>
  </si>
  <si>
    <t>Úklidové, přípravné a dokončovací práce</t>
  </si>
  <si>
    <t>-402958752</t>
  </si>
  <si>
    <t>968062377</t>
  </si>
  <si>
    <t>Vybourání dřevěných rámů oken zdvojených včetně křídel pl přes 4 m2</t>
  </si>
  <si>
    <t>-798654005</t>
  </si>
  <si>
    <t>Vybourání dřevěných rámů oken s křídly, dveřních zárubní, vrat, stěn, ostění nebo obkladů  rámů oken s křídly zdvojených, plochy přes 4 m2</t>
  </si>
  <si>
    <t>P</t>
  </si>
  <si>
    <t>Poznámka k položce:
Demontáž oken vč. stávajících žaluzií</t>
  </si>
  <si>
    <t>okna ozn. W1</t>
  </si>
  <si>
    <t>2,1*2,1*11</t>
  </si>
  <si>
    <t>okna ozn. W2</t>
  </si>
  <si>
    <t>2,1*2,4*26</t>
  </si>
  <si>
    <t>997</t>
  </si>
  <si>
    <t>Přesun sutě</t>
  </si>
  <si>
    <t>7</t>
  </si>
  <si>
    <t>997013213</t>
  </si>
  <si>
    <t>Vnitrostaveništní doprava suti a vybouraných hmot pro budovy v do 12 m ručně</t>
  </si>
  <si>
    <t>t</t>
  </si>
  <si>
    <t>1871308408</t>
  </si>
  <si>
    <t>Vnitrostaveništní doprava suti a vybouraných hmot  vodorovně do 50 m svisle ručně pro budovy a haly výšky přes 9 do 12 m</t>
  </si>
  <si>
    <t>8</t>
  </si>
  <si>
    <t>997013501.1</t>
  </si>
  <si>
    <t>Odvoz  suti na skládku a vybouraných hmot se složením - skládka dle dodavatele stavby</t>
  </si>
  <si>
    <t>1732066281</t>
  </si>
  <si>
    <t>997013631</t>
  </si>
  <si>
    <t>Poplatek za uložení na skládce (skládkovné) stavebního odpadu směsného kód odpadu 17 09 04</t>
  </si>
  <si>
    <t>563294023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</si>
  <si>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</si>
  <si>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</si>
  <si>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</si>
  <si>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998018002</t>
  </si>
  <si>
    <t>Přesun hmot ruční pro budovy v do 12 m</t>
  </si>
  <si>
    <t>-1178014624</t>
  </si>
  <si>
    <t>Přesun hmot pro budovy občanské výstavby, bydlení, výrobu a služby  ruční - bez užití mechanizace vodorovná dopravní vzdálenost do 100 m pro budovy s jakoukoliv nosnou konstrukcí výšky přes 6 do 12 m</t>
  </si>
  <si>
    <t>PSV</t>
  </si>
  <si>
    <t>Práce a dodávky PSV</t>
  </si>
  <si>
    <t>764</t>
  </si>
  <si>
    <t>Konstrukce klempířské</t>
  </si>
  <si>
    <t>11</t>
  </si>
  <si>
    <t>764002851</t>
  </si>
  <si>
    <t>Demontáž oplechování parapetů do suti</t>
  </si>
  <si>
    <t>16</t>
  </si>
  <si>
    <t>1290632573</t>
  </si>
  <si>
    <t>stávající oplechování parapetů</t>
  </si>
  <si>
    <t>37*2,1</t>
  </si>
  <si>
    <t>12</t>
  </si>
  <si>
    <t>76421664R</t>
  </si>
  <si>
    <t>Oplechování rovných parapetů celoplošně lepené z Pz s povrchovou úpravou rš 260 mm - barva červená RAL 3016</t>
  </si>
  <si>
    <t>611963014</t>
  </si>
  <si>
    <t>Oplechování parapetů z pozinkovaného plechu s povrchovou úpravou rovných celoplošně lepené, bez rohů rš 260 mm - barva červená RAL 3016</t>
  </si>
  <si>
    <t>ozn. K1</t>
  </si>
  <si>
    <t>2,1*37</t>
  </si>
  <si>
    <t>13</t>
  </si>
  <si>
    <t>998764201</t>
  </si>
  <si>
    <t>Přesun hmot procentní pro konstrukce klempířské v objektech v do 6 m</t>
  </si>
  <si>
    <t>%</t>
  </si>
  <si>
    <t>-168112259</t>
  </si>
  <si>
    <t>Přesun hmot pro konstrukce klempířské stanovený procentní sazbou (%) z ceny vodorovná dopravní vzdálenost do 50 m v objektech výšky do 6 m</t>
  </si>
  <si>
    <t>766</t>
  </si>
  <si>
    <t>Konstrukce truhlářské</t>
  </si>
  <si>
    <t>14</t>
  </si>
  <si>
    <t>766100001</t>
  </si>
  <si>
    <t>Dodávka a montáž okno plastové, barva bílá, izolační sklo, rozm. 2100/2100 mm (sestava 2x okno 1050/2100 mm) - ozn. W1</t>
  </si>
  <si>
    <t>kus</t>
  </si>
  <si>
    <t>-1260690341</t>
  </si>
  <si>
    <t>Poznámka k položce:
podrobné členění a popis dle Tabulky výplní</t>
  </si>
  <si>
    <t>ozn. W1</t>
  </si>
  <si>
    <t>766100002</t>
  </si>
  <si>
    <t>Dodávka a montáž okno plastové, barva bílá, izolační sklo, rozm. 2100/2100 mm (sestava 2x okno 1050/2100 mm) - ozn. W1 S ORNAMENTÁLNÍM SKLEM</t>
  </si>
  <si>
    <t>-1147937940</t>
  </si>
  <si>
    <t>ozn. W1 - ornamentální sklo</t>
  </si>
  <si>
    <t>766100003</t>
  </si>
  <si>
    <t>Dodávka a montáž okno plastové, barva bílá, izolační sklo, rozm. 2100/2400 mm (sestava 2x okno 1050/2400 mm) - ozn. W2</t>
  </si>
  <si>
    <t>972331841</t>
  </si>
  <si>
    <t>okno W2</t>
  </si>
  <si>
    <t>26</t>
  </si>
  <si>
    <t>17</t>
  </si>
  <si>
    <t>766441822</t>
  </si>
  <si>
    <t>Demontáž parapetních desek dřevěných nebo plastových šířky přes 30 cm délky přes 1,0 m</t>
  </si>
  <si>
    <t>1611403942</t>
  </si>
  <si>
    <t>stávající parapety</t>
  </si>
  <si>
    <t>37</t>
  </si>
  <si>
    <t>18</t>
  </si>
  <si>
    <t>766629214</t>
  </si>
  <si>
    <t>Příplatek k montáži oken rovné ostění připojovací spára - expanzní páska TRIO</t>
  </si>
  <si>
    <t>2038025885</t>
  </si>
  <si>
    <t>Montáž oken dřevěných Příplatek k cenám za tepelnou izolaci mezi ostěním a rámem okna při rovném ostění, připojovací spára tl. do 15 mm, páska</t>
  </si>
  <si>
    <t>(2,1*2+2,1*2)*11</t>
  </si>
  <si>
    <t>(2,1*2+2,4*2)*26</t>
  </si>
  <si>
    <t>19</t>
  </si>
  <si>
    <t>766600001</t>
  </si>
  <si>
    <t>Dodávka a montáž vnitřních žaluzií - horizontální žaluzie, barva bílá</t>
  </si>
  <si>
    <t>724708556</t>
  </si>
  <si>
    <t>20</t>
  </si>
  <si>
    <t>766694113</t>
  </si>
  <si>
    <t>Montáž parapetních desek dřevěných nebo plastových šířky do 30 cm délky do 2,6 m</t>
  </si>
  <si>
    <t>1236961282</t>
  </si>
  <si>
    <t>Montáž ostatních truhlářských konstrukcí parapetních desek dřevěných nebo plastových šířky do 300 mm, délky přes 1600 do 2600 mm</t>
  </si>
  <si>
    <t>M</t>
  </si>
  <si>
    <t>60794103</t>
  </si>
  <si>
    <t>deska parapetní dřevotřísková vnitřní 300x1000mm, vč. krytek</t>
  </si>
  <si>
    <t>128</t>
  </si>
  <si>
    <t>277941696</t>
  </si>
  <si>
    <t>deska parapetní dřevotřísková vnitřní 300x1000mm</t>
  </si>
  <si>
    <t>11*2,1</t>
  </si>
  <si>
    <t>22</t>
  </si>
  <si>
    <t>60794102</t>
  </si>
  <si>
    <t>deska parapetní dřevotřísková vnitřní 250x1000mm, vč. krytek</t>
  </si>
  <si>
    <t>-1145309748</t>
  </si>
  <si>
    <t>deska parapetní dřevotřísková vnitřní 250x1000mm</t>
  </si>
  <si>
    <t>23</t>
  </si>
  <si>
    <t>998766201</t>
  </si>
  <si>
    <t>Přesun hmot procentní pro konstrukce truhlářské v objektech v do 6 m</t>
  </si>
  <si>
    <t>-1365895486</t>
  </si>
  <si>
    <t>Přesun hmot pro konstrukce truhlářské stanovený procentní sazbou (%) z ceny vodorovná dopravní vzdálenost do 50 m v objektech výšky do 6 m</t>
  </si>
  <si>
    <t>784</t>
  </si>
  <si>
    <t>Dokončovací práce - malby a tapety</t>
  </si>
  <si>
    <t>24</t>
  </si>
  <si>
    <t>784121011</t>
  </si>
  <si>
    <t>Rozmývání podkladu po oškrabání malby v místnostech výšky do 3,80 m</t>
  </si>
  <si>
    <t>-848145439</t>
  </si>
  <si>
    <t>vnitřní obvodové stěny</t>
  </si>
  <si>
    <t>přízemí</t>
  </si>
  <si>
    <t>2,8*3,2 "vstup</t>
  </si>
  <si>
    <t>(1,6+1,4)*3,2 "sociální zaříz.</t>
  </si>
  <si>
    <t>(8,85+2,9+2,9+3,8)*3,2 "sborovna, kanceláře - ředitelna</t>
  </si>
  <si>
    <t>11*(2,1+2,1+2,1)*0,3"špalety</t>
  </si>
  <si>
    <t>-11*2,1*2,1 "W1</t>
  </si>
  <si>
    <t xml:space="preserve">patra </t>
  </si>
  <si>
    <t>(9+8,85+8,83+9)*3,7*2  "učebny</t>
  </si>
  <si>
    <t>6*3,7*2 "kabinet</t>
  </si>
  <si>
    <t>26*(2,1+2,4+2,4)*0,25 "špalety</t>
  </si>
  <si>
    <t>-26*2,1*2,4 "W2</t>
  </si>
  <si>
    <t>25</t>
  </si>
  <si>
    <t>784181101</t>
  </si>
  <si>
    <t>Základní akrylátová jednonásobná penetrace podkladu v místnostech výšky do 3,80m</t>
  </si>
  <si>
    <t>1217906534</t>
  </si>
  <si>
    <t>784221101</t>
  </si>
  <si>
    <t>Dvojnásobné bílé malby  ze směsí za sucha dobře otěruvzdorných v místnostech do 3,80 m</t>
  </si>
  <si>
    <t>1350408928</t>
  </si>
  <si>
    <t>Poznámka k položce:
Poznámka k položce: uvažována pouze výmalba ploch okolo oken</t>
  </si>
  <si>
    <t>27</t>
  </si>
  <si>
    <t>784221155</t>
  </si>
  <si>
    <t>Příplatek k cenám 2x maleb za sucha otěruvzdorných za barevnou malbu v odstínu sytém</t>
  </si>
  <si>
    <t>-1602794377</t>
  </si>
  <si>
    <t>Malby z malířských směsí otěruvzdorných za sucha Příplatek k cenám dvojnásobných maleb na tónovacích automatech, v odstínu sytém</t>
  </si>
  <si>
    <t>200314-2 -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</si>
  <si>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</si>
  <si>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</si>
  <si>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</si>
  <si>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</si>
  <si>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</si>
  <si>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</si>
  <si>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</si>
  <si>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</si>
  <si>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</si>
  <si>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</si>
  <si>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 (dle SoD čl. 2 odst. 2.5.1.)</t>
  </si>
  <si>
    <t>Dokumentace skutečného provedení stavby</t>
  </si>
  <si>
    <t>VRN3</t>
  </si>
  <si>
    <t>Zařízení staveniště</t>
  </si>
  <si>
    <t>030001000</t>
  </si>
  <si>
    <t>Zařízení staveniště (dle SoD čl. 2 odst. 2.5.2.)</t>
  </si>
  <si>
    <t>soub</t>
  </si>
  <si>
    <t>Základní rozdělení průvodních činností a nákladů zařízení staveniště</t>
  </si>
  <si>
    <t>Poznámka k položce:
Poznámka k položce: vybudování, provoz, odstranění</t>
  </si>
  <si>
    <t>VRN4</t>
  </si>
  <si>
    <t>Inženýrská činnost</t>
  </si>
  <si>
    <t>043203000</t>
  </si>
  <si>
    <t>Fotodokumentace provádění díla (dle SoD čl. 2 odst. 2.5.9.)</t>
  </si>
  <si>
    <t>Fotodokumentace</t>
  </si>
  <si>
    <t>044002000</t>
  </si>
  <si>
    <t>Revize a zkoušky (dle SoD čl. 2 odst. 2.5.3.)</t>
  </si>
  <si>
    <t>Revize</t>
  </si>
  <si>
    <t>045203000</t>
  </si>
  <si>
    <t>Kompletační činnost (dle SoD čl. 2 odst. 2.5.4.)</t>
  </si>
  <si>
    <t>Kompletační činnost</t>
  </si>
  <si>
    <t>045303000</t>
  </si>
  <si>
    <t>Koordinační činnost (dle SoD čl. 2 odst. 2.5.5.)</t>
  </si>
  <si>
    <t>Koordinační činnost</t>
  </si>
  <si>
    <t>VRN5</t>
  </si>
  <si>
    <t>Finanční náklady</t>
  </si>
  <si>
    <t>051002000</t>
  </si>
  <si>
    <t>Pojištění stavby (dle SoD čl. 2 odst. 2.5.6.)</t>
  </si>
  <si>
    <t>Pojistné</t>
  </si>
  <si>
    <t>VRN7</t>
  </si>
  <si>
    <t>Provozní vlivy</t>
  </si>
  <si>
    <t>070001000</t>
  </si>
  <si>
    <t>Provozní a územní vlivy (dle SoD čl. 2 odst. 2.5.7.)</t>
  </si>
  <si>
    <t>Základní rozdělení průvodních činností a nákladů provozní vlivy</t>
  </si>
  <si>
    <t>071002000</t>
  </si>
  <si>
    <t>Provoz dalšího subjektu (dle SoD čl. 2 odst. 2.5.8.)</t>
  </si>
  <si>
    <t>Provoz investora, třetích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</si>
</sst>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5" t="s">
        <v>14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2"/>
      <c r="AQ5" s="22"/>
      <c r="AR5" s="20"/>
      <c r="BE5" s="27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7" t="s">
        <v>17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2"/>
      <c r="AQ6" s="22"/>
      <c r="AR6" s="20"/>
      <c r="BE6" s="273"/>
      <c r="BS6" s="17" t="s">
        <v>18</v>
      </c>
    </row>
    <row r="7" spans="2:71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73"/>
      <c r="BS7" s="17" t="s">
        <v>21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73"/>
      <c r="BS8" s="17" t="s">
        <v>26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3"/>
      <c r="BS9" s="17" t="s">
        <v>27</v>
      </c>
    </row>
    <row r="10" spans="2:71" s="1" customFormat="1" ht="12" customHeight="1">
      <c r="B10" s="21"/>
      <c r="C10" s="22"/>
      <c r="D10" s="29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273"/>
      <c r="BS10" s="17" t="s">
        <v>18</v>
      </c>
    </row>
    <row r="11" spans="2:71" s="1" customFormat="1" ht="18.4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273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3"/>
      <c r="BS12" s="17" t="s">
        <v>18</v>
      </c>
    </row>
    <row r="13" spans="2:71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29</v>
      </c>
      <c r="AL13" s="22"/>
      <c r="AM13" s="22"/>
      <c r="AN13" s="31" t="s">
        <v>33</v>
      </c>
      <c r="AO13" s="22"/>
      <c r="AP13" s="22"/>
      <c r="AQ13" s="22"/>
      <c r="AR13" s="20"/>
      <c r="BE13" s="273"/>
      <c r="BS13" s="17" t="s">
        <v>18</v>
      </c>
    </row>
    <row r="14" spans="2:71" ht="12.75">
      <c r="B14" s="21"/>
      <c r="C14" s="22"/>
      <c r="D14" s="22"/>
      <c r="E14" s="278" t="s">
        <v>33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9" t="s">
        <v>31</v>
      </c>
      <c r="AL14" s="22"/>
      <c r="AM14" s="22"/>
      <c r="AN14" s="31" t="s">
        <v>33</v>
      </c>
      <c r="AO14" s="22"/>
      <c r="AP14" s="22"/>
      <c r="AQ14" s="22"/>
      <c r="AR14" s="20"/>
      <c r="BE14" s="273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3"/>
      <c r="BS15" s="17" t="s">
        <v>4</v>
      </c>
    </row>
    <row r="16" spans="2:71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273"/>
      <c r="BS16" s="17" t="s">
        <v>4</v>
      </c>
    </row>
    <row r="17" spans="2:71" s="1" customFormat="1" ht="18.4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273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3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273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273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3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3"/>
    </row>
    <row r="23" spans="2:57" s="1" customFormat="1" ht="16.5" customHeight="1">
      <c r="B23" s="21"/>
      <c r="C23" s="22"/>
      <c r="D23" s="22"/>
      <c r="E23" s="280" t="s">
        <v>1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2"/>
      <c r="AP23" s="22"/>
      <c r="AQ23" s="22"/>
      <c r="AR23" s="20"/>
      <c r="BE23" s="27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3"/>
    </row>
    <row r="26" spans="1:57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1">
        <f>ROUND(AG94,2)</f>
        <v>0</v>
      </c>
      <c r="AL26" s="282"/>
      <c r="AM26" s="282"/>
      <c r="AN26" s="282"/>
      <c r="AO26" s="282"/>
      <c r="AP26" s="36"/>
      <c r="AQ26" s="36"/>
      <c r="AR26" s="39"/>
      <c r="BE26" s="27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3" t="s">
        <v>41</v>
      </c>
      <c r="M28" s="283"/>
      <c r="N28" s="283"/>
      <c r="O28" s="283"/>
      <c r="P28" s="283"/>
      <c r="Q28" s="36"/>
      <c r="R28" s="36"/>
      <c r="S28" s="36"/>
      <c r="T28" s="36"/>
      <c r="U28" s="36"/>
      <c r="V28" s="36"/>
      <c r="W28" s="283" t="s">
        <v>42</v>
      </c>
      <c r="X28" s="283"/>
      <c r="Y28" s="283"/>
      <c r="Z28" s="283"/>
      <c r="AA28" s="283"/>
      <c r="AB28" s="283"/>
      <c r="AC28" s="283"/>
      <c r="AD28" s="283"/>
      <c r="AE28" s="283"/>
      <c r="AF28" s="36"/>
      <c r="AG28" s="36"/>
      <c r="AH28" s="36"/>
      <c r="AI28" s="36"/>
      <c r="AJ28" s="36"/>
      <c r="AK28" s="283" t="s">
        <v>43</v>
      </c>
      <c r="AL28" s="283"/>
      <c r="AM28" s="283"/>
      <c r="AN28" s="283"/>
      <c r="AO28" s="283"/>
      <c r="AP28" s="36"/>
      <c r="AQ28" s="36"/>
      <c r="AR28" s="39"/>
      <c r="BE28" s="273"/>
    </row>
    <row r="29" spans="2:57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86">
        <v>0.21</v>
      </c>
      <c r="M29" s="285"/>
      <c r="N29" s="285"/>
      <c r="O29" s="285"/>
      <c r="P29" s="285"/>
      <c r="Q29" s="41"/>
      <c r="R29" s="41"/>
      <c r="S29" s="41"/>
      <c r="T29" s="41"/>
      <c r="U29" s="41"/>
      <c r="V29" s="41"/>
      <c r="W29" s="284">
        <f>ROUND(AZ94,2)</f>
        <v>0</v>
      </c>
      <c r="X29" s="285"/>
      <c r="Y29" s="285"/>
      <c r="Z29" s="285"/>
      <c r="AA29" s="285"/>
      <c r="AB29" s="285"/>
      <c r="AC29" s="285"/>
      <c r="AD29" s="285"/>
      <c r="AE29" s="285"/>
      <c r="AF29" s="41"/>
      <c r="AG29" s="41"/>
      <c r="AH29" s="41"/>
      <c r="AI29" s="41"/>
      <c r="AJ29" s="41"/>
      <c r="AK29" s="284">
        <f>ROUND(AV94,2)</f>
        <v>0</v>
      </c>
      <c r="AL29" s="285"/>
      <c r="AM29" s="285"/>
      <c r="AN29" s="285"/>
      <c r="AO29" s="285"/>
      <c r="AP29" s="41"/>
      <c r="AQ29" s="41"/>
      <c r="AR29" s="42"/>
      <c r="BE29" s="274"/>
    </row>
    <row r="30" spans="2:57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86">
        <v>0.15</v>
      </c>
      <c r="M30" s="285"/>
      <c r="N30" s="285"/>
      <c r="O30" s="285"/>
      <c r="P30" s="285"/>
      <c r="Q30" s="41"/>
      <c r="R30" s="41"/>
      <c r="S30" s="41"/>
      <c r="T30" s="41"/>
      <c r="U30" s="41"/>
      <c r="V30" s="41"/>
      <c r="W30" s="284">
        <f>ROUND(BA94,2)</f>
        <v>0</v>
      </c>
      <c r="X30" s="285"/>
      <c r="Y30" s="285"/>
      <c r="Z30" s="285"/>
      <c r="AA30" s="285"/>
      <c r="AB30" s="285"/>
      <c r="AC30" s="285"/>
      <c r="AD30" s="285"/>
      <c r="AE30" s="285"/>
      <c r="AF30" s="41"/>
      <c r="AG30" s="41"/>
      <c r="AH30" s="41"/>
      <c r="AI30" s="41"/>
      <c r="AJ30" s="41"/>
      <c r="AK30" s="284">
        <f>ROUND(AW94,2)</f>
        <v>0</v>
      </c>
      <c r="AL30" s="285"/>
      <c r="AM30" s="285"/>
      <c r="AN30" s="285"/>
      <c r="AO30" s="285"/>
      <c r="AP30" s="41"/>
      <c r="AQ30" s="41"/>
      <c r="AR30" s="42"/>
      <c r="BE30" s="274"/>
    </row>
    <row r="31" spans="2:57" s="3" customFormat="1" ht="14.45" customHeight="1" hidden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86">
        <v>0.21</v>
      </c>
      <c r="M31" s="285"/>
      <c r="N31" s="285"/>
      <c r="O31" s="285"/>
      <c r="P31" s="285"/>
      <c r="Q31" s="41"/>
      <c r="R31" s="41"/>
      <c r="S31" s="41"/>
      <c r="T31" s="41"/>
      <c r="U31" s="41"/>
      <c r="V31" s="41"/>
      <c r="W31" s="284">
        <f>ROUND(BB94,2)</f>
        <v>0</v>
      </c>
      <c r="X31" s="285"/>
      <c r="Y31" s="285"/>
      <c r="Z31" s="285"/>
      <c r="AA31" s="285"/>
      <c r="AB31" s="285"/>
      <c r="AC31" s="285"/>
      <c r="AD31" s="285"/>
      <c r="AE31" s="285"/>
      <c r="AF31" s="41"/>
      <c r="AG31" s="41"/>
      <c r="AH31" s="41"/>
      <c r="AI31" s="41"/>
      <c r="AJ31" s="41"/>
      <c r="AK31" s="284">
        <v>0</v>
      </c>
      <c r="AL31" s="285"/>
      <c r="AM31" s="285"/>
      <c r="AN31" s="285"/>
      <c r="AO31" s="285"/>
      <c r="AP31" s="41"/>
      <c r="AQ31" s="41"/>
      <c r="AR31" s="42"/>
      <c r="BE31" s="274"/>
    </row>
    <row r="32" spans="2:57" s="3" customFormat="1" ht="14.45" customHeight="1" hidden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86">
        <v>0.15</v>
      </c>
      <c r="M32" s="285"/>
      <c r="N32" s="285"/>
      <c r="O32" s="285"/>
      <c r="P32" s="285"/>
      <c r="Q32" s="41"/>
      <c r="R32" s="41"/>
      <c r="S32" s="41"/>
      <c r="T32" s="41"/>
      <c r="U32" s="41"/>
      <c r="V32" s="41"/>
      <c r="W32" s="284">
        <f>ROUND(BC94,2)</f>
        <v>0</v>
      </c>
      <c r="X32" s="285"/>
      <c r="Y32" s="285"/>
      <c r="Z32" s="285"/>
      <c r="AA32" s="285"/>
      <c r="AB32" s="285"/>
      <c r="AC32" s="285"/>
      <c r="AD32" s="285"/>
      <c r="AE32" s="285"/>
      <c r="AF32" s="41"/>
      <c r="AG32" s="41"/>
      <c r="AH32" s="41"/>
      <c r="AI32" s="41"/>
      <c r="AJ32" s="41"/>
      <c r="AK32" s="284">
        <v>0</v>
      </c>
      <c r="AL32" s="285"/>
      <c r="AM32" s="285"/>
      <c r="AN32" s="285"/>
      <c r="AO32" s="285"/>
      <c r="AP32" s="41"/>
      <c r="AQ32" s="41"/>
      <c r="AR32" s="42"/>
      <c r="BE32" s="274"/>
    </row>
    <row r="33" spans="2:57" s="3" customFormat="1" ht="14.45" customHeight="1" hidden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86">
        <v>0</v>
      </c>
      <c r="M33" s="285"/>
      <c r="N33" s="285"/>
      <c r="O33" s="285"/>
      <c r="P33" s="285"/>
      <c r="Q33" s="41"/>
      <c r="R33" s="41"/>
      <c r="S33" s="41"/>
      <c r="T33" s="41"/>
      <c r="U33" s="41"/>
      <c r="V33" s="41"/>
      <c r="W33" s="284">
        <f>ROUND(BD94,2)</f>
        <v>0</v>
      </c>
      <c r="X33" s="285"/>
      <c r="Y33" s="285"/>
      <c r="Z33" s="285"/>
      <c r="AA33" s="285"/>
      <c r="AB33" s="285"/>
      <c r="AC33" s="285"/>
      <c r="AD33" s="285"/>
      <c r="AE33" s="285"/>
      <c r="AF33" s="41"/>
      <c r="AG33" s="41"/>
      <c r="AH33" s="41"/>
      <c r="AI33" s="41"/>
      <c r="AJ33" s="41"/>
      <c r="AK33" s="284">
        <v>0</v>
      </c>
      <c r="AL33" s="285"/>
      <c r="AM33" s="285"/>
      <c r="AN33" s="285"/>
      <c r="AO33" s="285"/>
      <c r="AP33" s="41"/>
      <c r="AQ33" s="41"/>
      <c r="AR33" s="42"/>
      <c r="BE33" s="27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3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87" t="s">
        <v>52</v>
      </c>
      <c r="Y35" s="288"/>
      <c r="Z35" s="288"/>
      <c r="AA35" s="288"/>
      <c r="AB35" s="288"/>
      <c r="AC35" s="45"/>
      <c r="AD35" s="45"/>
      <c r="AE35" s="45"/>
      <c r="AF35" s="45"/>
      <c r="AG35" s="45"/>
      <c r="AH35" s="45"/>
      <c r="AI35" s="45"/>
      <c r="AJ35" s="45"/>
      <c r="AK35" s="289">
        <f>SUM(AK26:AK33)</f>
        <v>0</v>
      </c>
      <c r="AL35" s="288"/>
      <c r="AM35" s="288"/>
      <c r="AN35" s="288"/>
      <c r="AO35" s="29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200325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1" t="str">
        <f>K6</f>
        <v>ZŠ Partyzánká - výměna oken - revize 29.4.2020</v>
      </c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22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Česká Lípa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24</v>
      </c>
      <c r="AJ87" s="36"/>
      <c r="AK87" s="36"/>
      <c r="AL87" s="36"/>
      <c r="AM87" s="293" t="str">
        <f>IF(AN8="","",AN8)</f>
        <v>29. 4. 2020</v>
      </c>
      <c r="AN87" s="29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28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Česká Lípa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34</v>
      </c>
      <c r="AJ89" s="36"/>
      <c r="AK89" s="36"/>
      <c r="AL89" s="36"/>
      <c r="AM89" s="294" t="str">
        <f>IF(E17="","",E17)</f>
        <v>Petr Kubiš</v>
      </c>
      <c r="AN89" s="295"/>
      <c r="AO89" s="295"/>
      <c r="AP89" s="295"/>
      <c r="AQ89" s="36"/>
      <c r="AR89" s="39"/>
      <c r="AS89" s="296" t="s">
        <v>60</v>
      </c>
      <c r="AT89" s="29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32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94" t="str">
        <f>IF(E20="","",E20)</f>
        <v xml:space="preserve"> </v>
      </c>
      <c r="AN90" s="295"/>
      <c r="AO90" s="295"/>
      <c r="AP90" s="295"/>
      <c r="AQ90" s="36"/>
      <c r="AR90" s="39"/>
      <c r="AS90" s="298"/>
      <c r="AT90" s="29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0"/>
      <c r="AT91" s="30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2" t="s">
        <v>61</v>
      </c>
      <c r="D92" s="303"/>
      <c r="E92" s="303"/>
      <c r="F92" s="303"/>
      <c r="G92" s="303"/>
      <c r="H92" s="73"/>
      <c r="I92" s="304" t="s">
        <v>62</v>
      </c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5" t="s">
        <v>63</v>
      </c>
      <c r="AH92" s="303"/>
      <c r="AI92" s="303"/>
      <c r="AJ92" s="303"/>
      <c r="AK92" s="303"/>
      <c r="AL92" s="303"/>
      <c r="AM92" s="303"/>
      <c r="AN92" s="304" t="s">
        <v>64</v>
      </c>
      <c r="AO92" s="303"/>
      <c r="AP92" s="306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10">
        <f>ROUND(SUM(AG95:AG96),2)</f>
        <v>0</v>
      </c>
      <c r="AH94" s="310"/>
      <c r="AI94" s="310"/>
      <c r="AJ94" s="310"/>
      <c r="AK94" s="310"/>
      <c r="AL94" s="310"/>
      <c r="AM94" s="310"/>
      <c r="AN94" s="311">
        <f>SUM(AG94,AT94)</f>
        <v>0</v>
      </c>
      <c r="AO94" s="311"/>
      <c r="AP94" s="311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24.75" customHeight="1">
      <c r="A95" s="93" t="s">
        <v>84</v>
      </c>
      <c r="B95" s="94"/>
      <c r="C95" s="95"/>
      <c r="D95" s="309" t="s">
        <v>85</v>
      </c>
      <c r="E95" s="309"/>
      <c r="F95" s="309"/>
      <c r="G95" s="309"/>
      <c r="H95" s="309"/>
      <c r="I95" s="96"/>
      <c r="J95" s="309" t="s">
        <v>86</v>
      </c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7">
        <f>'2000321 - ZŠ Partyzánksá ...'!J30</f>
        <v>0</v>
      </c>
      <c r="AH95" s="308"/>
      <c r="AI95" s="308"/>
      <c r="AJ95" s="308"/>
      <c r="AK95" s="308"/>
      <c r="AL95" s="308"/>
      <c r="AM95" s="308"/>
      <c r="AN95" s="307">
        <f>SUM(AG95,AT95)</f>
        <v>0</v>
      </c>
      <c r="AO95" s="308"/>
      <c r="AP95" s="308"/>
      <c r="AQ95" s="97" t="s">
        <v>87</v>
      </c>
      <c r="AR95" s="98"/>
      <c r="AS95" s="99">
        <v>0</v>
      </c>
      <c r="AT95" s="100">
        <f>ROUND(SUM(AV95:AW95),2)</f>
        <v>0</v>
      </c>
      <c r="AU95" s="101">
        <f>'2000321 - ZŠ Partyzánksá ...'!P125</f>
        <v>0</v>
      </c>
      <c r="AV95" s="100">
        <f>'2000321 - ZŠ Partyzánksá ...'!J33</f>
        <v>0</v>
      </c>
      <c r="AW95" s="100">
        <f>'2000321 - ZŠ Partyzánksá ...'!J34</f>
        <v>0</v>
      </c>
      <c r="AX95" s="100">
        <f>'2000321 - ZŠ Partyzánksá ...'!J35</f>
        <v>0</v>
      </c>
      <c r="AY95" s="100">
        <f>'2000321 - ZŠ Partyzánksá ...'!J36</f>
        <v>0</v>
      </c>
      <c r="AZ95" s="100">
        <f>'2000321 - ZŠ Partyzánksá ...'!F33</f>
        <v>0</v>
      </c>
      <c r="BA95" s="100">
        <f>'2000321 - ZŠ Partyzánksá ...'!F34</f>
        <v>0</v>
      </c>
      <c r="BB95" s="100">
        <f>'2000321 - ZŠ Partyzánksá ...'!F35</f>
        <v>0</v>
      </c>
      <c r="BC95" s="100">
        <f>'2000321 - ZŠ Partyzánksá ...'!F36</f>
        <v>0</v>
      </c>
      <c r="BD95" s="102">
        <f>'2000321 - ZŠ Partyzánksá ...'!F37</f>
        <v>0</v>
      </c>
      <c r="BT95" s="103" t="s">
        <v>21</v>
      </c>
      <c r="BV95" s="103" t="s">
        <v>82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91" s="7" customFormat="1" ht="24.75" customHeight="1">
      <c r="A96" s="93" t="s">
        <v>84</v>
      </c>
      <c r="B96" s="94"/>
      <c r="C96" s="95"/>
      <c r="D96" s="309" t="s">
        <v>90</v>
      </c>
      <c r="E96" s="309"/>
      <c r="F96" s="309"/>
      <c r="G96" s="309"/>
      <c r="H96" s="309"/>
      <c r="I96" s="96"/>
      <c r="J96" s="309" t="s">
        <v>91</v>
      </c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7">
        <f>'200314-2 - VRN'!J30</f>
        <v>0</v>
      </c>
      <c r="AH96" s="308"/>
      <c r="AI96" s="308"/>
      <c r="AJ96" s="308"/>
      <c r="AK96" s="308"/>
      <c r="AL96" s="308"/>
      <c r="AM96" s="308"/>
      <c r="AN96" s="307">
        <f>SUM(AG96,AT96)</f>
        <v>0</v>
      </c>
      <c r="AO96" s="308"/>
      <c r="AP96" s="308"/>
      <c r="AQ96" s="97" t="s">
        <v>87</v>
      </c>
      <c r="AR96" s="98"/>
      <c r="AS96" s="104">
        <v>0</v>
      </c>
      <c r="AT96" s="105">
        <f>ROUND(SUM(AV96:AW96),2)</f>
        <v>0</v>
      </c>
      <c r="AU96" s="106">
        <f>'200314-2 - VRN'!P122</f>
        <v>0</v>
      </c>
      <c r="AV96" s="105">
        <f>'200314-2 - VRN'!J33</f>
        <v>0</v>
      </c>
      <c r="AW96" s="105">
        <f>'200314-2 - VRN'!J34</f>
        <v>0</v>
      </c>
      <c r="AX96" s="105">
        <f>'200314-2 - VRN'!J35</f>
        <v>0</v>
      </c>
      <c r="AY96" s="105">
        <f>'200314-2 - VRN'!J36</f>
        <v>0</v>
      </c>
      <c r="AZ96" s="105">
        <f>'200314-2 - VRN'!F33</f>
        <v>0</v>
      </c>
      <c r="BA96" s="105">
        <f>'200314-2 - VRN'!F34</f>
        <v>0</v>
      </c>
      <c r="BB96" s="105">
        <f>'200314-2 - VRN'!F35</f>
        <v>0</v>
      </c>
      <c r="BC96" s="105">
        <f>'200314-2 - VRN'!F36</f>
        <v>0</v>
      </c>
      <c r="BD96" s="107">
        <f>'200314-2 - VRN'!F37</f>
        <v>0</v>
      </c>
      <c r="BT96" s="103" t="s">
        <v>21</v>
      </c>
      <c r="BV96" s="103" t="s">
        <v>82</v>
      </c>
      <c r="BW96" s="103" t="s">
        <v>92</v>
      </c>
      <c r="BX96" s="103" t="s">
        <v>5</v>
      </c>
      <c r="CL96" s="103" t="s">
        <v>1</v>
      </c>
      <c r="CM96" s="103" t="s">
        <v>89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bEfUJt+7nHSYm/2kHQn5h8IK+kFCQy+ZIwkKL0DUOTbK6j3OXeo12zyo//CwD3zzRRW+GPLs4k2njhqY6dl8ng==" saltValue="3IBuv0H/A+sSOP8QTDednQQ1dIxYVvYgpW437lzc7cMMMxYnukGmvTHAtR8nGQpkI0cYq0EUYeCXDr5eDlrHb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00321 - ZŠ Partyzánksá ...'!C2" display="/"/>
    <hyperlink ref="A96" location="'200314-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7" t="s">
        <v>88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89</v>
      </c>
    </row>
    <row r="4" spans="2:46" s="1" customFormat="1" ht="24.95" customHeight="1" hidden="1">
      <c r="B4" s="20"/>
      <c r="D4" s="112" t="s">
        <v>93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13" t="str">
        <f>'Rekapitulace stavby'!K6</f>
        <v>ZŠ Partyzánká - výměna oken - revize 29.4.2020</v>
      </c>
      <c r="F7" s="314"/>
      <c r="G7" s="314"/>
      <c r="H7" s="314"/>
      <c r="I7" s="108"/>
      <c r="L7" s="20"/>
    </row>
    <row r="8" spans="1:31" s="2" customFormat="1" ht="12" customHeight="1" hidden="1">
      <c r="A8" s="34"/>
      <c r="B8" s="39"/>
      <c r="C8" s="34"/>
      <c r="D8" s="114" t="s">
        <v>94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15" t="s">
        <v>95</v>
      </c>
      <c r="F9" s="316"/>
      <c r="G9" s="316"/>
      <c r="H9" s="316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19</v>
      </c>
      <c r="E11" s="34"/>
      <c r="F11" s="116" t="s">
        <v>1</v>
      </c>
      <c r="G11" s="34"/>
      <c r="H11" s="34"/>
      <c r="I11" s="117" t="s">
        <v>20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22</v>
      </c>
      <c r="E12" s="34"/>
      <c r="F12" s="116" t="s">
        <v>38</v>
      </c>
      <c r="G12" s="34"/>
      <c r="H12" s="34"/>
      <c r="I12" s="117" t="s">
        <v>24</v>
      </c>
      <c r="J12" s="118" t="str">
        <f>'Rekapitulace stavby'!AN8</f>
        <v>29. 4. 2020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28</v>
      </c>
      <c r="E14" s="34"/>
      <c r="F14" s="34"/>
      <c r="G14" s="34"/>
      <c r="H14" s="34"/>
      <c r="I14" s="117" t="s">
        <v>29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tr">
        <f>IF('Rekapitulace stavby'!E11="","",'Rekapitulace stavby'!E11)</f>
        <v>Město Česká Lípa</v>
      </c>
      <c r="F15" s="34"/>
      <c r="G15" s="34"/>
      <c r="H15" s="34"/>
      <c r="I15" s="117" t="s">
        <v>31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32</v>
      </c>
      <c r="E17" s="34"/>
      <c r="F17" s="34"/>
      <c r="G17" s="34"/>
      <c r="H17" s="34"/>
      <c r="I17" s="117" t="s">
        <v>29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17" t="str">
        <f>'Rekapitulace stavby'!E14</f>
        <v>Vyplň údaj</v>
      </c>
      <c r="F18" s="318"/>
      <c r="G18" s="318"/>
      <c r="H18" s="318"/>
      <c r="I18" s="117" t="s">
        <v>31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34</v>
      </c>
      <c r="E20" s="34"/>
      <c r="F20" s="34"/>
      <c r="G20" s="34"/>
      <c r="H20" s="34"/>
      <c r="I20" s="117" t="s">
        <v>29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tr">
        <f>IF('Rekapitulace stavby'!E17="","",'Rekapitulace stavby'!E17)</f>
        <v>Petr Kubiš</v>
      </c>
      <c r="F21" s="34"/>
      <c r="G21" s="34"/>
      <c r="H21" s="34"/>
      <c r="I21" s="117" t="s">
        <v>31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37</v>
      </c>
      <c r="E23" s="34"/>
      <c r="F23" s="34"/>
      <c r="G23" s="34"/>
      <c r="H23" s="34"/>
      <c r="I23" s="117" t="s">
        <v>29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31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39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19" t="s">
        <v>1</v>
      </c>
      <c r="F27" s="319"/>
      <c r="G27" s="319"/>
      <c r="H27" s="319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40</v>
      </c>
      <c r="E30" s="34"/>
      <c r="F30" s="34"/>
      <c r="G30" s="34"/>
      <c r="H30" s="34"/>
      <c r="I30" s="115"/>
      <c r="J30" s="126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42</v>
      </c>
      <c r="G32" s="34"/>
      <c r="H32" s="34"/>
      <c r="I32" s="128" t="s">
        <v>41</v>
      </c>
      <c r="J32" s="127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44</v>
      </c>
      <c r="E33" s="114" t="s">
        <v>45</v>
      </c>
      <c r="F33" s="130">
        <f>ROUND((SUM(BE125:BE292)),2)</f>
        <v>0</v>
      </c>
      <c r="G33" s="34"/>
      <c r="H33" s="34"/>
      <c r="I33" s="131">
        <v>0.21</v>
      </c>
      <c r="J33" s="130">
        <f>ROUND(((SUM(BE125:BE292))*I33),2)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46</v>
      </c>
      <c r="F34" s="130">
        <f>ROUND((SUM(BF125:BF292)),2)</f>
        <v>0</v>
      </c>
      <c r="G34" s="34"/>
      <c r="H34" s="34"/>
      <c r="I34" s="131">
        <v>0.15</v>
      </c>
      <c r="J34" s="130">
        <f>ROUND(((SUM(BF125:BF292))*I34),2)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47</v>
      </c>
      <c r="F35" s="130">
        <f>ROUND((SUM(BG125:BG292)),2)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48</v>
      </c>
      <c r="F36" s="130">
        <f>ROUND((SUM(BH125:BH292)),2)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49</v>
      </c>
      <c r="F37" s="130">
        <f>ROUND((SUM(BI125:BI292)),2)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0" t="str">
        <f>E7</f>
        <v>ZŠ Partyzánká - výměna oken - revize 29.4.2020</v>
      </c>
      <c r="F85" s="321"/>
      <c r="G85" s="321"/>
      <c r="H85" s="321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1" t="str">
        <f>E9</f>
        <v>2000321 - ZŠ Partyzánksá - výměna oken - revize 29.4.2020</v>
      </c>
      <c r="F87" s="322"/>
      <c r="G87" s="322"/>
      <c r="H87" s="322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</v>
      </c>
      <c r="G89" s="36"/>
      <c r="H89" s="36"/>
      <c r="I89" s="117" t="s">
        <v>24</v>
      </c>
      <c r="J89" s="66" t="str">
        <f>IF(J12="","",J12)</f>
        <v>29. 4. 2020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28</v>
      </c>
      <c r="D91" s="36"/>
      <c r="E91" s="36"/>
      <c r="F91" s="27" t="str">
        <f>E15</f>
        <v>Město Česká Lípa</v>
      </c>
      <c r="G91" s="36"/>
      <c r="H91" s="36"/>
      <c r="I91" s="117" t="s">
        <v>34</v>
      </c>
      <c r="J91" s="32" t="str">
        <f>E21</f>
        <v>Petr Kubiš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32</v>
      </c>
      <c r="D92" s="36"/>
      <c r="E92" s="36"/>
      <c r="F92" s="27" t="str">
        <f>IF(E18="","",E18)</f>
        <v>Vyplň údaj</v>
      </c>
      <c r="G92" s="36"/>
      <c r="H92" s="36"/>
      <c r="I92" s="117" t="s">
        <v>37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97</v>
      </c>
      <c r="D94" s="157"/>
      <c r="E94" s="157"/>
      <c r="F94" s="157"/>
      <c r="G94" s="157"/>
      <c r="H94" s="157"/>
      <c r="I94" s="158"/>
      <c r="J94" s="159" t="s">
        <v>98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99</v>
      </c>
      <c r="D96" s="36"/>
      <c r="E96" s="36"/>
      <c r="F96" s="36"/>
      <c r="G96" s="36"/>
      <c r="H96" s="36"/>
      <c r="I96" s="115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61"/>
      <c r="C97" s="162"/>
      <c r="D97" s="163" t="s">
        <v>101</v>
      </c>
      <c r="E97" s="164"/>
      <c r="F97" s="164"/>
      <c r="G97" s="164"/>
      <c r="H97" s="164"/>
      <c r="I97" s="165"/>
      <c r="J97" s="166">
        <f>J126</f>
        <v>0</v>
      </c>
      <c r="K97" s="162"/>
      <c r="L97" s="167"/>
    </row>
    <row r="98" spans="2:12" s="10" customFormat="1" ht="19.9" customHeight="1">
      <c r="B98" s="168"/>
      <c r="C98" s="169"/>
      <c r="D98" s="170" t="s">
        <v>102</v>
      </c>
      <c r="E98" s="171"/>
      <c r="F98" s="171"/>
      <c r="G98" s="171"/>
      <c r="H98" s="171"/>
      <c r="I98" s="172"/>
      <c r="J98" s="173">
        <f>J127</f>
        <v>0</v>
      </c>
      <c r="K98" s="169"/>
      <c r="L98" s="174"/>
    </row>
    <row r="99" spans="2:12" s="10" customFormat="1" ht="19.9" customHeight="1">
      <c r="B99" s="168"/>
      <c r="C99" s="169"/>
      <c r="D99" s="170" t="s">
        <v>103</v>
      </c>
      <c r="E99" s="171"/>
      <c r="F99" s="171"/>
      <c r="G99" s="171"/>
      <c r="H99" s="171"/>
      <c r="I99" s="172"/>
      <c r="J99" s="173">
        <f>J150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104</v>
      </c>
      <c r="E100" s="171"/>
      <c r="F100" s="171"/>
      <c r="G100" s="171"/>
      <c r="H100" s="171"/>
      <c r="I100" s="172"/>
      <c r="J100" s="173">
        <f>J161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105</v>
      </c>
      <c r="E101" s="171"/>
      <c r="F101" s="171"/>
      <c r="G101" s="171"/>
      <c r="H101" s="171"/>
      <c r="I101" s="172"/>
      <c r="J101" s="173">
        <f>J168</f>
        <v>0</v>
      </c>
      <c r="K101" s="169"/>
      <c r="L101" s="174"/>
    </row>
    <row r="102" spans="2:12" s="9" customFormat="1" ht="24.95" customHeight="1">
      <c r="B102" s="161"/>
      <c r="C102" s="162"/>
      <c r="D102" s="163" t="s">
        <v>106</v>
      </c>
      <c r="E102" s="164"/>
      <c r="F102" s="164"/>
      <c r="G102" s="164"/>
      <c r="H102" s="164"/>
      <c r="I102" s="165"/>
      <c r="J102" s="166">
        <f>J171</f>
        <v>0</v>
      </c>
      <c r="K102" s="162"/>
      <c r="L102" s="167"/>
    </row>
    <row r="103" spans="2:12" s="10" customFormat="1" ht="19.9" customHeight="1">
      <c r="B103" s="168"/>
      <c r="C103" s="169"/>
      <c r="D103" s="170" t="s">
        <v>107</v>
      </c>
      <c r="E103" s="171"/>
      <c r="F103" s="171"/>
      <c r="G103" s="171"/>
      <c r="H103" s="171"/>
      <c r="I103" s="172"/>
      <c r="J103" s="173">
        <f>J172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108</v>
      </c>
      <c r="E104" s="171"/>
      <c r="F104" s="171"/>
      <c r="G104" s="171"/>
      <c r="H104" s="171"/>
      <c r="I104" s="172"/>
      <c r="J104" s="173">
        <f>J184</f>
        <v>0</v>
      </c>
      <c r="K104" s="169"/>
      <c r="L104" s="174"/>
    </row>
    <row r="105" spans="2:12" s="10" customFormat="1" ht="19.9" customHeight="1">
      <c r="B105" s="168"/>
      <c r="C105" s="169"/>
      <c r="D105" s="170" t="s">
        <v>109</v>
      </c>
      <c r="E105" s="171"/>
      <c r="F105" s="171"/>
      <c r="G105" s="171"/>
      <c r="H105" s="171"/>
      <c r="I105" s="172"/>
      <c r="J105" s="173">
        <f>J231</f>
        <v>0</v>
      </c>
      <c r="K105" s="169"/>
      <c r="L105" s="174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152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155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110</v>
      </c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20" t="str">
        <f>E7</f>
        <v>ZŠ Partyzánká - výměna oken - revize 29.4.2020</v>
      </c>
      <c r="F115" s="321"/>
      <c r="G115" s="321"/>
      <c r="H115" s="321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94</v>
      </c>
      <c r="D116" s="36"/>
      <c r="E116" s="36"/>
      <c r="F116" s="36"/>
      <c r="G116" s="36"/>
      <c r="H116" s="36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91" t="str">
        <f>E9</f>
        <v>2000321 - ZŠ Partyzánksá - výměna oken - revize 29.4.2020</v>
      </c>
      <c r="F117" s="322"/>
      <c r="G117" s="322"/>
      <c r="H117" s="322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22</v>
      </c>
      <c r="D119" s="36"/>
      <c r="E119" s="36"/>
      <c r="F119" s="27" t="str">
        <f>F12</f>
        <v xml:space="preserve"> </v>
      </c>
      <c r="G119" s="36"/>
      <c r="H119" s="36"/>
      <c r="I119" s="117" t="s">
        <v>24</v>
      </c>
      <c r="J119" s="66" t="str">
        <f>IF(J12="","",J12)</f>
        <v>29. 4. 2020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E15</f>
        <v>Město Česká Lípa</v>
      </c>
      <c r="G121" s="36"/>
      <c r="H121" s="36"/>
      <c r="I121" s="117" t="s">
        <v>34</v>
      </c>
      <c r="J121" s="32" t="str">
        <f>E21</f>
        <v>Petr Kubiš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32</v>
      </c>
      <c r="D122" s="36"/>
      <c r="E122" s="36"/>
      <c r="F122" s="27" t="str">
        <f>IF(E18="","",E18)</f>
        <v>Vyplň údaj</v>
      </c>
      <c r="G122" s="36"/>
      <c r="H122" s="36"/>
      <c r="I122" s="117" t="s">
        <v>37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115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75"/>
      <c r="B124" s="176"/>
      <c r="C124" s="177" t="s">
        <v>111</v>
      </c>
      <c r="D124" s="178" t="s">
        <v>65</v>
      </c>
      <c r="E124" s="178" t="s">
        <v>61</v>
      </c>
      <c r="F124" s="178" t="s">
        <v>62</v>
      </c>
      <c r="G124" s="178" t="s">
        <v>112</v>
      </c>
      <c r="H124" s="178" t="s">
        <v>113</v>
      </c>
      <c r="I124" s="179" t="s">
        <v>114</v>
      </c>
      <c r="J124" s="178" t="s">
        <v>98</v>
      </c>
      <c r="K124" s="180" t="s">
        <v>115</v>
      </c>
      <c r="L124" s="181"/>
      <c r="M124" s="75" t="s">
        <v>1</v>
      </c>
      <c r="N124" s="76" t="s">
        <v>44</v>
      </c>
      <c r="O124" s="76" t="s">
        <v>116</v>
      </c>
      <c r="P124" s="76" t="s">
        <v>117</v>
      </c>
      <c r="Q124" s="76" t="s">
        <v>118</v>
      </c>
      <c r="R124" s="76" t="s">
        <v>119</v>
      </c>
      <c r="S124" s="76" t="s">
        <v>120</v>
      </c>
      <c r="T124" s="77" t="s">
        <v>121</v>
      </c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</row>
    <row r="125" spans="1:63" s="2" customFormat="1" ht="22.9" customHeight="1">
      <c r="A125" s="34"/>
      <c r="B125" s="35"/>
      <c r="C125" s="82" t="s">
        <v>122</v>
      </c>
      <c r="D125" s="36"/>
      <c r="E125" s="36"/>
      <c r="F125" s="36"/>
      <c r="G125" s="36"/>
      <c r="H125" s="36"/>
      <c r="I125" s="115"/>
      <c r="J125" s="182">
        <f>BK125</f>
        <v>0</v>
      </c>
      <c r="K125" s="36"/>
      <c r="L125" s="39"/>
      <c r="M125" s="78"/>
      <c r="N125" s="183"/>
      <c r="O125" s="79"/>
      <c r="P125" s="184">
        <f>P126+P171</f>
        <v>0</v>
      </c>
      <c r="Q125" s="79"/>
      <c r="R125" s="184">
        <f>R126+R171</f>
        <v>2.6108710584</v>
      </c>
      <c r="S125" s="79"/>
      <c r="T125" s="185">
        <f>T126+T171</f>
        <v>6.097359000000001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79</v>
      </c>
      <c r="AU125" s="17" t="s">
        <v>100</v>
      </c>
      <c r="BK125" s="186">
        <f>BK126+BK171</f>
        <v>0</v>
      </c>
    </row>
    <row r="126" spans="2:63" s="12" customFormat="1" ht="25.9" customHeight="1">
      <c r="B126" s="187"/>
      <c r="C126" s="188"/>
      <c r="D126" s="189" t="s">
        <v>79</v>
      </c>
      <c r="E126" s="190" t="s">
        <v>123</v>
      </c>
      <c r="F126" s="190" t="s">
        <v>124</v>
      </c>
      <c r="G126" s="188"/>
      <c r="H126" s="188"/>
      <c r="I126" s="191"/>
      <c r="J126" s="192">
        <f>BK126</f>
        <v>0</v>
      </c>
      <c r="K126" s="188"/>
      <c r="L126" s="193"/>
      <c r="M126" s="194"/>
      <c r="N126" s="195"/>
      <c r="O126" s="195"/>
      <c r="P126" s="196">
        <f>P127+P150+P161+P168</f>
        <v>0</v>
      </c>
      <c r="Q126" s="195"/>
      <c r="R126" s="196">
        <f>R127+R150+R161+R168</f>
        <v>1.925586</v>
      </c>
      <c r="S126" s="195"/>
      <c r="T126" s="197">
        <f>T127+T150+T161+T168</f>
        <v>5.7456000000000005</v>
      </c>
      <c r="AR126" s="198" t="s">
        <v>21</v>
      </c>
      <c r="AT126" s="199" t="s">
        <v>79</v>
      </c>
      <c r="AU126" s="199" t="s">
        <v>80</v>
      </c>
      <c r="AY126" s="198" t="s">
        <v>125</v>
      </c>
      <c r="BK126" s="200">
        <f>BK127+BK150+BK161+BK168</f>
        <v>0</v>
      </c>
    </row>
    <row r="127" spans="2:63" s="12" customFormat="1" ht="22.9" customHeight="1">
      <c r="B127" s="187"/>
      <c r="C127" s="188"/>
      <c r="D127" s="189" t="s">
        <v>79</v>
      </c>
      <c r="E127" s="201" t="s">
        <v>126</v>
      </c>
      <c r="F127" s="201" t="s">
        <v>127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SUM(P128:P149)</f>
        <v>0</v>
      </c>
      <c r="Q127" s="195"/>
      <c r="R127" s="196">
        <f>SUM(R128:R149)</f>
        <v>1.925586</v>
      </c>
      <c r="S127" s="195"/>
      <c r="T127" s="197">
        <f>SUM(T128:T149)</f>
        <v>0</v>
      </c>
      <c r="AR127" s="198" t="s">
        <v>21</v>
      </c>
      <c r="AT127" s="199" t="s">
        <v>79</v>
      </c>
      <c r="AU127" s="199" t="s">
        <v>21</v>
      </c>
      <c r="AY127" s="198" t="s">
        <v>125</v>
      </c>
      <c r="BK127" s="200">
        <f>SUM(BK128:BK149)</f>
        <v>0</v>
      </c>
    </row>
    <row r="128" spans="1:65" s="2" customFormat="1" ht="21.75" customHeight="1">
      <c r="A128" s="34"/>
      <c r="B128" s="35"/>
      <c r="C128" s="203" t="s">
        <v>21</v>
      </c>
      <c r="D128" s="203" t="s">
        <v>128</v>
      </c>
      <c r="E128" s="204" t="s">
        <v>129</v>
      </c>
      <c r="F128" s="205" t="s">
        <v>130</v>
      </c>
      <c r="G128" s="206" t="s">
        <v>131</v>
      </c>
      <c r="H128" s="207">
        <v>65.64</v>
      </c>
      <c r="I128" s="208"/>
      <c r="J128" s="209">
        <f>ROUND(I128*H128,2)</f>
        <v>0</v>
      </c>
      <c r="K128" s="205" t="s">
        <v>1</v>
      </c>
      <c r="L128" s="39"/>
      <c r="M128" s="210" t="s">
        <v>1</v>
      </c>
      <c r="N128" s="211" t="s">
        <v>45</v>
      </c>
      <c r="O128" s="71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4" t="s">
        <v>132</v>
      </c>
      <c r="AT128" s="214" t="s">
        <v>128</v>
      </c>
      <c r="AU128" s="214" t="s">
        <v>89</v>
      </c>
      <c r="AY128" s="17" t="s">
        <v>125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7" t="s">
        <v>21</v>
      </c>
      <c r="BK128" s="215">
        <f>ROUND(I128*H128,2)</f>
        <v>0</v>
      </c>
      <c r="BL128" s="17" t="s">
        <v>132</v>
      </c>
      <c r="BM128" s="214" t="s">
        <v>133</v>
      </c>
    </row>
    <row r="129" spans="1:47" s="2" customFormat="1" ht="19.5">
      <c r="A129" s="34"/>
      <c r="B129" s="35"/>
      <c r="C129" s="36"/>
      <c r="D129" s="216" t="s">
        <v>134</v>
      </c>
      <c r="E129" s="36"/>
      <c r="F129" s="217" t="s">
        <v>130</v>
      </c>
      <c r="G129" s="36"/>
      <c r="H129" s="36"/>
      <c r="I129" s="115"/>
      <c r="J129" s="36"/>
      <c r="K129" s="36"/>
      <c r="L129" s="39"/>
      <c r="M129" s="218"/>
      <c r="N129" s="219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134</v>
      </c>
      <c r="AU129" s="17" t="s">
        <v>89</v>
      </c>
    </row>
    <row r="130" spans="2:51" s="13" customFormat="1" ht="11.25">
      <c r="B130" s="220"/>
      <c r="C130" s="221"/>
      <c r="D130" s="216" t="s">
        <v>135</v>
      </c>
      <c r="E130" s="222" t="s">
        <v>1</v>
      </c>
      <c r="F130" s="223" t="s">
        <v>136</v>
      </c>
      <c r="G130" s="221"/>
      <c r="H130" s="222" t="s">
        <v>1</v>
      </c>
      <c r="I130" s="224"/>
      <c r="J130" s="221"/>
      <c r="K130" s="221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135</v>
      </c>
      <c r="AU130" s="229" t="s">
        <v>89</v>
      </c>
      <c r="AV130" s="13" t="s">
        <v>21</v>
      </c>
      <c r="AW130" s="13" t="s">
        <v>36</v>
      </c>
      <c r="AX130" s="13" t="s">
        <v>80</v>
      </c>
      <c r="AY130" s="229" t="s">
        <v>125</v>
      </c>
    </row>
    <row r="131" spans="2:51" s="14" customFormat="1" ht="11.25">
      <c r="B131" s="230"/>
      <c r="C131" s="231"/>
      <c r="D131" s="216" t="s">
        <v>135</v>
      </c>
      <c r="E131" s="232" t="s">
        <v>1</v>
      </c>
      <c r="F131" s="233" t="s">
        <v>137</v>
      </c>
      <c r="G131" s="231"/>
      <c r="H131" s="234">
        <v>20.79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135</v>
      </c>
      <c r="AU131" s="240" t="s">
        <v>89</v>
      </c>
      <c r="AV131" s="14" t="s">
        <v>89</v>
      </c>
      <c r="AW131" s="14" t="s">
        <v>36</v>
      </c>
      <c r="AX131" s="14" t="s">
        <v>80</v>
      </c>
      <c r="AY131" s="240" t="s">
        <v>125</v>
      </c>
    </row>
    <row r="132" spans="2:51" s="13" customFormat="1" ht="11.25">
      <c r="B132" s="220"/>
      <c r="C132" s="221"/>
      <c r="D132" s="216" t="s">
        <v>135</v>
      </c>
      <c r="E132" s="222" t="s">
        <v>1</v>
      </c>
      <c r="F132" s="223" t="s">
        <v>138</v>
      </c>
      <c r="G132" s="221"/>
      <c r="H132" s="222" t="s">
        <v>1</v>
      </c>
      <c r="I132" s="224"/>
      <c r="J132" s="221"/>
      <c r="K132" s="221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135</v>
      </c>
      <c r="AU132" s="229" t="s">
        <v>89</v>
      </c>
      <c r="AV132" s="13" t="s">
        <v>21</v>
      </c>
      <c r="AW132" s="13" t="s">
        <v>36</v>
      </c>
      <c r="AX132" s="13" t="s">
        <v>80</v>
      </c>
      <c r="AY132" s="229" t="s">
        <v>125</v>
      </c>
    </row>
    <row r="133" spans="2:51" s="14" customFormat="1" ht="11.25">
      <c r="B133" s="230"/>
      <c r="C133" s="231"/>
      <c r="D133" s="216" t="s">
        <v>135</v>
      </c>
      <c r="E133" s="232" t="s">
        <v>1</v>
      </c>
      <c r="F133" s="233" t="s">
        <v>139</v>
      </c>
      <c r="G133" s="231"/>
      <c r="H133" s="234">
        <v>44.85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135</v>
      </c>
      <c r="AU133" s="240" t="s">
        <v>89</v>
      </c>
      <c r="AV133" s="14" t="s">
        <v>89</v>
      </c>
      <c r="AW133" s="14" t="s">
        <v>36</v>
      </c>
      <c r="AX133" s="14" t="s">
        <v>80</v>
      </c>
      <c r="AY133" s="240" t="s">
        <v>125</v>
      </c>
    </row>
    <row r="134" spans="2:51" s="15" customFormat="1" ht="11.25">
      <c r="B134" s="241"/>
      <c r="C134" s="242"/>
      <c r="D134" s="216" t="s">
        <v>135</v>
      </c>
      <c r="E134" s="243" t="s">
        <v>1</v>
      </c>
      <c r="F134" s="244" t="s">
        <v>140</v>
      </c>
      <c r="G134" s="242"/>
      <c r="H134" s="245">
        <v>65.64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AT134" s="251" t="s">
        <v>135</v>
      </c>
      <c r="AU134" s="251" t="s">
        <v>89</v>
      </c>
      <c r="AV134" s="15" t="s">
        <v>132</v>
      </c>
      <c r="AW134" s="15" t="s">
        <v>36</v>
      </c>
      <c r="AX134" s="15" t="s">
        <v>21</v>
      </c>
      <c r="AY134" s="251" t="s">
        <v>125</v>
      </c>
    </row>
    <row r="135" spans="1:65" s="2" customFormat="1" ht="21.75" customHeight="1">
      <c r="A135" s="34"/>
      <c r="B135" s="35"/>
      <c r="C135" s="203" t="s">
        <v>89</v>
      </c>
      <c r="D135" s="203" t="s">
        <v>128</v>
      </c>
      <c r="E135" s="204" t="s">
        <v>141</v>
      </c>
      <c r="F135" s="205" t="s">
        <v>142</v>
      </c>
      <c r="G135" s="206" t="s">
        <v>143</v>
      </c>
      <c r="H135" s="207">
        <v>652.8</v>
      </c>
      <c r="I135" s="208"/>
      <c r="J135" s="209">
        <f>ROUND(I135*H135,2)</f>
        <v>0</v>
      </c>
      <c r="K135" s="205" t="s">
        <v>144</v>
      </c>
      <c r="L135" s="39"/>
      <c r="M135" s="210" t="s">
        <v>1</v>
      </c>
      <c r="N135" s="211" t="s">
        <v>45</v>
      </c>
      <c r="O135" s="71"/>
      <c r="P135" s="212">
        <f>O135*H135</f>
        <v>0</v>
      </c>
      <c r="Q135" s="212">
        <v>0.0015</v>
      </c>
      <c r="R135" s="212">
        <f>Q135*H135</f>
        <v>0.9792</v>
      </c>
      <c r="S135" s="212">
        <v>0</v>
      </c>
      <c r="T135" s="21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4" t="s">
        <v>132</v>
      </c>
      <c r="AT135" s="214" t="s">
        <v>128</v>
      </c>
      <c r="AU135" s="214" t="s">
        <v>89</v>
      </c>
      <c r="AY135" s="17" t="s">
        <v>125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7" t="s">
        <v>21</v>
      </c>
      <c r="BK135" s="215">
        <f>ROUND(I135*H135,2)</f>
        <v>0</v>
      </c>
      <c r="BL135" s="17" t="s">
        <v>132</v>
      </c>
      <c r="BM135" s="214" t="s">
        <v>145</v>
      </c>
    </row>
    <row r="136" spans="1:47" s="2" customFormat="1" ht="11.25">
      <c r="A136" s="34"/>
      <c r="B136" s="35"/>
      <c r="C136" s="36"/>
      <c r="D136" s="216" t="s">
        <v>134</v>
      </c>
      <c r="E136" s="36"/>
      <c r="F136" s="217" t="s">
        <v>142</v>
      </c>
      <c r="G136" s="36"/>
      <c r="H136" s="36"/>
      <c r="I136" s="115"/>
      <c r="J136" s="36"/>
      <c r="K136" s="36"/>
      <c r="L136" s="39"/>
      <c r="M136" s="218"/>
      <c r="N136" s="219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134</v>
      </c>
      <c r="AU136" s="17" t="s">
        <v>89</v>
      </c>
    </row>
    <row r="137" spans="2:51" s="13" customFormat="1" ht="11.25">
      <c r="B137" s="220"/>
      <c r="C137" s="221"/>
      <c r="D137" s="216" t="s">
        <v>135</v>
      </c>
      <c r="E137" s="222" t="s">
        <v>1</v>
      </c>
      <c r="F137" s="223" t="s">
        <v>146</v>
      </c>
      <c r="G137" s="221"/>
      <c r="H137" s="222" t="s">
        <v>1</v>
      </c>
      <c r="I137" s="224"/>
      <c r="J137" s="221"/>
      <c r="K137" s="221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135</v>
      </c>
      <c r="AU137" s="229" t="s">
        <v>89</v>
      </c>
      <c r="AV137" s="13" t="s">
        <v>21</v>
      </c>
      <c r="AW137" s="13" t="s">
        <v>36</v>
      </c>
      <c r="AX137" s="13" t="s">
        <v>80</v>
      </c>
      <c r="AY137" s="229" t="s">
        <v>125</v>
      </c>
    </row>
    <row r="138" spans="2:51" s="13" customFormat="1" ht="11.25">
      <c r="B138" s="220"/>
      <c r="C138" s="221"/>
      <c r="D138" s="216" t="s">
        <v>135</v>
      </c>
      <c r="E138" s="222" t="s">
        <v>1</v>
      </c>
      <c r="F138" s="223" t="s">
        <v>147</v>
      </c>
      <c r="G138" s="221"/>
      <c r="H138" s="222" t="s">
        <v>1</v>
      </c>
      <c r="I138" s="224"/>
      <c r="J138" s="221"/>
      <c r="K138" s="221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135</v>
      </c>
      <c r="AU138" s="229" t="s">
        <v>89</v>
      </c>
      <c r="AV138" s="13" t="s">
        <v>21</v>
      </c>
      <c r="AW138" s="13" t="s">
        <v>36</v>
      </c>
      <c r="AX138" s="13" t="s">
        <v>80</v>
      </c>
      <c r="AY138" s="229" t="s">
        <v>125</v>
      </c>
    </row>
    <row r="139" spans="2:51" s="14" customFormat="1" ht="11.25">
      <c r="B139" s="230"/>
      <c r="C139" s="231"/>
      <c r="D139" s="216" t="s">
        <v>135</v>
      </c>
      <c r="E139" s="232" t="s">
        <v>1</v>
      </c>
      <c r="F139" s="233" t="s">
        <v>148</v>
      </c>
      <c r="G139" s="231"/>
      <c r="H139" s="234">
        <v>184.8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135</v>
      </c>
      <c r="AU139" s="240" t="s">
        <v>89</v>
      </c>
      <c r="AV139" s="14" t="s">
        <v>89</v>
      </c>
      <c r="AW139" s="14" t="s">
        <v>36</v>
      </c>
      <c r="AX139" s="14" t="s">
        <v>80</v>
      </c>
      <c r="AY139" s="240" t="s">
        <v>125</v>
      </c>
    </row>
    <row r="140" spans="2:51" s="13" customFormat="1" ht="11.25">
      <c r="B140" s="220"/>
      <c r="C140" s="221"/>
      <c r="D140" s="216" t="s">
        <v>135</v>
      </c>
      <c r="E140" s="222" t="s">
        <v>1</v>
      </c>
      <c r="F140" s="223" t="s">
        <v>138</v>
      </c>
      <c r="G140" s="221"/>
      <c r="H140" s="222" t="s">
        <v>1</v>
      </c>
      <c r="I140" s="224"/>
      <c r="J140" s="221"/>
      <c r="K140" s="221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135</v>
      </c>
      <c r="AU140" s="229" t="s">
        <v>89</v>
      </c>
      <c r="AV140" s="13" t="s">
        <v>21</v>
      </c>
      <c r="AW140" s="13" t="s">
        <v>36</v>
      </c>
      <c r="AX140" s="13" t="s">
        <v>80</v>
      </c>
      <c r="AY140" s="229" t="s">
        <v>125</v>
      </c>
    </row>
    <row r="141" spans="2:51" s="14" customFormat="1" ht="11.25">
      <c r="B141" s="230"/>
      <c r="C141" s="231"/>
      <c r="D141" s="216" t="s">
        <v>135</v>
      </c>
      <c r="E141" s="232" t="s">
        <v>1</v>
      </c>
      <c r="F141" s="233" t="s">
        <v>149</v>
      </c>
      <c r="G141" s="231"/>
      <c r="H141" s="234">
        <v>468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135</v>
      </c>
      <c r="AU141" s="240" t="s">
        <v>89</v>
      </c>
      <c r="AV141" s="14" t="s">
        <v>89</v>
      </c>
      <c r="AW141" s="14" t="s">
        <v>36</v>
      </c>
      <c r="AX141" s="14" t="s">
        <v>80</v>
      </c>
      <c r="AY141" s="240" t="s">
        <v>125</v>
      </c>
    </row>
    <row r="142" spans="2:51" s="15" customFormat="1" ht="11.25">
      <c r="B142" s="241"/>
      <c r="C142" s="242"/>
      <c r="D142" s="216" t="s">
        <v>135</v>
      </c>
      <c r="E142" s="243" t="s">
        <v>1</v>
      </c>
      <c r="F142" s="244" t="s">
        <v>140</v>
      </c>
      <c r="G142" s="242"/>
      <c r="H142" s="245">
        <v>652.8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135</v>
      </c>
      <c r="AU142" s="251" t="s">
        <v>89</v>
      </c>
      <c r="AV142" s="15" t="s">
        <v>132</v>
      </c>
      <c r="AW142" s="15" t="s">
        <v>36</v>
      </c>
      <c r="AX142" s="15" t="s">
        <v>21</v>
      </c>
      <c r="AY142" s="251" t="s">
        <v>125</v>
      </c>
    </row>
    <row r="143" spans="1:65" s="2" customFormat="1" ht="21.75" customHeight="1">
      <c r="A143" s="34"/>
      <c r="B143" s="35"/>
      <c r="C143" s="203" t="s">
        <v>150</v>
      </c>
      <c r="D143" s="203" t="s">
        <v>128</v>
      </c>
      <c r="E143" s="204" t="s">
        <v>151</v>
      </c>
      <c r="F143" s="205" t="s">
        <v>152</v>
      </c>
      <c r="G143" s="206" t="s">
        <v>153</v>
      </c>
      <c r="H143" s="207">
        <v>1</v>
      </c>
      <c r="I143" s="208"/>
      <c r="J143" s="209">
        <f>ROUND(I143*H143,2)</f>
        <v>0</v>
      </c>
      <c r="K143" s="205" t="s">
        <v>1</v>
      </c>
      <c r="L143" s="39"/>
      <c r="M143" s="210" t="s">
        <v>1</v>
      </c>
      <c r="N143" s="211" t="s">
        <v>45</v>
      </c>
      <c r="O143" s="71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4" t="s">
        <v>132</v>
      </c>
      <c r="AT143" s="214" t="s">
        <v>128</v>
      </c>
      <c r="AU143" s="214" t="s">
        <v>89</v>
      </c>
      <c r="AY143" s="17" t="s">
        <v>125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21</v>
      </c>
      <c r="BK143" s="215">
        <f>ROUND(I143*H143,2)</f>
        <v>0</v>
      </c>
      <c r="BL143" s="17" t="s">
        <v>132</v>
      </c>
      <c r="BM143" s="214" t="s">
        <v>154</v>
      </c>
    </row>
    <row r="144" spans="1:47" s="2" customFormat="1" ht="19.5">
      <c r="A144" s="34"/>
      <c r="B144" s="35"/>
      <c r="C144" s="36"/>
      <c r="D144" s="216" t="s">
        <v>134</v>
      </c>
      <c r="E144" s="36"/>
      <c r="F144" s="217" t="s">
        <v>152</v>
      </c>
      <c r="G144" s="36"/>
      <c r="H144" s="36"/>
      <c r="I144" s="115"/>
      <c r="J144" s="36"/>
      <c r="K144" s="36"/>
      <c r="L144" s="39"/>
      <c r="M144" s="218"/>
      <c r="N144" s="219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134</v>
      </c>
      <c r="AU144" s="17" t="s">
        <v>89</v>
      </c>
    </row>
    <row r="145" spans="1:65" s="2" customFormat="1" ht="21.75" customHeight="1">
      <c r="A145" s="34"/>
      <c r="B145" s="35"/>
      <c r="C145" s="203" t="s">
        <v>132</v>
      </c>
      <c r="D145" s="203" t="s">
        <v>128</v>
      </c>
      <c r="E145" s="204" t="s">
        <v>155</v>
      </c>
      <c r="F145" s="205" t="s">
        <v>156</v>
      </c>
      <c r="G145" s="206" t="s">
        <v>131</v>
      </c>
      <c r="H145" s="207">
        <v>22.533</v>
      </c>
      <c r="I145" s="208"/>
      <c r="J145" s="209">
        <f>ROUND(I145*H145,2)</f>
        <v>0</v>
      </c>
      <c r="K145" s="205" t="s">
        <v>144</v>
      </c>
      <c r="L145" s="39"/>
      <c r="M145" s="210" t="s">
        <v>1</v>
      </c>
      <c r="N145" s="211" t="s">
        <v>45</v>
      </c>
      <c r="O145" s="71"/>
      <c r="P145" s="212">
        <f>O145*H145</f>
        <v>0</v>
      </c>
      <c r="Q145" s="212">
        <v>0.042</v>
      </c>
      <c r="R145" s="212">
        <f>Q145*H145</f>
        <v>0.9463860000000001</v>
      </c>
      <c r="S145" s="212">
        <v>0</v>
      </c>
      <c r="T145" s="21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4" t="s">
        <v>132</v>
      </c>
      <c r="AT145" s="214" t="s">
        <v>128</v>
      </c>
      <c r="AU145" s="214" t="s">
        <v>89</v>
      </c>
      <c r="AY145" s="17" t="s">
        <v>125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7" t="s">
        <v>21</v>
      </c>
      <c r="BK145" s="215">
        <f>ROUND(I145*H145,2)</f>
        <v>0</v>
      </c>
      <c r="BL145" s="17" t="s">
        <v>132</v>
      </c>
      <c r="BM145" s="214" t="s">
        <v>157</v>
      </c>
    </row>
    <row r="146" spans="1:47" s="2" customFormat="1" ht="19.5">
      <c r="A146" s="34"/>
      <c r="B146" s="35"/>
      <c r="C146" s="36"/>
      <c r="D146" s="216" t="s">
        <v>134</v>
      </c>
      <c r="E146" s="36"/>
      <c r="F146" s="217" t="s">
        <v>156</v>
      </c>
      <c r="G146" s="36"/>
      <c r="H146" s="36"/>
      <c r="I146" s="115"/>
      <c r="J146" s="36"/>
      <c r="K146" s="36"/>
      <c r="L146" s="39"/>
      <c r="M146" s="218"/>
      <c r="N146" s="219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134</v>
      </c>
      <c r="AU146" s="17" t="s">
        <v>89</v>
      </c>
    </row>
    <row r="147" spans="2:51" s="13" customFormat="1" ht="11.25">
      <c r="B147" s="220"/>
      <c r="C147" s="221"/>
      <c r="D147" s="216" t="s">
        <v>135</v>
      </c>
      <c r="E147" s="222" t="s">
        <v>1</v>
      </c>
      <c r="F147" s="223" t="s">
        <v>158</v>
      </c>
      <c r="G147" s="221"/>
      <c r="H147" s="222" t="s">
        <v>1</v>
      </c>
      <c r="I147" s="224"/>
      <c r="J147" s="221"/>
      <c r="K147" s="221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135</v>
      </c>
      <c r="AU147" s="229" t="s">
        <v>89</v>
      </c>
      <c r="AV147" s="13" t="s">
        <v>21</v>
      </c>
      <c r="AW147" s="13" t="s">
        <v>36</v>
      </c>
      <c r="AX147" s="13" t="s">
        <v>80</v>
      </c>
      <c r="AY147" s="229" t="s">
        <v>125</v>
      </c>
    </row>
    <row r="148" spans="2:51" s="14" customFormat="1" ht="11.25">
      <c r="B148" s="230"/>
      <c r="C148" s="231"/>
      <c r="D148" s="216" t="s">
        <v>135</v>
      </c>
      <c r="E148" s="232" t="s">
        <v>1</v>
      </c>
      <c r="F148" s="233" t="s">
        <v>159</v>
      </c>
      <c r="G148" s="231"/>
      <c r="H148" s="234">
        <v>22.533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135</v>
      </c>
      <c r="AU148" s="240" t="s">
        <v>89</v>
      </c>
      <c r="AV148" s="14" t="s">
        <v>89</v>
      </c>
      <c r="AW148" s="14" t="s">
        <v>36</v>
      </c>
      <c r="AX148" s="14" t="s">
        <v>80</v>
      </c>
      <c r="AY148" s="240" t="s">
        <v>125</v>
      </c>
    </row>
    <row r="149" spans="2:51" s="15" customFormat="1" ht="11.25">
      <c r="B149" s="241"/>
      <c r="C149" s="242"/>
      <c r="D149" s="216" t="s">
        <v>135</v>
      </c>
      <c r="E149" s="243" t="s">
        <v>1</v>
      </c>
      <c r="F149" s="244" t="s">
        <v>140</v>
      </c>
      <c r="G149" s="242"/>
      <c r="H149" s="245">
        <v>22.533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135</v>
      </c>
      <c r="AU149" s="251" t="s">
        <v>89</v>
      </c>
      <c r="AV149" s="15" t="s">
        <v>132</v>
      </c>
      <c r="AW149" s="15" t="s">
        <v>36</v>
      </c>
      <c r="AX149" s="15" t="s">
        <v>21</v>
      </c>
      <c r="AY149" s="251" t="s">
        <v>125</v>
      </c>
    </row>
    <row r="150" spans="2:63" s="12" customFormat="1" ht="22.9" customHeight="1">
      <c r="B150" s="187"/>
      <c r="C150" s="188"/>
      <c r="D150" s="189" t="s">
        <v>79</v>
      </c>
      <c r="E150" s="201" t="s">
        <v>160</v>
      </c>
      <c r="F150" s="201" t="s">
        <v>161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SUM(P151:P160)</f>
        <v>0</v>
      </c>
      <c r="Q150" s="195"/>
      <c r="R150" s="196">
        <f>SUM(R151:R160)</f>
        <v>0</v>
      </c>
      <c r="S150" s="195"/>
      <c r="T150" s="197">
        <f>SUM(T151:T160)</f>
        <v>5.7456000000000005</v>
      </c>
      <c r="AR150" s="198" t="s">
        <v>21</v>
      </c>
      <c r="AT150" s="199" t="s">
        <v>79</v>
      </c>
      <c r="AU150" s="199" t="s">
        <v>21</v>
      </c>
      <c r="AY150" s="198" t="s">
        <v>125</v>
      </c>
      <c r="BK150" s="200">
        <f>SUM(BK151:BK160)</f>
        <v>0</v>
      </c>
    </row>
    <row r="151" spans="1:65" s="2" customFormat="1" ht="16.5" customHeight="1">
      <c r="A151" s="34"/>
      <c r="B151" s="35"/>
      <c r="C151" s="203" t="s">
        <v>162</v>
      </c>
      <c r="D151" s="203" t="s">
        <v>128</v>
      </c>
      <c r="E151" s="204" t="s">
        <v>163</v>
      </c>
      <c r="F151" s="205" t="s">
        <v>164</v>
      </c>
      <c r="G151" s="206" t="s">
        <v>153</v>
      </c>
      <c r="H151" s="207">
        <v>1</v>
      </c>
      <c r="I151" s="208"/>
      <c r="J151" s="209">
        <f>ROUND(I151*H151,2)</f>
        <v>0</v>
      </c>
      <c r="K151" s="205" t="s">
        <v>1</v>
      </c>
      <c r="L151" s="39"/>
      <c r="M151" s="210" t="s">
        <v>1</v>
      </c>
      <c r="N151" s="211" t="s">
        <v>45</v>
      </c>
      <c r="O151" s="71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4" t="s">
        <v>132</v>
      </c>
      <c r="AT151" s="214" t="s">
        <v>128</v>
      </c>
      <c r="AU151" s="214" t="s">
        <v>89</v>
      </c>
      <c r="AY151" s="17" t="s">
        <v>125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7" t="s">
        <v>21</v>
      </c>
      <c r="BK151" s="215">
        <f>ROUND(I151*H151,2)</f>
        <v>0</v>
      </c>
      <c r="BL151" s="17" t="s">
        <v>132</v>
      </c>
      <c r="BM151" s="214" t="s">
        <v>165</v>
      </c>
    </row>
    <row r="152" spans="1:47" s="2" customFormat="1" ht="11.25">
      <c r="A152" s="34"/>
      <c r="B152" s="35"/>
      <c r="C152" s="36"/>
      <c r="D152" s="216" t="s">
        <v>134</v>
      </c>
      <c r="E152" s="36"/>
      <c r="F152" s="217" t="s">
        <v>164</v>
      </c>
      <c r="G152" s="36"/>
      <c r="H152" s="36"/>
      <c r="I152" s="115"/>
      <c r="J152" s="36"/>
      <c r="K152" s="36"/>
      <c r="L152" s="39"/>
      <c r="M152" s="218"/>
      <c r="N152" s="219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134</v>
      </c>
      <c r="AU152" s="17" t="s">
        <v>89</v>
      </c>
    </row>
    <row r="153" spans="1:65" s="2" customFormat="1" ht="21.75" customHeight="1">
      <c r="A153" s="34"/>
      <c r="B153" s="35"/>
      <c r="C153" s="203" t="s">
        <v>126</v>
      </c>
      <c r="D153" s="203" t="s">
        <v>128</v>
      </c>
      <c r="E153" s="204" t="s">
        <v>166</v>
      </c>
      <c r="F153" s="205" t="s">
        <v>167</v>
      </c>
      <c r="G153" s="206" t="s">
        <v>131</v>
      </c>
      <c r="H153" s="207">
        <v>179.55</v>
      </c>
      <c r="I153" s="208"/>
      <c r="J153" s="209">
        <f>ROUND(I153*H153,2)</f>
        <v>0</v>
      </c>
      <c r="K153" s="205" t="s">
        <v>144</v>
      </c>
      <c r="L153" s="39"/>
      <c r="M153" s="210" t="s">
        <v>1</v>
      </c>
      <c r="N153" s="211" t="s">
        <v>45</v>
      </c>
      <c r="O153" s="71"/>
      <c r="P153" s="212">
        <f>O153*H153</f>
        <v>0</v>
      </c>
      <c r="Q153" s="212">
        <v>0</v>
      </c>
      <c r="R153" s="212">
        <f>Q153*H153</f>
        <v>0</v>
      </c>
      <c r="S153" s="212">
        <v>0.032</v>
      </c>
      <c r="T153" s="213">
        <f>S153*H153</f>
        <v>5.7456000000000005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4" t="s">
        <v>132</v>
      </c>
      <c r="AT153" s="214" t="s">
        <v>128</v>
      </c>
      <c r="AU153" s="214" t="s">
        <v>89</v>
      </c>
      <c r="AY153" s="17" t="s">
        <v>125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7" t="s">
        <v>21</v>
      </c>
      <c r="BK153" s="215">
        <f>ROUND(I153*H153,2)</f>
        <v>0</v>
      </c>
      <c r="BL153" s="17" t="s">
        <v>132</v>
      </c>
      <c r="BM153" s="214" t="s">
        <v>168</v>
      </c>
    </row>
    <row r="154" spans="1:47" s="2" customFormat="1" ht="29.25">
      <c r="A154" s="34"/>
      <c r="B154" s="35"/>
      <c r="C154" s="36"/>
      <c r="D154" s="216" t="s">
        <v>134</v>
      </c>
      <c r="E154" s="36"/>
      <c r="F154" s="217" t="s">
        <v>169</v>
      </c>
      <c r="G154" s="36"/>
      <c r="H154" s="36"/>
      <c r="I154" s="115"/>
      <c r="J154" s="36"/>
      <c r="K154" s="36"/>
      <c r="L154" s="39"/>
      <c r="M154" s="218"/>
      <c r="N154" s="219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134</v>
      </c>
      <c r="AU154" s="17" t="s">
        <v>89</v>
      </c>
    </row>
    <row r="155" spans="1:47" s="2" customFormat="1" ht="19.5">
      <c r="A155" s="34"/>
      <c r="B155" s="35"/>
      <c r="C155" s="36"/>
      <c r="D155" s="216" t="s">
        <v>170</v>
      </c>
      <c r="E155" s="36"/>
      <c r="F155" s="252" t="s">
        <v>171</v>
      </c>
      <c r="G155" s="36"/>
      <c r="H155" s="36"/>
      <c r="I155" s="115"/>
      <c r="J155" s="36"/>
      <c r="K155" s="36"/>
      <c r="L155" s="39"/>
      <c r="M155" s="218"/>
      <c r="N155" s="219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170</v>
      </c>
      <c r="AU155" s="17" t="s">
        <v>89</v>
      </c>
    </row>
    <row r="156" spans="2:51" s="13" customFormat="1" ht="11.25">
      <c r="B156" s="220"/>
      <c r="C156" s="221"/>
      <c r="D156" s="216" t="s">
        <v>135</v>
      </c>
      <c r="E156" s="222" t="s">
        <v>1</v>
      </c>
      <c r="F156" s="223" t="s">
        <v>172</v>
      </c>
      <c r="G156" s="221"/>
      <c r="H156" s="222" t="s">
        <v>1</v>
      </c>
      <c r="I156" s="224"/>
      <c r="J156" s="221"/>
      <c r="K156" s="221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135</v>
      </c>
      <c r="AU156" s="229" t="s">
        <v>89</v>
      </c>
      <c r="AV156" s="13" t="s">
        <v>21</v>
      </c>
      <c r="AW156" s="13" t="s">
        <v>36</v>
      </c>
      <c r="AX156" s="13" t="s">
        <v>80</v>
      </c>
      <c r="AY156" s="229" t="s">
        <v>125</v>
      </c>
    </row>
    <row r="157" spans="2:51" s="14" customFormat="1" ht="11.25">
      <c r="B157" s="230"/>
      <c r="C157" s="231"/>
      <c r="D157" s="216" t="s">
        <v>135</v>
      </c>
      <c r="E157" s="232" t="s">
        <v>1</v>
      </c>
      <c r="F157" s="233" t="s">
        <v>173</v>
      </c>
      <c r="G157" s="231"/>
      <c r="H157" s="234">
        <v>48.51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135</v>
      </c>
      <c r="AU157" s="240" t="s">
        <v>89</v>
      </c>
      <c r="AV157" s="14" t="s">
        <v>89</v>
      </c>
      <c r="AW157" s="14" t="s">
        <v>36</v>
      </c>
      <c r="AX157" s="14" t="s">
        <v>80</v>
      </c>
      <c r="AY157" s="240" t="s">
        <v>125</v>
      </c>
    </row>
    <row r="158" spans="2:51" s="13" customFormat="1" ht="11.25">
      <c r="B158" s="220"/>
      <c r="C158" s="221"/>
      <c r="D158" s="216" t="s">
        <v>135</v>
      </c>
      <c r="E158" s="222" t="s">
        <v>1</v>
      </c>
      <c r="F158" s="223" t="s">
        <v>174</v>
      </c>
      <c r="G158" s="221"/>
      <c r="H158" s="222" t="s">
        <v>1</v>
      </c>
      <c r="I158" s="224"/>
      <c r="J158" s="221"/>
      <c r="K158" s="221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135</v>
      </c>
      <c r="AU158" s="229" t="s">
        <v>89</v>
      </c>
      <c r="AV158" s="13" t="s">
        <v>21</v>
      </c>
      <c r="AW158" s="13" t="s">
        <v>36</v>
      </c>
      <c r="AX158" s="13" t="s">
        <v>80</v>
      </c>
      <c r="AY158" s="229" t="s">
        <v>125</v>
      </c>
    </row>
    <row r="159" spans="2:51" s="14" customFormat="1" ht="11.25">
      <c r="B159" s="230"/>
      <c r="C159" s="231"/>
      <c r="D159" s="216" t="s">
        <v>135</v>
      </c>
      <c r="E159" s="232" t="s">
        <v>1</v>
      </c>
      <c r="F159" s="233" t="s">
        <v>175</v>
      </c>
      <c r="G159" s="231"/>
      <c r="H159" s="234">
        <v>131.04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135</v>
      </c>
      <c r="AU159" s="240" t="s">
        <v>89</v>
      </c>
      <c r="AV159" s="14" t="s">
        <v>89</v>
      </c>
      <c r="AW159" s="14" t="s">
        <v>36</v>
      </c>
      <c r="AX159" s="14" t="s">
        <v>80</v>
      </c>
      <c r="AY159" s="240" t="s">
        <v>125</v>
      </c>
    </row>
    <row r="160" spans="2:51" s="15" customFormat="1" ht="11.25">
      <c r="B160" s="241"/>
      <c r="C160" s="242"/>
      <c r="D160" s="216" t="s">
        <v>135</v>
      </c>
      <c r="E160" s="243" t="s">
        <v>1</v>
      </c>
      <c r="F160" s="244" t="s">
        <v>140</v>
      </c>
      <c r="G160" s="242"/>
      <c r="H160" s="245">
        <v>179.55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135</v>
      </c>
      <c r="AU160" s="251" t="s">
        <v>89</v>
      </c>
      <c r="AV160" s="15" t="s">
        <v>132</v>
      </c>
      <c r="AW160" s="15" t="s">
        <v>36</v>
      </c>
      <c r="AX160" s="15" t="s">
        <v>21</v>
      </c>
      <c r="AY160" s="251" t="s">
        <v>125</v>
      </c>
    </row>
    <row r="161" spans="2:63" s="12" customFormat="1" ht="22.9" customHeight="1">
      <c r="B161" s="187"/>
      <c r="C161" s="188"/>
      <c r="D161" s="189" t="s">
        <v>79</v>
      </c>
      <c r="E161" s="201" t="s">
        <v>176</v>
      </c>
      <c r="F161" s="201" t="s">
        <v>177</v>
      </c>
      <c r="G161" s="188"/>
      <c r="H161" s="188"/>
      <c r="I161" s="191"/>
      <c r="J161" s="202">
        <f>BK161</f>
        <v>0</v>
      </c>
      <c r="K161" s="188"/>
      <c r="L161" s="193"/>
      <c r="M161" s="194"/>
      <c r="N161" s="195"/>
      <c r="O161" s="195"/>
      <c r="P161" s="196">
        <f>SUM(P162:P167)</f>
        <v>0</v>
      </c>
      <c r="Q161" s="195"/>
      <c r="R161" s="196">
        <f>SUM(R162:R167)</f>
        <v>0</v>
      </c>
      <c r="S161" s="195"/>
      <c r="T161" s="197">
        <f>SUM(T162:T167)</f>
        <v>0</v>
      </c>
      <c r="AR161" s="198" t="s">
        <v>21</v>
      </c>
      <c r="AT161" s="199" t="s">
        <v>79</v>
      </c>
      <c r="AU161" s="199" t="s">
        <v>21</v>
      </c>
      <c r="AY161" s="198" t="s">
        <v>125</v>
      </c>
      <c r="BK161" s="200">
        <f>SUM(BK162:BK167)</f>
        <v>0</v>
      </c>
    </row>
    <row r="162" spans="1:65" s="2" customFormat="1" ht="21.75" customHeight="1">
      <c r="A162" s="34"/>
      <c r="B162" s="35"/>
      <c r="C162" s="203" t="s">
        <v>178</v>
      </c>
      <c r="D162" s="203" t="s">
        <v>128</v>
      </c>
      <c r="E162" s="204" t="s">
        <v>179</v>
      </c>
      <c r="F162" s="205" t="s">
        <v>180</v>
      </c>
      <c r="G162" s="206" t="s">
        <v>181</v>
      </c>
      <c r="H162" s="207">
        <v>6.097</v>
      </c>
      <c r="I162" s="208"/>
      <c r="J162" s="209">
        <f>ROUND(I162*H162,2)</f>
        <v>0</v>
      </c>
      <c r="K162" s="205" t="s">
        <v>144</v>
      </c>
      <c r="L162" s="39"/>
      <c r="M162" s="210" t="s">
        <v>1</v>
      </c>
      <c r="N162" s="211" t="s">
        <v>45</v>
      </c>
      <c r="O162" s="71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4" t="s">
        <v>132</v>
      </c>
      <c r="AT162" s="214" t="s">
        <v>128</v>
      </c>
      <c r="AU162" s="214" t="s">
        <v>89</v>
      </c>
      <c r="AY162" s="17" t="s">
        <v>125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7" t="s">
        <v>21</v>
      </c>
      <c r="BK162" s="215">
        <f>ROUND(I162*H162,2)</f>
        <v>0</v>
      </c>
      <c r="BL162" s="17" t="s">
        <v>132</v>
      </c>
      <c r="BM162" s="214" t="s">
        <v>182</v>
      </c>
    </row>
    <row r="163" spans="1:47" s="2" customFormat="1" ht="19.5">
      <c r="A163" s="34"/>
      <c r="B163" s="35"/>
      <c r="C163" s="36"/>
      <c r="D163" s="216" t="s">
        <v>134</v>
      </c>
      <c r="E163" s="36"/>
      <c r="F163" s="217" t="s">
        <v>183</v>
      </c>
      <c r="G163" s="36"/>
      <c r="H163" s="36"/>
      <c r="I163" s="115"/>
      <c r="J163" s="36"/>
      <c r="K163" s="36"/>
      <c r="L163" s="39"/>
      <c r="M163" s="218"/>
      <c r="N163" s="219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134</v>
      </c>
      <c r="AU163" s="17" t="s">
        <v>89</v>
      </c>
    </row>
    <row r="164" spans="1:65" s="2" customFormat="1" ht="21.75" customHeight="1">
      <c r="A164" s="34"/>
      <c r="B164" s="35"/>
      <c r="C164" s="203" t="s">
        <v>184</v>
      </c>
      <c r="D164" s="203" t="s">
        <v>128</v>
      </c>
      <c r="E164" s="204" t="s">
        <v>185</v>
      </c>
      <c r="F164" s="205" t="s">
        <v>186</v>
      </c>
      <c r="G164" s="206" t="s">
        <v>181</v>
      </c>
      <c r="H164" s="207">
        <v>6.097</v>
      </c>
      <c r="I164" s="208"/>
      <c r="J164" s="209">
        <f>ROUND(I164*H164,2)</f>
        <v>0</v>
      </c>
      <c r="K164" s="205" t="s">
        <v>1</v>
      </c>
      <c r="L164" s="39"/>
      <c r="M164" s="210" t="s">
        <v>1</v>
      </c>
      <c r="N164" s="211" t="s">
        <v>45</v>
      </c>
      <c r="O164" s="71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4" t="s">
        <v>132</v>
      </c>
      <c r="AT164" s="214" t="s">
        <v>128</v>
      </c>
      <c r="AU164" s="214" t="s">
        <v>89</v>
      </c>
      <c r="AY164" s="17" t="s">
        <v>125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7" t="s">
        <v>21</v>
      </c>
      <c r="BK164" s="215">
        <f>ROUND(I164*H164,2)</f>
        <v>0</v>
      </c>
      <c r="BL164" s="17" t="s">
        <v>132</v>
      </c>
      <c r="BM164" s="214" t="s">
        <v>187</v>
      </c>
    </row>
    <row r="165" spans="1:47" s="2" customFormat="1" ht="19.5">
      <c r="A165" s="34"/>
      <c r="B165" s="35"/>
      <c r="C165" s="36"/>
      <c r="D165" s="216" t="s">
        <v>134</v>
      </c>
      <c r="E165" s="36"/>
      <c r="F165" s="217" t="s">
        <v>186</v>
      </c>
      <c r="G165" s="36"/>
      <c r="H165" s="36"/>
      <c r="I165" s="115"/>
      <c r="J165" s="36"/>
      <c r="K165" s="36"/>
      <c r="L165" s="39"/>
      <c r="M165" s="218"/>
      <c r="N165" s="219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134</v>
      </c>
      <c r="AU165" s="17" t="s">
        <v>89</v>
      </c>
    </row>
    <row r="166" spans="1:65" s="2" customFormat="1" ht="21.75" customHeight="1">
      <c r="A166" s="34"/>
      <c r="B166" s="35"/>
      <c r="C166" s="203" t="s">
        <v>160</v>
      </c>
      <c r="D166" s="203" t="s">
        <v>128</v>
      </c>
      <c r="E166" s="204" t="s">
        <v>188</v>
      </c>
      <c r="F166" s="205" t="s">
        <v>189</v>
      </c>
      <c r="G166" s="206" t="s">
        <v>181</v>
      </c>
      <c r="H166" s="207">
        <v>6.097</v>
      </c>
      <c r="I166" s="208"/>
      <c r="J166" s="209">
        <f>ROUND(I166*H166,2)</f>
        <v>0</v>
      </c>
      <c r="K166" s="205" t="s">
        <v>144</v>
      </c>
      <c r="L166" s="39"/>
      <c r="M166" s="210" t="s">
        <v>1</v>
      </c>
      <c r="N166" s="211" t="s">
        <v>45</v>
      </c>
      <c r="O166" s="71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4" t="s">
        <v>132</v>
      </c>
      <c r="AT166" s="214" t="s">
        <v>128</v>
      </c>
      <c r="AU166" s="214" t="s">
        <v>89</v>
      </c>
      <c r="AY166" s="17" t="s">
        <v>125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7" t="s">
        <v>21</v>
      </c>
      <c r="BK166" s="215">
        <f>ROUND(I166*H166,2)</f>
        <v>0</v>
      </c>
      <c r="BL166" s="17" t="s">
        <v>132</v>
      </c>
      <c r="BM166" s="214" t="s">
        <v>190</v>
      </c>
    </row>
    <row r="167" spans="1:47" s="2" customFormat="1" ht="29.25">
      <c r="A167" s="34"/>
      <c r="B167" s="35"/>
      <c r="C167" s="36"/>
      <c r="D167" s="216" t="s">
        <v>134</v>
      </c>
      <c r="E167" s="36"/>
      <c r="F167" s="217" t="s">
        <v>191</v>
      </c>
      <c r="G167" s="36"/>
      <c r="H167" s="36"/>
      <c r="I167" s="115"/>
      <c r="J167" s="36"/>
      <c r="K167" s="36"/>
      <c r="L167" s="39"/>
      <c r="M167" s="218"/>
      <c r="N167" s="219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134</v>
      </c>
      <c r="AU167" s="17" t="s">
        <v>89</v>
      </c>
    </row>
    <row r="168" spans="2:63" s="12" customFormat="1" ht="22.9" customHeight="1">
      <c r="B168" s="187"/>
      <c r="C168" s="188"/>
      <c r="D168" s="189" t="s">
        <v>79</v>
      </c>
      <c r="E168" s="201" t="s">
        <v>192</v>
      </c>
      <c r="F168" s="201" t="s">
        <v>193</v>
      </c>
      <c r="G168" s="188"/>
      <c r="H168" s="188"/>
      <c r="I168" s="191"/>
      <c r="J168" s="202">
        <f>BK168</f>
        <v>0</v>
      </c>
      <c r="K168" s="188"/>
      <c r="L168" s="193"/>
      <c r="M168" s="194"/>
      <c r="N168" s="195"/>
      <c r="O168" s="195"/>
      <c r="P168" s="196">
        <f>SUM(P169:P170)</f>
        <v>0</v>
      </c>
      <c r="Q168" s="195"/>
      <c r="R168" s="196">
        <f>SUM(R169:R170)</f>
        <v>0</v>
      </c>
      <c r="S168" s="195"/>
      <c r="T168" s="197">
        <f>SUM(T169:T170)</f>
        <v>0</v>
      </c>
      <c r="AR168" s="198" t="s">
        <v>21</v>
      </c>
      <c r="AT168" s="199" t="s">
        <v>79</v>
      </c>
      <c r="AU168" s="199" t="s">
        <v>21</v>
      </c>
      <c r="AY168" s="198" t="s">
        <v>125</v>
      </c>
      <c r="BK168" s="200">
        <f>SUM(BK169:BK170)</f>
        <v>0</v>
      </c>
    </row>
    <row r="169" spans="1:65" s="2" customFormat="1" ht="16.5" customHeight="1">
      <c r="A169" s="34"/>
      <c r="B169" s="35"/>
      <c r="C169" s="203" t="s">
        <v>26</v>
      </c>
      <c r="D169" s="203" t="s">
        <v>128</v>
      </c>
      <c r="E169" s="204" t="s">
        <v>194</v>
      </c>
      <c r="F169" s="205" t="s">
        <v>195</v>
      </c>
      <c r="G169" s="206" t="s">
        <v>181</v>
      </c>
      <c r="H169" s="207">
        <v>1.926</v>
      </c>
      <c r="I169" s="208"/>
      <c r="J169" s="209">
        <f>ROUND(I169*H169,2)</f>
        <v>0</v>
      </c>
      <c r="K169" s="205" t="s">
        <v>144</v>
      </c>
      <c r="L169" s="39"/>
      <c r="M169" s="210" t="s">
        <v>1</v>
      </c>
      <c r="N169" s="211" t="s">
        <v>45</v>
      </c>
      <c r="O169" s="71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4" t="s">
        <v>132</v>
      </c>
      <c r="AT169" s="214" t="s">
        <v>128</v>
      </c>
      <c r="AU169" s="214" t="s">
        <v>89</v>
      </c>
      <c r="AY169" s="17" t="s">
        <v>125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7" t="s">
        <v>21</v>
      </c>
      <c r="BK169" s="215">
        <f>ROUND(I169*H169,2)</f>
        <v>0</v>
      </c>
      <c r="BL169" s="17" t="s">
        <v>132</v>
      </c>
      <c r="BM169" s="214" t="s">
        <v>196</v>
      </c>
    </row>
    <row r="170" spans="1:47" s="2" customFormat="1" ht="39">
      <c r="A170" s="34"/>
      <c r="B170" s="35"/>
      <c r="C170" s="36"/>
      <c r="D170" s="216" t="s">
        <v>134</v>
      </c>
      <c r="E170" s="36"/>
      <c r="F170" s="217" t="s">
        <v>197</v>
      </c>
      <c r="G170" s="36"/>
      <c r="H170" s="36"/>
      <c r="I170" s="115"/>
      <c r="J170" s="36"/>
      <c r="K170" s="36"/>
      <c r="L170" s="39"/>
      <c r="M170" s="218"/>
      <c r="N170" s="219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134</v>
      </c>
      <c r="AU170" s="17" t="s">
        <v>89</v>
      </c>
    </row>
    <row r="171" spans="2:63" s="12" customFormat="1" ht="25.9" customHeight="1">
      <c r="B171" s="187"/>
      <c r="C171" s="188"/>
      <c r="D171" s="189" t="s">
        <v>79</v>
      </c>
      <c r="E171" s="190" t="s">
        <v>198</v>
      </c>
      <c r="F171" s="190" t="s">
        <v>199</v>
      </c>
      <c r="G171" s="188"/>
      <c r="H171" s="188"/>
      <c r="I171" s="191"/>
      <c r="J171" s="192">
        <f>BK171</f>
        <v>0</v>
      </c>
      <c r="K171" s="188"/>
      <c r="L171" s="193"/>
      <c r="M171" s="194"/>
      <c r="N171" s="195"/>
      <c r="O171" s="195"/>
      <c r="P171" s="196">
        <f>P172+P184+P231</f>
        <v>0</v>
      </c>
      <c r="Q171" s="195"/>
      <c r="R171" s="196">
        <f>R172+R184+R231</f>
        <v>0.6852850584000001</v>
      </c>
      <c r="S171" s="195"/>
      <c r="T171" s="197">
        <f>T172+T184+T231</f>
        <v>0.35175900000000004</v>
      </c>
      <c r="AR171" s="198" t="s">
        <v>89</v>
      </c>
      <c r="AT171" s="199" t="s">
        <v>79</v>
      </c>
      <c r="AU171" s="199" t="s">
        <v>80</v>
      </c>
      <c r="AY171" s="198" t="s">
        <v>125</v>
      </c>
      <c r="BK171" s="200">
        <f>BK172+BK184+BK231</f>
        <v>0</v>
      </c>
    </row>
    <row r="172" spans="2:63" s="12" customFormat="1" ht="22.9" customHeight="1">
      <c r="B172" s="187"/>
      <c r="C172" s="188"/>
      <c r="D172" s="189" t="s">
        <v>79</v>
      </c>
      <c r="E172" s="201" t="s">
        <v>200</v>
      </c>
      <c r="F172" s="201" t="s">
        <v>201</v>
      </c>
      <c r="G172" s="188"/>
      <c r="H172" s="188"/>
      <c r="I172" s="191"/>
      <c r="J172" s="202">
        <f>BK172</f>
        <v>0</v>
      </c>
      <c r="K172" s="188"/>
      <c r="L172" s="193"/>
      <c r="M172" s="194"/>
      <c r="N172" s="195"/>
      <c r="O172" s="195"/>
      <c r="P172" s="196">
        <f>SUM(P173:P183)</f>
        <v>0</v>
      </c>
      <c r="Q172" s="195"/>
      <c r="R172" s="196">
        <f>SUM(R173:R183)</f>
        <v>0.278166</v>
      </c>
      <c r="S172" s="195"/>
      <c r="T172" s="197">
        <f>SUM(T173:T183)</f>
        <v>0.129759</v>
      </c>
      <c r="AR172" s="198" t="s">
        <v>89</v>
      </c>
      <c r="AT172" s="199" t="s">
        <v>79</v>
      </c>
      <c r="AU172" s="199" t="s">
        <v>21</v>
      </c>
      <c r="AY172" s="198" t="s">
        <v>125</v>
      </c>
      <c r="BK172" s="200">
        <f>SUM(BK173:BK183)</f>
        <v>0</v>
      </c>
    </row>
    <row r="173" spans="1:65" s="2" customFormat="1" ht="16.5" customHeight="1">
      <c r="A173" s="34"/>
      <c r="B173" s="35"/>
      <c r="C173" s="203" t="s">
        <v>202</v>
      </c>
      <c r="D173" s="203" t="s">
        <v>128</v>
      </c>
      <c r="E173" s="204" t="s">
        <v>203</v>
      </c>
      <c r="F173" s="205" t="s">
        <v>204</v>
      </c>
      <c r="G173" s="206" t="s">
        <v>143</v>
      </c>
      <c r="H173" s="207">
        <v>77.7</v>
      </c>
      <c r="I173" s="208"/>
      <c r="J173" s="209">
        <f>ROUND(I173*H173,2)</f>
        <v>0</v>
      </c>
      <c r="K173" s="205" t="s">
        <v>144</v>
      </c>
      <c r="L173" s="39"/>
      <c r="M173" s="210" t="s">
        <v>1</v>
      </c>
      <c r="N173" s="211" t="s">
        <v>45</v>
      </c>
      <c r="O173" s="71"/>
      <c r="P173" s="212">
        <f>O173*H173</f>
        <v>0</v>
      </c>
      <c r="Q173" s="212">
        <v>0</v>
      </c>
      <c r="R173" s="212">
        <f>Q173*H173</f>
        <v>0</v>
      </c>
      <c r="S173" s="212">
        <v>0.00167</v>
      </c>
      <c r="T173" s="213">
        <f>S173*H173</f>
        <v>0.129759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4" t="s">
        <v>205</v>
      </c>
      <c r="AT173" s="214" t="s">
        <v>128</v>
      </c>
      <c r="AU173" s="214" t="s">
        <v>89</v>
      </c>
      <c r="AY173" s="17" t="s">
        <v>125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21</v>
      </c>
      <c r="BK173" s="215">
        <f>ROUND(I173*H173,2)</f>
        <v>0</v>
      </c>
      <c r="BL173" s="17" t="s">
        <v>205</v>
      </c>
      <c r="BM173" s="214" t="s">
        <v>206</v>
      </c>
    </row>
    <row r="174" spans="1:47" s="2" customFormat="1" ht="11.25">
      <c r="A174" s="34"/>
      <c r="B174" s="35"/>
      <c r="C174" s="36"/>
      <c r="D174" s="216" t="s">
        <v>134</v>
      </c>
      <c r="E174" s="36"/>
      <c r="F174" s="217" t="s">
        <v>204</v>
      </c>
      <c r="G174" s="36"/>
      <c r="H174" s="36"/>
      <c r="I174" s="115"/>
      <c r="J174" s="36"/>
      <c r="K174" s="36"/>
      <c r="L174" s="39"/>
      <c r="M174" s="218"/>
      <c r="N174" s="219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134</v>
      </c>
      <c r="AU174" s="17" t="s">
        <v>89</v>
      </c>
    </row>
    <row r="175" spans="2:51" s="13" customFormat="1" ht="11.25">
      <c r="B175" s="220"/>
      <c r="C175" s="221"/>
      <c r="D175" s="216" t="s">
        <v>135</v>
      </c>
      <c r="E175" s="222" t="s">
        <v>1</v>
      </c>
      <c r="F175" s="223" t="s">
        <v>207</v>
      </c>
      <c r="G175" s="221"/>
      <c r="H175" s="222" t="s">
        <v>1</v>
      </c>
      <c r="I175" s="224"/>
      <c r="J175" s="221"/>
      <c r="K175" s="221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135</v>
      </c>
      <c r="AU175" s="229" t="s">
        <v>89</v>
      </c>
      <c r="AV175" s="13" t="s">
        <v>21</v>
      </c>
      <c r="AW175" s="13" t="s">
        <v>36</v>
      </c>
      <c r="AX175" s="13" t="s">
        <v>80</v>
      </c>
      <c r="AY175" s="229" t="s">
        <v>125</v>
      </c>
    </row>
    <row r="176" spans="2:51" s="14" customFormat="1" ht="11.25">
      <c r="B176" s="230"/>
      <c r="C176" s="231"/>
      <c r="D176" s="216" t="s">
        <v>135</v>
      </c>
      <c r="E176" s="232" t="s">
        <v>1</v>
      </c>
      <c r="F176" s="233" t="s">
        <v>208</v>
      </c>
      <c r="G176" s="231"/>
      <c r="H176" s="234">
        <v>77.7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135</v>
      </c>
      <c r="AU176" s="240" t="s">
        <v>89</v>
      </c>
      <c r="AV176" s="14" t="s">
        <v>89</v>
      </c>
      <c r="AW176" s="14" t="s">
        <v>36</v>
      </c>
      <c r="AX176" s="14" t="s">
        <v>80</v>
      </c>
      <c r="AY176" s="240" t="s">
        <v>125</v>
      </c>
    </row>
    <row r="177" spans="2:51" s="15" customFormat="1" ht="11.25">
      <c r="B177" s="241"/>
      <c r="C177" s="242"/>
      <c r="D177" s="216" t="s">
        <v>135</v>
      </c>
      <c r="E177" s="243" t="s">
        <v>1</v>
      </c>
      <c r="F177" s="244" t="s">
        <v>140</v>
      </c>
      <c r="G177" s="242"/>
      <c r="H177" s="245">
        <v>77.7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135</v>
      </c>
      <c r="AU177" s="251" t="s">
        <v>89</v>
      </c>
      <c r="AV177" s="15" t="s">
        <v>132</v>
      </c>
      <c r="AW177" s="15" t="s">
        <v>36</v>
      </c>
      <c r="AX177" s="15" t="s">
        <v>21</v>
      </c>
      <c r="AY177" s="251" t="s">
        <v>125</v>
      </c>
    </row>
    <row r="178" spans="1:65" s="2" customFormat="1" ht="33" customHeight="1">
      <c r="A178" s="34"/>
      <c r="B178" s="35"/>
      <c r="C178" s="203" t="s">
        <v>209</v>
      </c>
      <c r="D178" s="203" t="s">
        <v>128</v>
      </c>
      <c r="E178" s="204" t="s">
        <v>210</v>
      </c>
      <c r="F178" s="205" t="s">
        <v>211</v>
      </c>
      <c r="G178" s="206" t="s">
        <v>143</v>
      </c>
      <c r="H178" s="207">
        <v>77.7</v>
      </c>
      <c r="I178" s="208"/>
      <c r="J178" s="209">
        <f>ROUND(I178*H178,2)</f>
        <v>0</v>
      </c>
      <c r="K178" s="205" t="s">
        <v>1</v>
      </c>
      <c r="L178" s="39"/>
      <c r="M178" s="210" t="s">
        <v>1</v>
      </c>
      <c r="N178" s="211" t="s">
        <v>45</v>
      </c>
      <c r="O178" s="71"/>
      <c r="P178" s="212">
        <f>O178*H178</f>
        <v>0</v>
      </c>
      <c r="Q178" s="212">
        <v>0.00358</v>
      </c>
      <c r="R178" s="212">
        <f>Q178*H178</f>
        <v>0.278166</v>
      </c>
      <c r="S178" s="212">
        <v>0</v>
      </c>
      <c r="T178" s="21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4" t="s">
        <v>205</v>
      </c>
      <c r="AT178" s="214" t="s">
        <v>128</v>
      </c>
      <c r="AU178" s="214" t="s">
        <v>89</v>
      </c>
      <c r="AY178" s="17" t="s">
        <v>125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7" t="s">
        <v>21</v>
      </c>
      <c r="BK178" s="215">
        <f>ROUND(I178*H178,2)</f>
        <v>0</v>
      </c>
      <c r="BL178" s="17" t="s">
        <v>205</v>
      </c>
      <c r="BM178" s="214" t="s">
        <v>212</v>
      </c>
    </row>
    <row r="179" spans="1:47" s="2" customFormat="1" ht="29.25">
      <c r="A179" s="34"/>
      <c r="B179" s="35"/>
      <c r="C179" s="36"/>
      <c r="D179" s="216" t="s">
        <v>134</v>
      </c>
      <c r="E179" s="36"/>
      <c r="F179" s="217" t="s">
        <v>213</v>
      </c>
      <c r="G179" s="36"/>
      <c r="H179" s="36"/>
      <c r="I179" s="115"/>
      <c r="J179" s="36"/>
      <c r="K179" s="36"/>
      <c r="L179" s="39"/>
      <c r="M179" s="218"/>
      <c r="N179" s="219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134</v>
      </c>
      <c r="AU179" s="17" t="s">
        <v>89</v>
      </c>
    </row>
    <row r="180" spans="2:51" s="13" customFormat="1" ht="11.25">
      <c r="B180" s="220"/>
      <c r="C180" s="221"/>
      <c r="D180" s="216" t="s">
        <v>135</v>
      </c>
      <c r="E180" s="222" t="s">
        <v>1</v>
      </c>
      <c r="F180" s="223" t="s">
        <v>214</v>
      </c>
      <c r="G180" s="221"/>
      <c r="H180" s="222" t="s">
        <v>1</v>
      </c>
      <c r="I180" s="224"/>
      <c r="J180" s="221"/>
      <c r="K180" s="221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135</v>
      </c>
      <c r="AU180" s="229" t="s">
        <v>89</v>
      </c>
      <c r="AV180" s="13" t="s">
        <v>21</v>
      </c>
      <c r="AW180" s="13" t="s">
        <v>36</v>
      </c>
      <c r="AX180" s="13" t="s">
        <v>80</v>
      </c>
      <c r="AY180" s="229" t="s">
        <v>125</v>
      </c>
    </row>
    <row r="181" spans="2:51" s="14" customFormat="1" ht="11.25">
      <c r="B181" s="230"/>
      <c r="C181" s="231"/>
      <c r="D181" s="216" t="s">
        <v>135</v>
      </c>
      <c r="E181" s="232" t="s">
        <v>1</v>
      </c>
      <c r="F181" s="233" t="s">
        <v>215</v>
      </c>
      <c r="G181" s="231"/>
      <c r="H181" s="234">
        <v>77.7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135</v>
      </c>
      <c r="AU181" s="240" t="s">
        <v>89</v>
      </c>
      <c r="AV181" s="14" t="s">
        <v>89</v>
      </c>
      <c r="AW181" s="14" t="s">
        <v>36</v>
      </c>
      <c r="AX181" s="14" t="s">
        <v>21</v>
      </c>
      <c r="AY181" s="240" t="s">
        <v>125</v>
      </c>
    </row>
    <row r="182" spans="1:65" s="2" customFormat="1" ht="21.75" customHeight="1">
      <c r="A182" s="34"/>
      <c r="B182" s="35"/>
      <c r="C182" s="203" t="s">
        <v>216</v>
      </c>
      <c r="D182" s="203" t="s">
        <v>128</v>
      </c>
      <c r="E182" s="204" t="s">
        <v>217</v>
      </c>
      <c r="F182" s="205" t="s">
        <v>218</v>
      </c>
      <c r="G182" s="206" t="s">
        <v>219</v>
      </c>
      <c r="H182" s="253"/>
      <c r="I182" s="208"/>
      <c r="J182" s="209">
        <f>ROUND(I182*H182,2)</f>
        <v>0</v>
      </c>
      <c r="K182" s="205" t="s">
        <v>144</v>
      </c>
      <c r="L182" s="39"/>
      <c r="M182" s="210" t="s">
        <v>1</v>
      </c>
      <c r="N182" s="211" t="s">
        <v>45</v>
      </c>
      <c r="O182" s="71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4" t="s">
        <v>205</v>
      </c>
      <c r="AT182" s="214" t="s">
        <v>128</v>
      </c>
      <c r="AU182" s="214" t="s">
        <v>89</v>
      </c>
      <c r="AY182" s="17" t="s">
        <v>125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7" t="s">
        <v>21</v>
      </c>
      <c r="BK182" s="215">
        <f>ROUND(I182*H182,2)</f>
        <v>0</v>
      </c>
      <c r="BL182" s="17" t="s">
        <v>205</v>
      </c>
      <c r="BM182" s="214" t="s">
        <v>220</v>
      </c>
    </row>
    <row r="183" spans="1:47" s="2" customFormat="1" ht="29.25">
      <c r="A183" s="34"/>
      <c r="B183" s="35"/>
      <c r="C183" s="36"/>
      <c r="D183" s="216" t="s">
        <v>134</v>
      </c>
      <c r="E183" s="36"/>
      <c r="F183" s="217" t="s">
        <v>221</v>
      </c>
      <c r="G183" s="36"/>
      <c r="H183" s="36"/>
      <c r="I183" s="115"/>
      <c r="J183" s="36"/>
      <c r="K183" s="36"/>
      <c r="L183" s="39"/>
      <c r="M183" s="218"/>
      <c r="N183" s="219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134</v>
      </c>
      <c r="AU183" s="17" t="s">
        <v>89</v>
      </c>
    </row>
    <row r="184" spans="2:63" s="12" customFormat="1" ht="22.9" customHeight="1">
      <c r="B184" s="187"/>
      <c r="C184" s="188"/>
      <c r="D184" s="189" t="s">
        <v>79</v>
      </c>
      <c r="E184" s="201" t="s">
        <v>222</v>
      </c>
      <c r="F184" s="201" t="s">
        <v>223</v>
      </c>
      <c r="G184" s="188"/>
      <c r="H184" s="188"/>
      <c r="I184" s="191"/>
      <c r="J184" s="202">
        <f>BK184</f>
        <v>0</v>
      </c>
      <c r="K184" s="188"/>
      <c r="L184" s="193"/>
      <c r="M184" s="194"/>
      <c r="N184" s="195"/>
      <c r="O184" s="195"/>
      <c r="P184" s="196">
        <f>SUM(P185:P230)</f>
        <v>0</v>
      </c>
      <c r="Q184" s="195"/>
      <c r="R184" s="196">
        <f>SUM(R185:R230)</f>
        <v>0.27182</v>
      </c>
      <c r="S184" s="195"/>
      <c r="T184" s="197">
        <f>SUM(T185:T230)</f>
        <v>0.222</v>
      </c>
      <c r="AR184" s="198" t="s">
        <v>89</v>
      </c>
      <c r="AT184" s="199" t="s">
        <v>79</v>
      </c>
      <c r="AU184" s="199" t="s">
        <v>21</v>
      </c>
      <c r="AY184" s="198" t="s">
        <v>125</v>
      </c>
      <c r="BK184" s="200">
        <f>SUM(BK185:BK230)</f>
        <v>0</v>
      </c>
    </row>
    <row r="185" spans="1:65" s="2" customFormat="1" ht="33" customHeight="1">
      <c r="A185" s="34"/>
      <c r="B185" s="35"/>
      <c r="C185" s="203" t="s">
        <v>224</v>
      </c>
      <c r="D185" s="254" t="s">
        <v>128</v>
      </c>
      <c r="E185" s="204" t="s">
        <v>225</v>
      </c>
      <c r="F185" s="205" t="s">
        <v>226</v>
      </c>
      <c r="G185" s="206" t="s">
        <v>227</v>
      </c>
      <c r="H185" s="207">
        <v>10</v>
      </c>
      <c r="I185" s="208"/>
      <c r="J185" s="209">
        <f>ROUND(I185*H185,2)</f>
        <v>0</v>
      </c>
      <c r="K185" s="205" t="s">
        <v>1</v>
      </c>
      <c r="L185" s="39"/>
      <c r="M185" s="210" t="s">
        <v>1</v>
      </c>
      <c r="N185" s="211" t="s">
        <v>45</v>
      </c>
      <c r="O185" s="71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4" t="s">
        <v>205</v>
      </c>
      <c r="AT185" s="214" t="s">
        <v>128</v>
      </c>
      <c r="AU185" s="214" t="s">
        <v>89</v>
      </c>
      <c r="AY185" s="17" t="s">
        <v>125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7" t="s">
        <v>21</v>
      </c>
      <c r="BK185" s="215">
        <f>ROUND(I185*H185,2)</f>
        <v>0</v>
      </c>
      <c r="BL185" s="17" t="s">
        <v>205</v>
      </c>
      <c r="BM185" s="214" t="s">
        <v>228</v>
      </c>
    </row>
    <row r="186" spans="1:47" s="2" customFormat="1" ht="19.5">
      <c r="A186" s="34"/>
      <c r="B186" s="35"/>
      <c r="C186" s="36"/>
      <c r="D186" s="216" t="s">
        <v>134</v>
      </c>
      <c r="E186" s="36"/>
      <c r="F186" s="217" t="s">
        <v>226</v>
      </c>
      <c r="G186" s="36"/>
      <c r="H186" s="36"/>
      <c r="I186" s="115"/>
      <c r="J186" s="36"/>
      <c r="K186" s="36"/>
      <c r="L186" s="39"/>
      <c r="M186" s="218"/>
      <c r="N186" s="219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134</v>
      </c>
      <c r="AU186" s="17" t="s">
        <v>89</v>
      </c>
    </row>
    <row r="187" spans="1:47" s="2" customFormat="1" ht="19.5">
      <c r="A187" s="34"/>
      <c r="B187" s="35"/>
      <c r="C187" s="36"/>
      <c r="D187" s="216" t="s">
        <v>170</v>
      </c>
      <c r="E187" s="36"/>
      <c r="F187" s="252" t="s">
        <v>229</v>
      </c>
      <c r="G187" s="36"/>
      <c r="H187" s="36"/>
      <c r="I187" s="115"/>
      <c r="J187" s="36"/>
      <c r="K187" s="36"/>
      <c r="L187" s="39"/>
      <c r="M187" s="218"/>
      <c r="N187" s="219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170</v>
      </c>
      <c r="AU187" s="17" t="s">
        <v>89</v>
      </c>
    </row>
    <row r="188" spans="2:51" s="13" customFormat="1" ht="11.25">
      <c r="B188" s="220"/>
      <c r="C188" s="221"/>
      <c r="D188" s="216" t="s">
        <v>135</v>
      </c>
      <c r="E188" s="222" t="s">
        <v>1</v>
      </c>
      <c r="F188" s="223" t="s">
        <v>230</v>
      </c>
      <c r="G188" s="221"/>
      <c r="H188" s="222" t="s">
        <v>1</v>
      </c>
      <c r="I188" s="224"/>
      <c r="J188" s="221"/>
      <c r="K188" s="221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135</v>
      </c>
      <c r="AU188" s="229" t="s">
        <v>89</v>
      </c>
      <c r="AV188" s="13" t="s">
        <v>21</v>
      </c>
      <c r="AW188" s="13" t="s">
        <v>36</v>
      </c>
      <c r="AX188" s="13" t="s">
        <v>80</v>
      </c>
      <c r="AY188" s="229" t="s">
        <v>125</v>
      </c>
    </row>
    <row r="189" spans="2:51" s="14" customFormat="1" ht="11.25">
      <c r="B189" s="230"/>
      <c r="C189" s="231"/>
      <c r="D189" s="216" t="s">
        <v>135</v>
      </c>
      <c r="E189" s="232" t="s">
        <v>1</v>
      </c>
      <c r="F189" s="233" t="s">
        <v>26</v>
      </c>
      <c r="G189" s="231"/>
      <c r="H189" s="234">
        <v>10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135</v>
      </c>
      <c r="AU189" s="240" t="s">
        <v>89</v>
      </c>
      <c r="AV189" s="14" t="s">
        <v>89</v>
      </c>
      <c r="AW189" s="14" t="s">
        <v>36</v>
      </c>
      <c r="AX189" s="14" t="s">
        <v>21</v>
      </c>
      <c r="AY189" s="240" t="s">
        <v>125</v>
      </c>
    </row>
    <row r="190" spans="1:65" s="2" customFormat="1" ht="44.25" customHeight="1">
      <c r="A190" s="34"/>
      <c r="B190" s="35"/>
      <c r="C190" s="203" t="s">
        <v>8</v>
      </c>
      <c r="D190" s="254" t="s">
        <v>128</v>
      </c>
      <c r="E190" s="204" t="s">
        <v>231</v>
      </c>
      <c r="F190" s="205" t="s">
        <v>232</v>
      </c>
      <c r="G190" s="206" t="s">
        <v>227</v>
      </c>
      <c r="H190" s="207">
        <v>1</v>
      </c>
      <c r="I190" s="208"/>
      <c r="J190" s="209">
        <f>ROUND(I190*H190,2)</f>
        <v>0</v>
      </c>
      <c r="K190" s="205" t="s">
        <v>1</v>
      </c>
      <c r="L190" s="39"/>
      <c r="M190" s="210" t="s">
        <v>1</v>
      </c>
      <c r="N190" s="211" t="s">
        <v>45</v>
      </c>
      <c r="O190" s="71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4" t="s">
        <v>205</v>
      </c>
      <c r="AT190" s="214" t="s">
        <v>128</v>
      </c>
      <c r="AU190" s="214" t="s">
        <v>89</v>
      </c>
      <c r="AY190" s="17" t="s">
        <v>125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7" t="s">
        <v>21</v>
      </c>
      <c r="BK190" s="215">
        <f>ROUND(I190*H190,2)</f>
        <v>0</v>
      </c>
      <c r="BL190" s="17" t="s">
        <v>205</v>
      </c>
      <c r="BM190" s="214" t="s">
        <v>233</v>
      </c>
    </row>
    <row r="191" spans="1:47" s="2" customFormat="1" ht="29.25">
      <c r="A191" s="34"/>
      <c r="B191" s="35"/>
      <c r="C191" s="36"/>
      <c r="D191" s="216" t="s">
        <v>134</v>
      </c>
      <c r="E191" s="36"/>
      <c r="F191" s="217" t="s">
        <v>232</v>
      </c>
      <c r="G191" s="36"/>
      <c r="H191" s="36"/>
      <c r="I191" s="115"/>
      <c r="J191" s="36"/>
      <c r="K191" s="36"/>
      <c r="L191" s="39"/>
      <c r="M191" s="218"/>
      <c r="N191" s="219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134</v>
      </c>
      <c r="AU191" s="17" t="s">
        <v>89</v>
      </c>
    </row>
    <row r="192" spans="2:51" s="13" customFormat="1" ht="11.25">
      <c r="B192" s="220"/>
      <c r="C192" s="221"/>
      <c r="D192" s="216" t="s">
        <v>135</v>
      </c>
      <c r="E192" s="222" t="s">
        <v>1</v>
      </c>
      <c r="F192" s="223" t="s">
        <v>234</v>
      </c>
      <c r="G192" s="221"/>
      <c r="H192" s="222" t="s">
        <v>1</v>
      </c>
      <c r="I192" s="224"/>
      <c r="J192" s="221"/>
      <c r="K192" s="221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135</v>
      </c>
      <c r="AU192" s="229" t="s">
        <v>89</v>
      </c>
      <c r="AV192" s="13" t="s">
        <v>21</v>
      </c>
      <c r="AW192" s="13" t="s">
        <v>36</v>
      </c>
      <c r="AX192" s="13" t="s">
        <v>80</v>
      </c>
      <c r="AY192" s="229" t="s">
        <v>125</v>
      </c>
    </row>
    <row r="193" spans="2:51" s="14" customFormat="1" ht="11.25">
      <c r="B193" s="230"/>
      <c r="C193" s="231"/>
      <c r="D193" s="216" t="s">
        <v>135</v>
      </c>
      <c r="E193" s="232" t="s">
        <v>1</v>
      </c>
      <c r="F193" s="233" t="s">
        <v>21</v>
      </c>
      <c r="G193" s="231"/>
      <c r="H193" s="234">
        <v>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135</v>
      </c>
      <c r="AU193" s="240" t="s">
        <v>89</v>
      </c>
      <c r="AV193" s="14" t="s">
        <v>89</v>
      </c>
      <c r="AW193" s="14" t="s">
        <v>36</v>
      </c>
      <c r="AX193" s="14" t="s">
        <v>21</v>
      </c>
      <c r="AY193" s="240" t="s">
        <v>125</v>
      </c>
    </row>
    <row r="194" spans="1:65" s="2" customFormat="1" ht="33" customHeight="1">
      <c r="A194" s="34"/>
      <c r="B194" s="35"/>
      <c r="C194" s="203" t="s">
        <v>205</v>
      </c>
      <c r="D194" s="254" t="s">
        <v>128</v>
      </c>
      <c r="E194" s="204" t="s">
        <v>235</v>
      </c>
      <c r="F194" s="205" t="s">
        <v>236</v>
      </c>
      <c r="G194" s="206" t="s">
        <v>227</v>
      </c>
      <c r="H194" s="207">
        <v>26</v>
      </c>
      <c r="I194" s="208"/>
      <c r="J194" s="209">
        <f>ROUND(I194*H194,2)</f>
        <v>0</v>
      </c>
      <c r="K194" s="205" t="s">
        <v>1</v>
      </c>
      <c r="L194" s="39"/>
      <c r="M194" s="210" t="s">
        <v>1</v>
      </c>
      <c r="N194" s="211" t="s">
        <v>45</v>
      </c>
      <c r="O194" s="71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4" t="s">
        <v>205</v>
      </c>
      <c r="AT194" s="214" t="s">
        <v>128</v>
      </c>
      <c r="AU194" s="214" t="s">
        <v>89</v>
      </c>
      <c r="AY194" s="17" t="s">
        <v>125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7" t="s">
        <v>21</v>
      </c>
      <c r="BK194" s="215">
        <f>ROUND(I194*H194,2)</f>
        <v>0</v>
      </c>
      <c r="BL194" s="17" t="s">
        <v>205</v>
      </c>
      <c r="BM194" s="214" t="s">
        <v>237</v>
      </c>
    </row>
    <row r="195" spans="1:47" s="2" customFormat="1" ht="19.5">
      <c r="A195" s="34"/>
      <c r="B195" s="35"/>
      <c r="C195" s="36"/>
      <c r="D195" s="216" t="s">
        <v>134</v>
      </c>
      <c r="E195" s="36"/>
      <c r="F195" s="217" t="s">
        <v>236</v>
      </c>
      <c r="G195" s="36"/>
      <c r="H195" s="36"/>
      <c r="I195" s="115"/>
      <c r="J195" s="36"/>
      <c r="K195" s="36"/>
      <c r="L195" s="39"/>
      <c r="M195" s="218"/>
      <c r="N195" s="219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134</v>
      </c>
      <c r="AU195" s="17" t="s">
        <v>89</v>
      </c>
    </row>
    <row r="196" spans="2:51" s="13" customFormat="1" ht="11.25">
      <c r="B196" s="220"/>
      <c r="C196" s="221"/>
      <c r="D196" s="216" t="s">
        <v>135</v>
      </c>
      <c r="E196" s="222" t="s">
        <v>1</v>
      </c>
      <c r="F196" s="223" t="s">
        <v>238</v>
      </c>
      <c r="G196" s="221"/>
      <c r="H196" s="222" t="s">
        <v>1</v>
      </c>
      <c r="I196" s="224"/>
      <c r="J196" s="221"/>
      <c r="K196" s="221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135</v>
      </c>
      <c r="AU196" s="229" t="s">
        <v>89</v>
      </c>
      <c r="AV196" s="13" t="s">
        <v>21</v>
      </c>
      <c r="AW196" s="13" t="s">
        <v>36</v>
      </c>
      <c r="AX196" s="13" t="s">
        <v>80</v>
      </c>
      <c r="AY196" s="229" t="s">
        <v>125</v>
      </c>
    </row>
    <row r="197" spans="2:51" s="14" customFormat="1" ht="11.25">
      <c r="B197" s="230"/>
      <c r="C197" s="231"/>
      <c r="D197" s="216" t="s">
        <v>135</v>
      </c>
      <c r="E197" s="232" t="s">
        <v>1</v>
      </c>
      <c r="F197" s="233" t="s">
        <v>239</v>
      </c>
      <c r="G197" s="231"/>
      <c r="H197" s="234">
        <v>26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135</v>
      </c>
      <c r="AU197" s="240" t="s">
        <v>89</v>
      </c>
      <c r="AV197" s="14" t="s">
        <v>89</v>
      </c>
      <c r="AW197" s="14" t="s">
        <v>36</v>
      </c>
      <c r="AX197" s="14" t="s">
        <v>21</v>
      </c>
      <c r="AY197" s="240" t="s">
        <v>125</v>
      </c>
    </row>
    <row r="198" spans="1:65" s="2" customFormat="1" ht="21.75" customHeight="1">
      <c r="A198" s="34"/>
      <c r="B198" s="35"/>
      <c r="C198" s="203" t="s">
        <v>240</v>
      </c>
      <c r="D198" s="203" t="s">
        <v>128</v>
      </c>
      <c r="E198" s="204" t="s">
        <v>241</v>
      </c>
      <c r="F198" s="205" t="s">
        <v>242</v>
      </c>
      <c r="G198" s="206" t="s">
        <v>227</v>
      </c>
      <c r="H198" s="207">
        <v>37</v>
      </c>
      <c r="I198" s="208"/>
      <c r="J198" s="209">
        <f>ROUND(I198*H198,2)</f>
        <v>0</v>
      </c>
      <c r="K198" s="205" t="s">
        <v>144</v>
      </c>
      <c r="L198" s="39"/>
      <c r="M198" s="210" t="s">
        <v>1</v>
      </c>
      <c r="N198" s="211" t="s">
        <v>45</v>
      </c>
      <c r="O198" s="71"/>
      <c r="P198" s="212">
        <f>O198*H198</f>
        <v>0</v>
      </c>
      <c r="Q198" s="212">
        <v>0</v>
      </c>
      <c r="R198" s="212">
        <f>Q198*H198</f>
        <v>0</v>
      </c>
      <c r="S198" s="212">
        <v>0.006</v>
      </c>
      <c r="T198" s="213">
        <f>S198*H198</f>
        <v>0.222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4" t="s">
        <v>205</v>
      </c>
      <c r="AT198" s="214" t="s">
        <v>128</v>
      </c>
      <c r="AU198" s="214" t="s">
        <v>89</v>
      </c>
      <c r="AY198" s="17" t="s">
        <v>125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7" t="s">
        <v>21</v>
      </c>
      <c r="BK198" s="215">
        <f>ROUND(I198*H198,2)</f>
        <v>0</v>
      </c>
      <c r="BL198" s="17" t="s">
        <v>205</v>
      </c>
      <c r="BM198" s="214" t="s">
        <v>243</v>
      </c>
    </row>
    <row r="199" spans="1:47" s="2" customFormat="1" ht="19.5">
      <c r="A199" s="34"/>
      <c r="B199" s="35"/>
      <c r="C199" s="36"/>
      <c r="D199" s="216" t="s">
        <v>134</v>
      </c>
      <c r="E199" s="36"/>
      <c r="F199" s="217" t="s">
        <v>242</v>
      </c>
      <c r="G199" s="36"/>
      <c r="H199" s="36"/>
      <c r="I199" s="115"/>
      <c r="J199" s="36"/>
      <c r="K199" s="36"/>
      <c r="L199" s="39"/>
      <c r="M199" s="218"/>
      <c r="N199" s="219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134</v>
      </c>
      <c r="AU199" s="17" t="s">
        <v>89</v>
      </c>
    </row>
    <row r="200" spans="2:51" s="13" customFormat="1" ht="11.25">
      <c r="B200" s="220"/>
      <c r="C200" s="221"/>
      <c r="D200" s="216" t="s">
        <v>135</v>
      </c>
      <c r="E200" s="222" t="s">
        <v>1</v>
      </c>
      <c r="F200" s="223" t="s">
        <v>244</v>
      </c>
      <c r="G200" s="221"/>
      <c r="H200" s="222" t="s">
        <v>1</v>
      </c>
      <c r="I200" s="224"/>
      <c r="J200" s="221"/>
      <c r="K200" s="221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135</v>
      </c>
      <c r="AU200" s="229" t="s">
        <v>89</v>
      </c>
      <c r="AV200" s="13" t="s">
        <v>21</v>
      </c>
      <c r="AW200" s="13" t="s">
        <v>36</v>
      </c>
      <c r="AX200" s="13" t="s">
        <v>80</v>
      </c>
      <c r="AY200" s="229" t="s">
        <v>125</v>
      </c>
    </row>
    <row r="201" spans="2:51" s="14" customFormat="1" ht="11.25">
      <c r="B201" s="230"/>
      <c r="C201" s="231"/>
      <c r="D201" s="216" t="s">
        <v>135</v>
      </c>
      <c r="E201" s="232" t="s">
        <v>1</v>
      </c>
      <c r="F201" s="233" t="s">
        <v>245</v>
      </c>
      <c r="G201" s="231"/>
      <c r="H201" s="234">
        <v>37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135</v>
      </c>
      <c r="AU201" s="240" t="s">
        <v>89</v>
      </c>
      <c r="AV201" s="14" t="s">
        <v>89</v>
      </c>
      <c r="AW201" s="14" t="s">
        <v>36</v>
      </c>
      <c r="AX201" s="14" t="s">
        <v>21</v>
      </c>
      <c r="AY201" s="240" t="s">
        <v>125</v>
      </c>
    </row>
    <row r="202" spans="1:65" s="2" customFormat="1" ht="21.75" customHeight="1">
      <c r="A202" s="34"/>
      <c r="B202" s="35"/>
      <c r="C202" s="203" t="s">
        <v>246</v>
      </c>
      <c r="D202" s="203" t="s">
        <v>128</v>
      </c>
      <c r="E202" s="204" t="s">
        <v>247</v>
      </c>
      <c r="F202" s="205" t="s">
        <v>248</v>
      </c>
      <c r="G202" s="206" t="s">
        <v>143</v>
      </c>
      <c r="H202" s="207">
        <v>326.4</v>
      </c>
      <c r="I202" s="208"/>
      <c r="J202" s="209">
        <f>ROUND(I202*H202,2)</f>
        <v>0</v>
      </c>
      <c r="K202" s="205" t="s">
        <v>144</v>
      </c>
      <c r="L202" s="39"/>
      <c r="M202" s="210" t="s">
        <v>1</v>
      </c>
      <c r="N202" s="211" t="s">
        <v>45</v>
      </c>
      <c r="O202" s="71"/>
      <c r="P202" s="212">
        <f>O202*H202</f>
        <v>0</v>
      </c>
      <c r="Q202" s="212">
        <v>0.00028</v>
      </c>
      <c r="R202" s="212">
        <f>Q202*H202</f>
        <v>0.09139199999999999</v>
      </c>
      <c r="S202" s="212">
        <v>0</v>
      </c>
      <c r="T202" s="213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4" t="s">
        <v>205</v>
      </c>
      <c r="AT202" s="214" t="s">
        <v>128</v>
      </c>
      <c r="AU202" s="214" t="s">
        <v>89</v>
      </c>
      <c r="AY202" s="17" t="s">
        <v>125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7" t="s">
        <v>21</v>
      </c>
      <c r="BK202" s="215">
        <f>ROUND(I202*H202,2)</f>
        <v>0</v>
      </c>
      <c r="BL202" s="17" t="s">
        <v>205</v>
      </c>
      <c r="BM202" s="214" t="s">
        <v>249</v>
      </c>
    </row>
    <row r="203" spans="1:47" s="2" customFormat="1" ht="29.25">
      <c r="A203" s="34"/>
      <c r="B203" s="35"/>
      <c r="C203" s="36"/>
      <c r="D203" s="216" t="s">
        <v>134</v>
      </c>
      <c r="E203" s="36"/>
      <c r="F203" s="217" t="s">
        <v>250</v>
      </c>
      <c r="G203" s="36"/>
      <c r="H203" s="36"/>
      <c r="I203" s="115"/>
      <c r="J203" s="36"/>
      <c r="K203" s="36"/>
      <c r="L203" s="39"/>
      <c r="M203" s="218"/>
      <c r="N203" s="219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134</v>
      </c>
      <c r="AU203" s="17" t="s">
        <v>89</v>
      </c>
    </row>
    <row r="204" spans="2:51" s="13" customFormat="1" ht="11.25">
      <c r="B204" s="220"/>
      <c r="C204" s="221"/>
      <c r="D204" s="216" t="s">
        <v>135</v>
      </c>
      <c r="E204" s="222" t="s">
        <v>1</v>
      </c>
      <c r="F204" s="223" t="s">
        <v>230</v>
      </c>
      <c r="G204" s="221"/>
      <c r="H204" s="222" t="s">
        <v>1</v>
      </c>
      <c r="I204" s="224"/>
      <c r="J204" s="221"/>
      <c r="K204" s="221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135</v>
      </c>
      <c r="AU204" s="229" t="s">
        <v>89</v>
      </c>
      <c r="AV204" s="13" t="s">
        <v>21</v>
      </c>
      <c r="AW204" s="13" t="s">
        <v>36</v>
      </c>
      <c r="AX204" s="13" t="s">
        <v>80</v>
      </c>
      <c r="AY204" s="229" t="s">
        <v>125</v>
      </c>
    </row>
    <row r="205" spans="2:51" s="14" customFormat="1" ht="11.25">
      <c r="B205" s="230"/>
      <c r="C205" s="231"/>
      <c r="D205" s="216" t="s">
        <v>135</v>
      </c>
      <c r="E205" s="232" t="s">
        <v>1</v>
      </c>
      <c r="F205" s="233" t="s">
        <v>251</v>
      </c>
      <c r="G205" s="231"/>
      <c r="H205" s="234">
        <v>92.4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135</v>
      </c>
      <c r="AU205" s="240" t="s">
        <v>89</v>
      </c>
      <c r="AV205" s="14" t="s">
        <v>89</v>
      </c>
      <c r="AW205" s="14" t="s">
        <v>36</v>
      </c>
      <c r="AX205" s="14" t="s">
        <v>80</v>
      </c>
      <c r="AY205" s="240" t="s">
        <v>125</v>
      </c>
    </row>
    <row r="206" spans="2:51" s="13" customFormat="1" ht="11.25">
      <c r="B206" s="220"/>
      <c r="C206" s="221"/>
      <c r="D206" s="216" t="s">
        <v>135</v>
      </c>
      <c r="E206" s="222" t="s">
        <v>1</v>
      </c>
      <c r="F206" s="223" t="s">
        <v>138</v>
      </c>
      <c r="G206" s="221"/>
      <c r="H206" s="222" t="s">
        <v>1</v>
      </c>
      <c r="I206" s="224"/>
      <c r="J206" s="221"/>
      <c r="K206" s="221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135</v>
      </c>
      <c r="AU206" s="229" t="s">
        <v>89</v>
      </c>
      <c r="AV206" s="13" t="s">
        <v>21</v>
      </c>
      <c r="AW206" s="13" t="s">
        <v>36</v>
      </c>
      <c r="AX206" s="13" t="s">
        <v>80</v>
      </c>
      <c r="AY206" s="229" t="s">
        <v>125</v>
      </c>
    </row>
    <row r="207" spans="2:51" s="14" customFormat="1" ht="11.25">
      <c r="B207" s="230"/>
      <c r="C207" s="231"/>
      <c r="D207" s="216" t="s">
        <v>135</v>
      </c>
      <c r="E207" s="232" t="s">
        <v>1</v>
      </c>
      <c r="F207" s="233" t="s">
        <v>252</v>
      </c>
      <c r="G207" s="231"/>
      <c r="H207" s="234">
        <v>234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135</v>
      </c>
      <c r="AU207" s="240" t="s">
        <v>89</v>
      </c>
      <c r="AV207" s="14" t="s">
        <v>89</v>
      </c>
      <c r="AW207" s="14" t="s">
        <v>36</v>
      </c>
      <c r="AX207" s="14" t="s">
        <v>80</v>
      </c>
      <c r="AY207" s="240" t="s">
        <v>125</v>
      </c>
    </row>
    <row r="208" spans="2:51" s="15" customFormat="1" ht="11.25">
      <c r="B208" s="241"/>
      <c r="C208" s="242"/>
      <c r="D208" s="216" t="s">
        <v>135</v>
      </c>
      <c r="E208" s="243" t="s">
        <v>1</v>
      </c>
      <c r="F208" s="244" t="s">
        <v>140</v>
      </c>
      <c r="G208" s="242"/>
      <c r="H208" s="245">
        <v>326.4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135</v>
      </c>
      <c r="AU208" s="251" t="s">
        <v>89</v>
      </c>
      <c r="AV208" s="15" t="s">
        <v>132</v>
      </c>
      <c r="AW208" s="15" t="s">
        <v>36</v>
      </c>
      <c r="AX208" s="15" t="s">
        <v>21</v>
      </c>
      <c r="AY208" s="251" t="s">
        <v>125</v>
      </c>
    </row>
    <row r="209" spans="1:65" s="2" customFormat="1" ht="21.75" customHeight="1">
      <c r="A209" s="34"/>
      <c r="B209" s="35"/>
      <c r="C209" s="203" t="s">
        <v>253</v>
      </c>
      <c r="D209" s="203" t="s">
        <v>128</v>
      </c>
      <c r="E209" s="204" t="s">
        <v>254</v>
      </c>
      <c r="F209" s="205" t="s">
        <v>255</v>
      </c>
      <c r="G209" s="206" t="s">
        <v>131</v>
      </c>
      <c r="H209" s="207">
        <v>179.55</v>
      </c>
      <c r="I209" s="208"/>
      <c r="J209" s="209">
        <f>ROUND(I209*H209,2)</f>
        <v>0</v>
      </c>
      <c r="K209" s="205" t="s">
        <v>1</v>
      </c>
      <c r="L209" s="39"/>
      <c r="M209" s="210" t="s">
        <v>1</v>
      </c>
      <c r="N209" s="211" t="s">
        <v>45</v>
      </c>
      <c r="O209" s="71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4" t="s">
        <v>205</v>
      </c>
      <c r="AT209" s="214" t="s">
        <v>128</v>
      </c>
      <c r="AU209" s="214" t="s">
        <v>89</v>
      </c>
      <c r="AY209" s="17" t="s">
        <v>125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7" t="s">
        <v>21</v>
      </c>
      <c r="BK209" s="215">
        <f>ROUND(I209*H209,2)</f>
        <v>0</v>
      </c>
      <c r="BL209" s="17" t="s">
        <v>205</v>
      </c>
      <c r="BM209" s="214" t="s">
        <v>256</v>
      </c>
    </row>
    <row r="210" spans="1:47" s="2" customFormat="1" ht="11.25">
      <c r="A210" s="34"/>
      <c r="B210" s="35"/>
      <c r="C210" s="36"/>
      <c r="D210" s="216" t="s">
        <v>134</v>
      </c>
      <c r="E210" s="36"/>
      <c r="F210" s="217" t="s">
        <v>255</v>
      </c>
      <c r="G210" s="36"/>
      <c r="H210" s="36"/>
      <c r="I210" s="115"/>
      <c r="J210" s="36"/>
      <c r="K210" s="36"/>
      <c r="L210" s="39"/>
      <c r="M210" s="218"/>
      <c r="N210" s="219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134</v>
      </c>
      <c r="AU210" s="17" t="s">
        <v>89</v>
      </c>
    </row>
    <row r="211" spans="2:51" s="13" customFormat="1" ht="11.25">
      <c r="B211" s="220"/>
      <c r="C211" s="221"/>
      <c r="D211" s="216" t="s">
        <v>135</v>
      </c>
      <c r="E211" s="222" t="s">
        <v>1</v>
      </c>
      <c r="F211" s="223" t="s">
        <v>172</v>
      </c>
      <c r="G211" s="221"/>
      <c r="H211" s="222" t="s">
        <v>1</v>
      </c>
      <c r="I211" s="224"/>
      <c r="J211" s="221"/>
      <c r="K211" s="221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135</v>
      </c>
      <c r="AU211" s="229" t="s">
        <v>89</v>
      </c>
      <c r="AV211" s="13" t="s">
        <v>21</v>
      </c>
      <c r="AW211" s="13" t="s">
        <v>36</v>
      </c>
      <c r="AX211" s="13" t="s">
        <v>80</v>
      </c>
      <c r="AY211" s="229" t="s">
        <v>125</v>
      </c>
    </row>
    <row r="212" spans="2:51" s="14" customFormat="1" ht="11.25">
      <c r="B212" s="230"/>
      <c r="C212" s="231"/>
      <c r="D212" s="216" t="s">
        <v>135</v>
      </c>
      <c r="E212" s="232" t="s">
        <v>1</v>
      </c>
      <c r="F212" s="233" t="s">
        <v>173</v>
      </c>
      <c r="G212" s="231"/>
      <c r="H212" s="234">
        <v>48.51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135</v>
      </c>
      <c r="AU212" s="240" t="s">
        <v>89</v>
      </c>
      <c r="AV212" s="14" t="s">
        <v>89</v>
      </c>
      <c r="AW212" s="14" t="s">
        <v>36</v>
      </c>
      <c r="AX212" s="14" t="s">
        <v>80</v>
      </c>
      <c r="AY212" s="240" t="s">
        <v>125</v>
      </c>
    </row>
    <row r="213" spans="2:51" s="13" customFormat="1" ht="11.25">
      <c r="B213" s="220"/>
      <c r="C213" s="221"/>
      <c r="D213" s="216" t="s">
        <v>135</v>
      </c>
      <c r="E213" s="222" t="s">
        <v>1</v>
      </c>
      <c r="F213" s="223" t="s">
        <v>174</v>
      </c>
      <c r="G213" s="221"/>
      <c r="H213" s="222" t="s">
        <v>1</v>
      </c>
      <c r="I213" s="224"/>
      <c r="J213" s="221"/>
      <c r="K213" s="221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135</v>
      </c>
      <c r="AU213" s="229" t="s">
        <v>89</v>
      </c>
      <c r="AV213" s="13" t="s">
        <v>21</v>
      </c>
      <c r="AW213" s="13" t="s">
        <v>36</v>
      </c>
      <c r="AX213" s="13" t="s">
        <v>80</v>
      </c>
      <c r="AY213" s="229" t="s">
        <v>125</v>
      </c>
    </row>
    <row r="214" spans="2:51" s="14" customFormat="1" ht="11.25">
      <c r="B214" s="230"/>
      <c r="C214" s="231"/>
      <c r="D214" s="216" t="s">
        <v>135</v>
      </c>
      <c r="E214" s="232" t="s">
        <v>1</v>
      </c>
      <c r="F214" s="233" t="s">
        <v>175</v>
      </c>
      <c r="G214" s="231"/>
      <c r="H214" s="234">
        <v>131.04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135</v>
      </c>
      <c r="AU214" s="240" t="s">
        <v>89</v>
      </c>
      <c r="AV214" s="14" t="s">
        <v>89</v>
      </c>
      <c r="AW214" s="14" t="s">
        <v>36</v>
      </c>
      <c r="AX214" s="14" t="s">
        <v>80</v>
      </c>
      <c r="AY214" s="240" t="s">
        <v>125</v>
      </c>
    </row>
    <row r="215" spans="2:51" s="15" customFormat="1" ht="11.25">
      <c r="B215" s="241"/>
      <c r="C215" s="242"/>
      <c r="D215" s="216" t="s">
        <v>135</v>
      </c>
      <c r="E215" s="243" t="s">
        <v>1</v>
      </c>
      <c r="F215" s="244" t="s">
        <v>140</v>
      </c>
      <c r="G215" s="242"/>
      <c r="H215" s="245">
        <v>179.55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135</v>
      </c>
      <c r="AU215" s="251" t="s">
        <v>89</v>
      </c>
      <c r="AV215" s="15" t="s">
        <v>132</v>
      </c>
      <c r="AW215" s="15" t="s">
        <v>36</v>
      </c>
      <c r="AX215" s="15" t="s">
        <v>21</v>
      </c>
      <c r="AY215" s="251" t="s">
        <v>125</v>
      </c>
    </row>
    <row r="216" spans="1:65" s="2" customFormat="1" ht="21.75" customHeight="1">
      <c r="A216" s="34"/>
      <c r="B216" s="35"/>
      <c r="C216" s="203" t="s">
        <v>257</v>
      </c>
      <c r="D216" s="203" t="s">
        <v>128</v>
      </c>
      <c r="E216" s="204" t="s">
        <v>258</v>
      </c>
      <c r="F216" s="205" t="s">
        <v>259</v>
      </c>
      <c r="G216" s="206" t="s">
        <v>227</v>
      </c>
      <c r="H216" s="207">
        <v>37</v>
      </c>
      <c r="I216" s="208"/>
      <c r="J216" s="209">
        <f>ROUND(I216*H216,2)</f>
        <v>0</v>
      </c>
      <c r="K216" s="205" t="s">
        <v>144</v>
      </c>
      <c r="L216" s="39"/>
      <c r="M216" s="210" t="s">
        <v>1</v>
      </c>
      <c r="N216" s="211" t="s">
        <v>45</v>
      </c>
      <c r="O216" s="71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4" t="s">
        <v>205</v>
      </c>
      <c r="AT216" s="214" t="s">
        <v>128</v>
      </c>
      <c r="AU216" s="214" t="s">
        <v>89</v>
      </c>
      <c r="AY216" s="17" t="s">
        <v>125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7" t="s">
        <v>21</v>
      </c>
      <c r="BK216" s="215">
        <f>ROUND(I216*H216,2)</f>
        <v>0</v>
      </c>
      <c r="BL216" s="17" t="s">
        <v>205</v>
      </c>
      <c r="BM216" s="214" t="s">
        <v>260</v>
      </c>
    </row>
    <row r="217" spans="1:47" s="2" customFormat="1" ht="29.25">
      <c r="A217" s="34"/>
      <c r="B217" s="35"/>
      <c r="C217" s="36"/>
      <c r="D217" s="216" t="s">
        <v>134</v>
      </c>
      <c r="E217" s="36"/>
      <c r="F217" s="217" t="s">
        <v>261</v>
      </c>
      <c r="G217" s="36"/>
      <c r="H217" s="36"/>
      <c r="I217" s="115"/>
      <c r="J217" s="36"/>
      <c r="K217" s="36"/>
      <c r="L217" s="39"/>
      <c r="M217" s="218"/>
      <c r="N217" s="219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134</v>
      </c>
      <c r="AU217" s="17" t="s">
        <v>89</v>
      </c>
    </row>
    <row r="218" spans="2:51" s="13" customFormat="1" ht="11.25">
      <c r="B218" s="220"/>
      <c r="C218" s="221"/>
      <c r="D218" s="216" t="s">
        <v>135</v>
      </c>
      <c r="E218" s="222" t="s">
        <v>1</v>
      </c>
      <c r="F218" s="223" t="s">
        <v>172</v>
      </c>
      <c r="G218" s="221"/>
      <c r="H218" s="222" t="s">
        <v>1</v>
      </c>
      <c r="I218" s="224"/>
      <c r="J218" s="221"/>
      <c r="K218" s="221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135</v>
      </c>
      <c r="AU218" s="229" t="s">
        <v>89</v>
      </c>
      <c r="AV218" s="13" t="s">
        <v>21</v>
      </c>
      <c r="AW218" s="13" t="s">
        <v>36</v>
      </c>
      <c r="AX218" s="13" t="s">
        <v>80</v>
      </c>
      <c r="AY218" s="229" t="s">
        <v>125</v>
      </c>
    </row>
    <row r="219" spans="2:51" s="14" customFormat="1" ht="11.25">
      <c r="B219" s="230"/>
      <c r="C219" s="231"/>
      <c r="D219" s="216" t="s">
        <v>135</v>
      </c>
      <c r="E219" s="232" t="s">
        <v>1</v>
      </c>
      <c r="F219" s="233" t="s">
        <v>202</v>
      </c>
      <c r="G219" s="231"/>
      <c r="H219" s="234">
        <v>11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135</v>
      </c>
      <c r="AU219" s="240" t="s">
        <v>89</v>
      </c>
      <c r="AV219" s="14" t="s">
        <v>89</v>
      </c>
      <c r="AW219" s="14" t="s">
        <v>36</v>
      </c>
      <c r="AX219" s="14" t="s">
        <v>80</v>
      </c>
      <c r="AY219" s="240" t="s">
        <v>125</v>
      </c>
    </row>
    <row r="220" spans="2:51" s="13" customFormat="1" ht="11.25">
      <c r="B220" s="220"/>
      <c r="C220" s="221"/>
      <c r="D220" s="216" t="s">
        <v>135</v>
      </c>
      <c r="E220" s="222" t="s">
        <v>1</v>
      </c>
      <c r="F220" s="223" t="s">
        <v>174</v>
      </c>
      <c r="G220" s="221"/>
      <c r="H220" s="222" t="s">
        <v>1</v>
      </c>
      <c r="I220" s="224"/>
      <c r="J220" s="221"/>
      <c r="K220" s="221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135</v>
      </c>
      <c r="AU220" s="229" t="s">
        <v>89</v>
      </c>
      <c r="AV220" s="13" t="s">
        <v>21</v>
      </c>
      <c r="AW220" s="13" t="s">
        <v>36</v>
      </c>
      <c r="AX220" s="13" t="s">
        <v>80</v>
      </c>
      <c r="AY220" s="229" t="s">
        <v>125</v>
      </c>
    </row>
    <row r="221" spans="2:51" s="14" customFormat="1" ht="11.25">
      <c r="B221" s="230"/>
      <c r="C221" s="231"/>
      <c r="D221" s="216" t="s">
        <v>135</v>
      </c>
      <c r="E221" s="232" t="s">
        <v>1</v>
      </c>
      <c r="F221" s="233" t="s">
        <v>239</v>
      </c>
      <c r="G221" s="231"/>
      <c r="H221" s="234">
        <v>26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135</v>
      </c>
      <c r="AU221" s="240" t="s">
        <v>89</v>
      </c>
      <c r="AV221" s="14" t="s">
        <v>89</v>
      </c>
      <c r="AW221" s="14" t="s">
        <v>36</v>
      </c>
      <c r="AX221" s="14" t="s">
        <v>80</v>
      </c>
      <c r="AY221" s="240" t="s">
        <v>125</v>
      </c>
    </row>
    <row r="222" spans="2:51" s="15" customFormat="1" ht="11.25">
      <c r="B222" s="241"/>
      <c r="C222" s="242"/>
      <c r="D222" s="216" t="s">
        <v>135</v>
      </c>
      <c r="E222" s="243" t="s">
        <v>1</v>
      </c>
      <c r="F222" s="244" t="s">
        <v>140</v>
      </c>
      <c r="G222" s="242"/>
      <c r="H222" s="245">
        <v>37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135</v>
      </c>
      <c r="AU222" s="251" t="s">
        <v>89</v>
      </c>
      <c r="AV222" s="15" t="s">
        <v>132</v>
      </c>
      <c r="AW222" s="15" t="s">
        <v>36</v>
      </c>
      <c r="AX222" s="15" t="s">
        <v>21</v>
      </c>
      <c r="AY222" s="251" t="s">
        <v>125</v>
      </c>
    </row>
    <row r="223" spans="1:65" s="2" customFormat="1" ht="21.75" customHeight="1">
      <c r="A223" s="34"/>
      <c r="B223" s="35"/>
      <c r="C223" s="255" t="s">
        <v>7</v>
      </c>
      <c r="D223" s="255" t="s">
        <v>262</v>
      </c>
      <c r="E223" s="256" t="s">
        <v>263</v>
      </c>
      <c r="F223" s="257" t="s">
        <v>264</v>
      </c>
      <c r="G223" s="258" t="s">
        <v>143</v>
      </c>
      <c r="H223" s="259">
        <v>23.1</v>
      </c>
      <c r="I223" s="260"/>
      <c r="J223" s="261">
        <f>ROUND(I223*H223,2)</f>
        <v>0</v>
      </c>
      <c r="K223" s="257" t="s">
        <v>144</v>
      </c>
      <c r="L223" s="262"/>
      <c r="M223" s="263" t="s">
        <v>1</v>
      </c>
      <c r="N223" s="264" t="s">
        <v>45</v>
      </c>
      <c r="O223" s="71"/>
      <c r="P223" s="212">
        <f>O223*H223</f>
        <v>0</v>
      </c>
      <c r="Q223" s="212">
        <v>0.005</v>
      </c>
      <c r="R223" s="212">
        <f>Q223*H223</f>
        <v>0.1155</v>
      </c>
      <c r="S223" s="212">
        <v>0</v>
      </c>
      <c r="T223" s="21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4" t="s">
        <v>265</v>
      </c>
      <c r="AT223" s="214" t="s">
        <v>262</v>
      </c>
      <c r="AU223" s="214" t="s">
        <v>89</v>
      </c>
      <c r="AY223" s="17" t="s">
        <v>125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7" t="s">
        <v>21</v>
      </c>
      <c r="BK223" s="215">
        <f>ROUND(I223*H223,2)</f>
        <v>0</v>
      </c>
      <c r="BL223" s="17" t="s">
        <v>265</v>
      </c>
      <c r="BM223" s="214" t="s">
        <v>266</v>
      </c>
    </row>
    <row r="224" spans="1:47" s="2" customFormat="1" ht="11.25">
      <c r="A224" s="34"/>
      <c r="B224" s="35"/>
      <c r="C224" s="36"/>
      <c r="D224" s="216" t="s">
        <v>134</v>
      </c>
      <c r="E224" s="36"/>
      <c r="F224" s="217" t="s">
        <v>267</v>
      </c>
      <c r="G224" s="36"/>
      <c r="H224" s="36"/>
      <c r="I224" s="115"/>
      <c r="J224" s="36"/>
      <c r="K224" s="36"/>
      <c r="L224" s="39"/>
      <c r="M224" s="218"/>
      <c r="N224" s="219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134</v>
      </c>
      <c r="AU224" s="17" t="s">
        <v>89</v>
      </c>
    </row>
    <row r="225" spans="2:51" s="13" customFormat="1" ht="11.25">
      <c r="B225" s="220"/>
      <c r="C225" s="221"/>
      <c r="D225" s="216" t="s">
        <v>135</v>
      </c>
      <c r="E225" s="222" t="s">
        <v>1</v>
      </c>
      <c r="F225" s="223" t="s">
        <v>172</v>
      </c>
      <c r="G225" s="221"/>
      <c r="H225" s="222" t="s">
        <v>1</v>
      </c>
      <c r="I225" s="224"/>
      <c r="J225" s="221"/>
      <c r="K225" s="221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135</v>
      </c>
      <c r="AU225" s="229" t="s">
        <v>89</v>
      </c>
      <c r="AV225" s="13" t="s">
        <v>21</v>
      </c>
      <c r="AW225" s="13" t="s">
        <v>36</v>
      </c>
      <c r="AX225" s="13" t="s">
        <v>80</v>
      </c>
      <c r="AY225" s="229" t="s">
        <v>125</v>
      </c>
    </row>
    <row r="226" spans="2:51" s="14" customFormat="1" ht="11.25">
      <c r="B226" s="230"/>
      <c r="C226" s="231"/>
      <c r="D226" s="216" t="s">
        <v>135</v>
      </c>
      <c r="E226" s="232" t="s">
        <v>1</v>
      </c>
      <c r="F226" s="233" t="s">
        <v>268</v>
      </c>
      <c r="G226" s="231"/>
      <c r="H226" s="234">
        <v>23.1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135</v>
      </c>
      <c r="AU226" s="240" t="s">
        <v>89</v>
      </c>
      <c r="AV226" s="14" t="s">
        <v>89</v>
      </c>
      <c r="AW226" s="14" t="s">
        <v>36</v>
      </c>
      <c r="AX226" s="14" t="s">
        <v>21</v>
      </c>
      <c r="AY226" s="240" t="s">
        <v>125</v>
      </c>
    </row>
    <row r="227" spans="1:65" s="2" customFormat="1" ht="21.75" customHeight="1">
      <c r="A227" s="34"/>
      <c r="B227" s="35"/>
      <c r="C227" s="255" t="s">
        <v>269</v>
      </c>
      <c r="D227" s="255" t="s">
        <v>262</v>
      </c>
      <c r="E227" s="256" t="s">
        <v>270</v>
      </c>
      <c r="F227" s="257" t="s">
        <v>271</v>
      </c>
      <c r="G227" s="258" t="s">
        <v>143</v>
      </c>
      <c r="H227" s="259">
        <v>16.232</v>
      </c>
      <c r="I227" s="260"/>
      <c r="J227" s="261">
        <f>ROUND(I227*H227,2)</f>
        <v>0</v>
      </c>
      <c r="K227" s="257" t="s">
        <v>144</v>
      </c>
      <c r="L227" s="262"/>
      <c r="M227" s="263" t="s">
        <v>1</v>
      </c>
      <c r="N227" s="264" t="s">
        <v>45</v>
      </c>
      <c r="O227" s="71"/>
      <c r="P227" s="212">
        <f>O227*H227</f>
        <v>0</v>
      </c>
      <c r="Q227" s="212">
        <v>0.004</v>
      </c>
      <c r="R227" s="212">
        <f>Q227*H227</f>
        <v>0.064928</v>
      </c>
      <c r="S227" s="212">
        <v>0</v>
      </c>
      <c r="T227" s="21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4" t="s">
        <v>265</v>
      </c>
      <c r="AT227" s="214" t="s">
        <v>262</v>
      </c>
      <c r="AU227" s="214" t="s">
        <v>89</v>
      </c>
      <c r="AY227" s="17" t="s">
        <v>125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7" t="s">
        <v>21</v>
      </c>
      <c r="BK227" s="215">
        <f>ROUND(I227*H227,2)</f>
        <v>0</v>
      </c>
      <c r="BL227" s="17" t="s">
        <v>265</v>
      </c>
      <c r="BM227" s="214" t="s">
        <v>272</v>
      </c>
    </row>
    <row r="228" spans="1:47" s="2" customFormat="1" ht="11.25">
      <c r="A228" s="34"/>
      <c r="B228" s="35"/>
      <c r="C228" s="36"/>
      <c r="D228" s="216" t="s">
        <v>134</v>
      </c>
      <c r="E228" s="36"/>
      <c r="F228" s="217" t="s">
        <v>273</v>
      </c>
      <c r="G228" s="36"/>
      <c r="H228" s="36"/>
      <c r="I228" s="115"/>
      <c r="J228" s="36"/>
      <c r="K228" s="36"/>
      <c r="L228" s="39"/>
      <c r="M228" s="218"/>
      <c r="N228" s="219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134</v>
      </c>
      <c r="AU228" s="17" t="s">
        <v>89</v>
      </c>
    </row>
    <row r="229" spans="1:65" s="2" customFormat="1" ht="21.75" customHeight="1">
      <c r="A229" s="34"/>
      <c r="B229" s="35"/>
      <c r="C229" s="203" t="s">
        <v>274</v>
      </c>
      <c r="D229" s="203" t="s">
        <v>128</v>
      </c>
      <c r="E229" s="204" t="s">
        <v>275</v>
      </c>
      <c r="F229" s="205" t="s">
        <v>276</v>
      </c>
      <c r="G229" s="206" t="s">
        <v>219</v>
      </c>
      <c r="H229" s="253"/>
      <c r="I229" s="208"/>
      <c r="J229" s="209">
        <f>ROUND(I229*H229,2)</f>
        <v>0</v>
      </c>
      <c r="K229" s="205" t="s">
        <v>144</v>
      </c>
      <c r="L229" s="39"/>
      <c r="M229" s="210" t="s">
        <v>1</v>
      </c>
      <c r="N229" s="211" t="s">
        <v>45</v>
      </c>
      <c r="O229" s="71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4" t="s">
        <v>205</v>
      </c>
      <c r="AT229" s="214" t="s">
        <v>128</v>
      </c>
      <c r="AU229" s="214" t="s">
        <v>89</v>
      </c>
      <c r="AY229" s="17" t="s">
        <v>125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21</v>
      </c>
      <c r="BK229" s="215">
        <f>ROUND(I229*H229,2)</f>
        <v>0</v>
      </c>
      <c r="BL229" s="17" t="s">
        <v>205</v>
      </c>
      <c r="BM229" s="214" t="s">
        <v>277</v>
      </c>
    </row>
    <row r="230" spans="1:47" s="2" customFormat="1" ht="29.25">
      <c r="A230" s="34"/>
      <c r="B230" s="35"/>
      <c r="C230" s="36"/>
      <c r="D230" s="216" t="s">
        <v>134</v>
      </c>
      <c r="E230" s="36"/>
      <c r="F230" s="217" t="s">
        <v>278</v>
      </c>
      <c r="G230" s="36"/>
      <c r="H230" s="36"/>
      <c r="I230" s="115"/>
      <c r="J230" s="36"/>
      <c r="K230" s="36"/>
      <c r="L230" s="39"/>
      <c r="M230" s="218"/>
      <c r="N230" s="219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134</v>
      </c>
      <c r="AU230" s="17" t="s">
        <v>89</v>
      </c>
    </row>
    <row r="231" spans="2:63" s="12" customFormat="1" ht="22.9" customHeight="1">
      <c r="B231" s="187"/>
      <c r="C231" s="188"/>
      <c r="D231" s="189" t="s">
        <v>79</v>
      </c>
      <c r="E231" s="201" t="s">
        <v>279</v>
      </c>
      <c r="F231" s="201" t="s">
        <v>280</v>
      </c>
      <c r="G231" s="188"/>
      <c r="H231" s="188"/>
      <c r="I231" s="191"/>
      <c r="J231" s="202">
        <f>BK231</f>
        <v>0</v>
      </c>
      <c r="K231" s="188"/>
      <c r="L231" s="193"/>
      <c r="M231" s="194"/>
      <c r="N231" s="195"/>
      <c r="O231" s="195"/>
      <c r="P231" s="196">
        <f>SUM(P232:P292)</f>
        <v>0</v>
      </c>
      <c r="Q231" s="195"/>
      <c r="R231" s="196">
        <f>SUM(R232:R292)</f>
        <v>0.1352990584</v>
      </c>
      <c r="S231" s="195"/>
      <c r="T231" s="197">
        <f>SUM(T232:T292)</f>
        <v>0</v>
      </c>
      <c r="AR231" s="198" t="s">
        <v>89</v>
      </c>
      <c r="AT231" s="199" t="s">
        <v>79</v>
      </c>
      <c r="AU231" s="199" t="s">
        <v>21</v>
      </c>
      <c r="AY231" s="198" t="s">
        <v>125</v>
      </c>
      <c r="BK231" s="200">
        <f>SUM(BK232:BK292)</f>
        <v>0</v>
      </c>
    </row>
    <row r="232" spans="1:65" s="2" customFormat="1" ht="21.75" customHeight="1">
      <c r="A232" s="34"/>
      <c r="B232" s="35"/>
      <c r="C232" s="203" t="s">
        <v>281</v>
      </c>
      <c r="D232" s="203" t="s">
        <v>128</v>
      </c>
      <c r="E232" s="204" t="s">
        <v>282</v>
      </c>
      <c r="F232" s="205" t="s">
        <v>283</v>
      </c>
      <c r="G232" s="206" t="s">
        <v>131</v>
      </c>
      <c r="H232" s="207">
        <v>272.122</v>
      </c>
      <c r="I232" s="208"/>
      <c r="J232" s="209">
        <f>ROUND(I232*H232,2)</f>
        <v>0</v>
      </c>
      <c r="K232" s="205" t="s">
        <v>144</v>
      </c>
      <c r="L232" s="39"/>
      <c r="M232" s="210" t="s">
        <v>1</v>
      </c>
      <c r="N232" s="211" t="s">
        <v>45</v>
      </c>
      <c r="O232" s="71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4" t="s">
        <v>205</v>
      </c>
      <c r="AT232" s="214" t="s">
        <v>128</v>
      </c>
      <c r="AU232" s="214" t="s">
        <v>89</v>
      </c>
      <c r="AY232" s="17" t="s">
        <v>125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7" t="s">
        <v>21</v>
      </c>
      <c r="BK232" s="215">
        <f>ROUND(I232*H232,2)</f>
        <v>0</v>
      </c>
      <c r="BL232" s="17" t="s">
        <v>205</v>
      </c>
      <c r="BM232" s="214" t="s">
        <v>284</v>
      </c>
    </row>
    <row r="233" spans="1:47" s="2" customFormat="1" ht="19.5">
      <c r="A233" s="34"/>
      <c r="B233" s="35"/>
      <c r="C233" s="36"/>
      <c r="D233" s="216" t="s">
        <v>134</v>
      </c>
      <c r="E233" s="36"/>
      <c r="F233" s="217" t="s">
        <v>283</v>
      </c>
      <c r="G233" s="36"/>
      <c r="H233" s="36"/>
      <c r="I233" s="115"/>
      <c r="J233" s="36"/>
      <c r="K233" s="36"/>
      <c r="L233" s="39"/>
      <c r="M233" s="218"/>
      <c r="N233" s="219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134</v>
      </c>
      <c r="AU233" s="17" t="s">
        <v>89</v>
      </c>
    </row>
    <row r="234" spans="2:51" s="13" customFormat="1" ht="11.25">
      <c r="B234" s="220"/>
      <c r="C234" s="221"/>
      <c r="D234" s="216" t="s">
        <v>135</v>
      </c>
      <c r="E234" s="222" t="s">
        <v>1</v>
      </c>
      <c r="F234" s="223" t="s">
        <v>285</v>
      </c>
      <c r="G234" s="221"/>
      <c r="H234" s="222" t="s">
        <v>1</v>
      </c>
      <c r="I234" s="224"/>
      <c r="J234" s="221"/>
      <c r="K234" s="221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135</v>
      </c>
      <c r="AU234" s="229" t="s">
        <v>89</v>
      </c>
      <c r="AV234" s="13" t="s">
        <v>21</v>
      </c>
      <c r="AW234" s="13" t="s">
        <v>36</v>
      </c>
      <c r="AX234" s="13" t="s">
        <v>80</v>
      </c>
      <c r="AY234" s="229" t="s">
        <v>125</v>
      </c>
    </row>
    <row r="235" spans="2:51" s="13" customFormat="1" ht="11.25">
      <c r="B235" s="220"/>
      <c r="C235" s="221"/>
      <c r="D235" s="216" t="s">
        <v>135</v>
      </c>
      <c r="E235" s="222" t="s">
        <v>1</v>
      </c>
      <c r="F235" s="223" t="s">
        <v>286</v>
      </c>
      <c r="G235" s="221"/>
      <c r="H235" s="222" t="s">
        <v>1</v>
      </c>
      <c r="I235" s="224"/>
      <c r="J235" s="221"/>
      <c r="K235" s="221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135</v>
      </c>
      <c r="AU235" s="229" t="s">
        <v>89</v>
      </c>
      <c r="AV235" s="13" t="s">
        <v>21</v>
      </c>
      <c r="AW235" s="13" t="s">
        <v>36</v>
      </c>
      <c r="AX235" s="13" t="s">
        <v>80</v>
      </c>
      <c r="AY235" s="229" t="s">
        <v>125</v>
      </c>
    </row>
    <row r="236" spans="2:51" s="14" customFormat="1" ht="11.25">
      <c r="B236" s="230"/>
      <c r="C236" s="231"/>
      <c r="D236" s="216" t="s">
        <v>135</v>
      </c>
      <c r="E236" s="232" t="s">
        <v>1</v>
      </c>
      <c r="F236" s="233" t="s">
        <v>287</v>
      </c>
      <c r="G236" s="231"/>
      <c r="H236" s="234">
        <v>8.96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135</v>
      </c>
      <c r="AU236" s="240" t="s">
        <v>89</v>
      </c>
      <c r="AV236" s="14" t="s">
        <v>89</v>
      </c>
      <c r="AW236" s="14" t="s">
        <v>36</v>
      </c>
      <c r="AX236" s="14" t="s">
        <v>80</v>
      </c>
      <c r="AY236" s="240" t="s">
        <v>125</v>
      </c>
    </row>
    <row r="237" spans="2:51" s="14" customFormat="1" ht="11.25">
      <c r="B237" s="230"/>
      <c r="C237" s="231"/>
      <c r="D237" s="216" t="s">
        <v>135</v>
      </c>
      <c r="E237" s="232" t="s">
        <v>1</v>
      </c>
      <c r="F237" s="233" t="s">
        <v>288</v>
      </c>
      <c r="G237" s="231"/>
      <c r="H237" s="234">
        <v>9.6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135</v>
      </c>
      <c r="AU237" s="240" t="s">
        <v>89</v>
      </c>
      <c r="AV237" s="14" t="s">
        <v>89</v>
      </c>
      <c r="AW237" s="14" t="s">
        <v>36</v>
      </c>
      <c r="AX237" s="14" t="s">
        <v>80</v>
      </c>
      <c r="AY237" s="240" t="s">
        <v>125</v>
      </c>
    </row>
    <row r="238" spans="2:51" s="14" customFormat="1" ht="11.25">
      <c r="B238" s="230"/>
      <c r="C238" s="231"/>
      <c r="D238" s="216" t="s">
        <v>135</v>
      </c>
      <c r="E238" s="232" t="s">
        <v>1</v>
      </c>
      <c r="F238" s="233" t="s">
        <v>289</v>
      </c>
      <c r="G238" s="231"/>
      <c r="H238" s="234">
        <v>59.04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135</v>
      </c>
      <c r="AU238" s="240" t="s">
        <v>89</v>
      </c>
      <c r="AV238" s="14" t="s">
        <v>89</v>
      </c>
      <c r="AW238" s="14" t="s">
        <v>36</v>
      </c>
      <c r="AX238" s="14" t="s">
        <v>80</v>
      </c>
      <c r="AY238" s="240" t="s">
        <v>125</v>
      </c>
    </row>
    <row r="239" spans="2:51" s="14" customFormat="1" ht="11.25">
      <c r="B239" s="230"/>
      <c r="C239" s="231"/>
      <c r="D239" s="216" t="s">
        <v>135</v>
      </c>
      <c r="E239" s="232" t="s">
        <v>1</v>
      </c>
      <c r="F239" s="233" t="s">
        <v>290</v>
      </c>
      <c r="G239" s="231"/>
      <c r="H239" s="234">
        <v>20.79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135</v>
      </c>
      <c r="AU239" s="240" t="s">
        <v>89</v>
      </c>
      <c r="AV239" s="14" t="s">
        <v>89</v>
      </c>
      <c r="AW239" s="14" t="s">
        <v>36</v>
      </c>
      <c r="AX239" s="14" t="s">
        <v>80</v>
      </c>
      <c r="AY239" s="240" t="s">
        <v>125</v>
      </c>
    </row>
    <row r="240" spans="2:51" s="14" customFormat="1" ht="11.25">
      <c r="B240" s="230"/>
      <c r="C240" s="231"/>
      <c r="D240" s="216" t="s">
        <v>135</v>
      </c>
      <c r="E240" s="232" t="s">
        <v>1</v>
      </c>
      <c r="F240" s="233" t="s">
        <v>291</v>
      </c>
      <c r="G240" s="231"/>
      <c r="H240" s="234">
        <v>-48.51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135</v>
      </c>
      <c r="AU240" s="240" t="s">
        <v>89</v>
      </c>
      <c r="AV240" s="14" t="s">
        <v>89</v>
      </c>
      <c r="AW240" s="14" t="s">
        <v>36</v>
      </c>
      <c r="AX240" s="14" t="s">
        <v>80</v>
      </c>
      <c r="AY240" s="240" t="s">
        <v>125</v>
      </c>
    </row>
    <row r="241" spans="2:51" s="13" customFormat="1" ht="11.25">
      <c r="B241" s="220"/>
      <c r="C241" s="221"/>
      <c r="D241" s="216" t="s">
        <v>135</v>
      </c>
      <c r="E241" s="222" t="s">
        <v>1</v>
      </c>
      <c r="F241" s="223" t="s">
        <v>292</v>
      </c>
      <c r="G241" s="221"/>
      <c r="H241" s="222" t="s">
        <v>1</v>
      </c>
      <c r="I241" s="224"/>
      <c r="J241" s="221"/>
      <c r="K241" s="221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135</v>
      </c>
      <c r="AU241" s="229" t="s">
        <v>89</v>
      </c>
      <c r="AV241" s="13" t="s">
        <v>21</v>
      </c>
      <c r="AW241" s="13" t="s">
        <v>36</v>
      </c>
      <c r="AX241" s="13" t="s">
        <v>80</v>
      </c>
      <c r="AY241" s="229" t="s">
        <v>125</v>
      </c>
    </row>
    <row r="242" spans="2:51" s="14" customFormat="1" ht="11.25">
      <c r="B242" s="230"/>
      <c r="C242" s="231"/>
      <c r="D242" s="216" t="s">
        <v>135</v>
      </c>
      <c r="E242" s="232" t="s">
        <v>1</v>
      </c>
      <c r="F242" s="233" t="s">
        <v>293</v>
      </c>
      <c r="G242" s="231"/>
      <c r="H242" s="234">
        <v>264.032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135</v>
      </c>
      <c r="AU242" s="240" t="s">
        <v>89</v>
      </c>
      <c r="AV242" s="14" t="s">
        <v>89</v>
      </c>
      <c r="AW242" s="14" t="s">
        <v>36</v>
      </c>
      <c r="AX242" s="14" t="s">
        <v>80</v>
      </c>
      <c r="AY242" s="240" t="s">
        <v>125</v>
      </c>
    </row>
    <row r="243" spans="2:51" s="14" customFormat="1" ht="11.25">
      <c r="B243" s="230"/>
      <c r="C243" s="231"/>
      <c r="D243" s="216" t="s">
        <v>135</v>
      </c>
      <c r="E243" s="232" t="s">
        <v>1</v>
      </c>
      <c r="F243" s="233" t="s">
        <v>294</v>
      </c>
      <c r="G243" s="231"/>
      <c r="H243" s="234">
        <v>44.4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135</v>
      </c>
      <c r="AU243" s="240" t="s">
        <v>89</v>
      </c>
      <c r="AV243" s="14" t="s">
        <v>89</v>
      </c>
      <c r="AW243" s="14" t="s">
        <v>36</v>
      </c>
      <c r="AX243" s="14" t="s">
        <v>80</v>
      </c>
      <c r="AY243" s="240" t="s">
        <v>125</v>
      </c>
    </row>
    <row r="244" spans="2:51" s="14" customFormat="1" ht="11.25">
      <c r="B244" s="230"/>
      <c r="C244" s="231"/>
      <c r="D244" s="216" t="s">
        <v>135</v>
      </c>
      <c r="E244" s="232" t="s">
        <v>1</v>
      </c>
      <c r="F244" s="233" t="s">
        <v>295</v>
      </c>
      <c r="G244" s="231"/>
      <c r="H244" s="234">
        <v>44.85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135</v>
      </c>
      <c r="AU244" s="240" t="s">
        <v>89</v>
      </c>
      <c r="AV244" s="14" t="s">
        <v>89</v>
      </c>
      <c r="AW244" s="14" t="s">
        <v>36</v>
      </c>
      <c r="AX244" s="14" t="s">
        <v>80</v>
      </c>
      <c r="AY244" s="240" t="s">
        <v>125</v>
      </c>
    </row>
    <row r="245" spans="2:51" s="14" customFormat="1" ht="11.25">
      <c r="B245" s="230"/>
      <c r="C245" s="231"/>
      <c r="D245" s="216" t="s">
        <v>135</v>
      </c>
      <c r="E245" s="232" t="s">
        <v>1</v>
      </c>
      <c r="F245" s="233" t="s">
        <v>296</v>
      </c>
      <c r="G245" s="231"/>
      <c r="H245" s="234">
        <v>-131.04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135</v>
      </c>
      <c r="AU245" s="240" t="s">
        <v>89</v>
      </c>
      <c r="AV245" s="14" t="s">
        <v>89</v>
      </c>
      <c r="AW245" s="14" t="s">
        <v>36</v>
      </c>
      <c r="AX245" s="14" t="s">
        <v>80</v>
      </c>
      <c r="AY245" s="240" t="s">
        <v>125</v>
      </c>
    </row>
    <row r="246" spans="2:51" s="15" customFormat="1" ht="11.25">
      <c r="B246" s="241"/>
      <c r="C246" s="242"/>
      <c r="D246" s="216" t="s">
        <v>135</v>
      </c>
      <c r="E246" s="243" t="s">
        <v>1</v>
      </c>
      <c r="F246" s="244" t="s">
        <v>140</v>
      </c>
      <c r="G246" s="242"/>
      <c r="H246" s="245">
        <v>272.12199999999996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AT246" s="251" t="s">
        <v>135</v>
      </c>
      <c r="AU246" s="251" t="s">
        <v>89</v>
      </c>
      <c r="AV246" s="15" t="s">
        <v>132</v>
      </c>
      <c r="AW246" s="15" t="s">
        <v>36</v>
      </c>
      <c r="AX246" s="15" t="s">
        <v>21</v>
      </c>
      <c r="AY246" s="251" t="s">
        <v>125</v>
      </c>
    </row>
    <row r="247" spans="1:65" s="2" customFormat="1" ht="21.75" customHeight="1">
      <c r="A247" s="34"/>
      <c r="B247" s="35"/>
      <c r="C247" s="203" t="s">
        <v>297</v>
      </c>
      <c r="D247" s="203" t="s">
        <v>128</v>
      </c>
      <c r="E247" s="204" t="s">
        <v>298</v>
      </c>
      <c r="F247" s="205" t="s">
        <v>299</v>
      </c>
      <c r="G247" s="206" t="s">
        <v>131</v>
      </c>
      <c r="H247" s="207">
        <v>272.122</v>
      </c>
      <c r="I247" s="208"/>
      <c r="J247" s="209">
        <f>ROUND(I247*H247,2)</f>
        <v>0</v>
      </c>
      <c r="K247" s="205" t="s">
        <v>144</v>
      </c>
      <c r="L247" s="39"/>
      <c r="M247" s="210" t="s">
        <v>1</v>
      </c>
      <c r="N247" s="211" t="s">
        <v>45</v>
      </c>
      <c r="O247" s="71"/>
      <c r="P247" s="212">
        <f>O247*H247</f>
        <v>0</v>
      </c>
      <c r="Q247" s="212">
        <v>0.0002012</v>
      </c>
      <c r="R247" s="212">
        <f>Q247*H247</f>
        <v>0.05475094640000001</v>
      </c>
      <c r="S247" s="212">
        <v>0</v>
      </c>
      <c r="T247" s="213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4" t="s">
        <v>205</v>
      </c>
      <c r="AT247" s="214" t="s">
        <v>128</v>
      </c>
      <c r="AU247" s="214" t="s">
        <v>89</v>
      </c>
      <c r="AY247" s="17" t="s">
        <v>125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7" t="s">
        <v>21</v>
      </c>
      <c r="BK247" s="215">
        <f>ROUND(I247*H247,2)</f>
        <v>0</v>
      </c>
      <c r="BL247" s="17" t="s">
        <v>205</v>
      </c>
      <c r="BM247" s="214" t="s">
        <v>300</v>
      </c>
    </row>
    <row r="248" spans="1:47" s="2" customFormat="1" ht="19.5">
      <c r="A248" s="34"/>
      <c r="B248" s="35"/>
      <c r="C248" s="36"/>
      <c r="D248" s="216" t="s">
        <v>134</v>
      </c>
      <c r="E248" s="36"/>
      <c r="F248" s="217" t="s">
        <v>299</v>
      </c>
      <c r="G248" s="36"/>
      <c r="H248" s="36"/>
      <c r="I248" s="115"/>
      <c r="J248" s="36"/>
      <c r="K248" s="36"/>
      <c r="L248" s="39"/>
      <c r="M248" s="218"/>
      <c r="N248" s="219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134</v>
      </c>
      <c r="AU248" s="17" t="s">
        <v>89</v>
      </c>
    </row>
    <row r="249" spans="2:51" s="13" customFormat="1" ht="11.25">
      <c r="B249" s="220"/>
      <c r="C249" s="221"/>
      <c r="D249" s="216" t="s">
        <v>135</v>
      </c>
      <c r="E249" s="222" t="s">
        <v>1</v>
      </c>
      <c r="F249" s="223" t="s">
        <v>285</v>
      </c>
      <c r="G249" s="221"/>
      <c r="H249" s="222" t="s">
        <v>1</v>
      </c>
      <c r="I249" s="224"/>
      <c r="J249" s="221"/>
      <c r="K249" s="221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135</v>
      </c>
      <c r="AU249" s="229" t="s">
        <v>89</v>
      </c>
      <c r="AV249" s="13" t="s">
        <v>21</v>
      </c>
      <c r="AW249" s="13" t="s">
        <v>36</v>
      </c>
      <c r="AX249" s="13" t="s">
        <v>80</v>
      </c>
      <c r="AY249" s="229" t="s">
        <v>125</v>
      </c>
    </row>
    <row r="250" spans="2:51" s="13" customFormat="1" ht="11.25">
      <c r="B250" s="220"/>
      <c r="C250" s="221"/>
      <c r="D250" s="216" t="s">
        <v>135</v>
      </c>
      <c r="E250" s="222" t="s">
        <v>1</v>
      </c>
      <c r="F250" s="223" t="s">
        <v>286</v>
      </c>
      <c r="G250" s="221"/>
      <c r="H250" s="222" t="s">
        <v>1</v>
      </c>
      <c r="I250" s="224"/>
      <c r="J250" s="221"/>
      <c r="K250" s="221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135</v>
      </c>
      <c r="AU250" s="229" t="s">
        <v>89</v>
      </c>
      <c r="AV250" s="13" t="s">
        <v>21</v>
      </c>
      <c r="AW250" s="13" t="s">
        <v>36</v>
      </c>
      <c r="AX250" s="13" t="s">
        <v>80</v>
      </c>
      <c r="AY250" s="229" t="s">
        <v>125</v>
      </c>
    </row>
    <row r="251" spans="2:51" s="14" customFormat="1" ht="11.25">
      <c r="B251" s="230"/>
      <c r="C251" s="231"/>
      <c r="D251" s="216" t="s">
        <v>135</v>
      </c>
      <c r="E251" s="232" t="s">
        <v>1</v>
      </c>
      <c r="F251" s="233" t="s">
        <v>287</v>
      </c>
      <c r="G251" s="231"/>
      <c r="H251" s="234">
        <v>8.96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135</v>
      </c>
      <c r="AU251" s="240" t="s">
        <v>89</v>
      </c>
      <c r="AV251" s="14" t="s">
        <v>89</v>
      </c>
      <c r="AW251" s="14" t="s">
        <v>36</v>
      </c>
      <c r="AX251" s="14" t="s">
        <v>80</v>
      </c>
      <c r="AY251" s="240" t="s">
        <v>125</v>
      </c>
    </row>
    <row r="252" spans="2:51" s="14" customFormat="1" ht="11.25">
      <c r="B252" s="230"/>
      <c r="C252" s="231"/>
      <c r="D252" s="216" t="s">
        <v>135</v>
      </c>
      <c r="E252" s="232" t="s">
        <v>1</v>
      </c>
      <c r="F252" s="233" t="s">
        <v>288</v>
      </c>
      <c r="G252" s="231"/>
      <c r="H252" s="234">
        <v>9.6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135</v>
      </c>
      <c r="AU252" s="240" t="s">
        <v>89</v>
      </c>
      <c r="AV252" s="14" t="s">
        <v>89</v>
      </c>
      <c r="AW252" s="14" t="s">
        <v>36</v>
      </c>
      <c r="AX252" s="14" t="s">
        <v>80</v>
      </c>
      <c r="AY252" s="240" t="s">
        <v>125</v>
      </c>
    </row>
    <row r="253" spans="2:51" s="14" customFormat="1" ht="11.25">
      <c r="B253" s="230"/>
      <c r="C253" s="231"/>
      <c r="D253" s="216" t="s">
        <v>135</v>
      </c>
      <c r="E253" s="232" t="s">
        <v>1</v>
      </c>
      <c r="F253" s="233" t="s">
        <v>289</v>
      </c>
      <c r="G253" s="231"/>
      <c r="H253" s="234">
        <v>59.04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135</v>
      </c>
      <c r="AU253" s="240" t="s">
        <v>89</v>
      </c>
      <c r="AV253" s="14" t="s">
        <v>89</v>
      </c>
      <c r="AW253" s="14" t="s">
        <v>36</v>
      </c>
      <c r="AX253" s="14" t="s">
        <v>80</v>
      </c>
      <c r="AY253" s="240" t="s">
        <v>125</v>
      </c>
    </row>
    <row r="254" spans="2:51" s="14" customFormat="1" ht="11.25">
      <c r="B254" s="230"/>
      <c r="C254" s="231"/>
      <c r="D254" s="216" t="s">
        <v>135</v>
      </c>
      <c r="E254" s="232" t="s">
        <v>1</v>
      </c>
      <c r="F254" s="233" t="s">
        <v>290</v>
      </c>
      <c r="G254" s="231"/>
      <c r="H254" s="234">
        <v>20.79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135</v>
      </c>
      <c r="AU254" s="240" t="s">
        <v>89</v>
      </c>
      <c r="AV254" s="14" t="s">
        <v>89</v>
      </c>
      <c r="AW254" s="14" t="s">
        <v>36</v>
      </c>
      <c r="AX254" s="14" t="s">
        <v>80</v>
      </c>
      <c r="AY254" s="240" t="s">
        <v>125</v>
      </c>
    </row>
    <row r="255" spans="2:51" s="14" customFormat="1" ht="11.25">
      <c r="B255" s="230"/>
      <c r="C255" s="231"/>
      <c r="D255" s="216" t="s">
        <v>135</v>
      </c>
      <c r="E255" s="232" t="s">
        <v>1</v>
      </c>
      <c r="F255" s="233" t="s">
        <v>291</v>
      </c>
      <c r="G255" s="231"/>
      <c r="H255" s="234">
        <v>-48.51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135</v>
      </c>
      <c r="AU255" s="240" t="s">
        <v>89</v>
      </c>
      <c r="AV255" s="14" t="s">
        <v>89</v>
      </c>
      <c r="AW255" s="14" t="s">
        <v>36</v>
      </c>
      <c r="AX255" s="14" t="s">
        <v>80</v>
      </c>
      <c r="AY255" s="240" t="s">
        <v>125</v>
      </c>
    </row>
    <row r="256" spans="2:51" s="13" customFormat="1" ht="11.25">
      <c r="B256" s="220"/>
      <c r="C256" s="221"/>
      <c r="D256" s="216" t="s">
        <v>135</v>
      </c>
      <c r="E256" s="222" t="s">
        <v>1</v>
      </c>
      <c r="F256" s="223" t="s">
        <v>292</v>
      </c>
      <c r="G256" s="221"/>
      <c r="H256" s="222" t="s">
        <v>1</v>
      </c>
      <c r="I256" s="224"/>
      <c r="J256" s="221"/>
      <c r="K256" s="221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135</v>
      </c>
      <c r="AU256" s="229" t="s">
        <v>89</v>
      </c>
      <c r="AV256" s="13" t="s">
        <v>21</v>
      </c>
      <c r="AW256" s="13" t="s">
        <v>36</v>
      </c>
      <c r="AX256" s="13" t="s">
        <v>80</v>
      </c>
      <c r="AY256" s="229" t="s">
        <v>125</v>
      </c>
    </row>
    <row r="257" spans="2:51" s="14" customFormat="1" ht="11.25">
      <c r="B257" s="230"/>
      <c r="C257" s="231"/>
      <c r="D257" s="216" t="s">
        <v>135</v>
      </c>
      <c r="E257" s="232" t="s">
        <v>1</v>
      </c>
      <c r="F257" s="233" t="s">
        <v>293</v>
      </c>
      <c r="G257" s="231"/>
      <c r="H257" s="234">
        <v>264.032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135</v>
      </c>
      <c r="AU257" s="240" t="s">
        <v>89</v>
      </c>
      <c r="AV257" s="14" t="s">
        <v>89</v>
      </c>
      <c r="AW257" s="14" t="s">
        <v>36</v>
      </c>
      <c r="AX257" s="14" t="s">
        <v>80</v>
      </c>
      <c r="AY257" s="240" t="s">
        <v>125</v>
      </c>
    </row>
    <row r="258" spans="2:51" s="14" customFormat="1" ht="11.25">
      <c r="B258" s="230"/>
      <c r="C258" s="231"/>
      <c r="D258" s="216" t="s">
        <v>135</v>
      </c>
      <c r="E258" s="232" t="s">
        <v>1</v>
      </c>
      <c r="F258" s="233" t="s">
        <v>294</v>
      </c>
      <c r="G258" s="231"/>
      <c r="H258" s="234">
        <v>44.4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135</v>
      </c>
      <c r="AU258" s="240" t="s">
        <v>89</v>
      </c>
      <c r="AV258" s="14" t="s">
        <v>89</v>
      </c>
      <c r="AW258" s="14" t="s">
        <v>36</v>
      </c>
      <c r="AX258" s="14" t="s">
        <v>80</v>
      </c>
      <c r="AY258" s="240" t="s">
        <v>125</v>
      </c>
    </row>
    <row r="259" spans="2:51" s="14" customFormat="1" ht="11.25">
      <c r="B259" s="230"/>
      <c r="C259" s="231"/>
      <c r="D259" s="216" t="s">
        <v>135</v>
      </c>
      <c r="E259" s="232" t="s">
        <v>1</v>
      </c>
      <c r="F259" s="233" t="s">
        <v>295</v>
      </c>
      <c r="G259" s="231"/>
      <c r="H259" s="234">
        <v>44.85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135</v>
      </c>
      <c r="AU259" s="240" t="s">
        <v>89</v>
      </c>
      <c r="AV259" s="14" t="s">
        <v>89</v>
      </c>
      <c r="AW259" s="14" t="s">
        <v>36</v>
      </c>
      <c r="AX259" s="14" t="s">
        <v>80</v>
      </c>
      <c r="AY259" s="240" t="s">
        <v>125</v>
      </c>
    </row>
    <row r="260" spans="2:51" s="14" customFormat="1" ht="11.25">
      <c r="B260" s="230"/>
      <c r="C260" s="231"/>
      <c r="D260" s="216" t="s">
        <v>135</v>
      </c>
      <c r="E260" s="232" t="s">
        <v>1</v>
      </c>
      <c r="F260" s="233" t="s">
        <v>296</v>
      </c>
      <c r="G260" s="231"/>
      <c r="H260" s="234">
        <v>-131.04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135</v>
      </c>
      <c r="AU260" s="240" t="s">
        <v>89</v>
      </c>
      <c r="AV260" s="14" t="s">
        <v>89</v>
      </c>
      <c r="AW260" s="14" t="s">
        <v>36</v>
      </c>
      <c r="AX260" s="14" t="s">
        <v>80</v>
      </c>
      <c r="AY260" s="240" t="s">
        <v>125</v>
      </c>
    </row>
    <row r="261" spans="2:51" s="15" customFormat="1" ht="11.25">
      <c r="B261" s="241"/>
      <c r="C261" s="242"/>
      <c r="D261" s="216" t="s">
        <v>135</v>
      </c>
      <c r="E261" s="243" t="s">
        <v>1</v>
      </c>
      <c r="F261" s="244" t="s">
        <v>140</v>
      </c>
      <c r="G261" s="242"/>
      <c r="H261" s="245">
        <v>272.12199999999996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135</v>
      </c>
      <c r="AU261" s="251" t="s">
        <v>89</v>
      </c>
      <c r="AV261" s="15" t="s">
        <v>132</v>
      </c>
      <c r="AW261" s="15" t="s">
        <v>36</v>
      </c>
      <c r="AX261" s="15" t="s">
        <v>21</v>
      </c>
      <c r="AY261" s="251" t="s">
        <v>125</v>
      </c>
    </row>
    <row r="262" spans="1:65" s="2" customFormat="1" ht="21.75" customHeight="1">
      <c r="A262" s="34"/>
      <c r="B262" s="35"/>
      <c r="C262" s="203" t="s">
        <v>239</v>
      </c>
      <c r="D262" s="203" t="s">
        <v>128</v>
      </c>
      <c r="E262" s="204" t="s">
        <v>301</v>
      </c>
      <c r="F262" s="205" t="s">
        <v>302</v>
      </c>
      <c r="G262" s="206" t="s">
        <v>131</v>
      </c>
      <c r="H262" s="207">
        <v>272.122</v>
      </c>
      <c r="I262" s="208"/>
      <c r="J262" s="209">
        <f>ROUND(I262*H262,2)</f>
        <v>0</v>
      </c>
      <c r="K262" s="205" t="s">
        <v>144</v>
      </c>
      <c r="L262" s="39"/>
      <c r="M262" s="210" t="s">
        <v>1</v>
      </c>
      <c r="N262" s="211" t="s">
        <v>45</v>
      </c>
      <c r="O262" s="71"/>
      <c r="P262" s="212">
        <f>O262*H262</f>
        <v>0</v>
      </c>
      <c r="Q262" s="212">
        <v>0.000286</v>
      </c>
      <c r="R262" s="212">
        <f>Q262*H262</f>
        <v>0.07782689200000001</v>
      </c>
      <c r="S262" s="212">
        <v>0</v>
      </c>
      <c r="T262" s="213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4" t="s">
        <v>205</v>
      </c>
      <c r="AT262" s="214" t="s">
        <v>128</v>
      </c>
      <c r="AU262" s="214" t="s">
        <v>89</v>
      </c>
      <c r="AY262" s="17" t="s">
        <v>125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17" t="s">
        <v>21</v>
      </c>
      <c r="BK262" s="215">
        <f>ROUND(I262*H262,2)</f>
        <v>0</v>
      </c>
      <c r="BL262" s="17" t="s">
        <v>205</v>
      </c>
      <c r="BM262" s="214" t="s">
        <v>303</v>
      </c>
    </row>
    <row r="263" spans="1:47" s="2" customFormat="1" ht="19.5">
      <c r="A263" s="34"/>
      <c r="B263" s="35"/>
      <c r="C263" s="36"/>
      <c r="D263" s="216" t="s">
        <v>134</v>
      </c>
      <c r="E263" s="36"/>
      <c r="F263" s="217" t="s">
        <v>302</v>
      </c>
      <c r="G263" s="36"/>
      <c r="H263" s="36"/>
      <c r="I263" s="115"/>
      <c r="J263" s="36"/>
      <c r="K263" s="36"/>
      <c r="L263" s="39"/>
      <c r="M263" s="218"/>
      <c r="N263" s="219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134</v>
      </c>
      <c r="AU263" s="17" t="s">
        <v>89</v>
      </c>
    </row>
    <row r="264" spans="1:47" s="2" customFormat="1" ht="19.5">
      <c r="A264" s="34"/>
      <c r="B264" s="35"/>
      <c r="C264" s="36"/>
      <c r="D264" s="216" t="s">
        <v>170</v>
      </c>
      <c r="E264" s="36"/>
      <c r="F264" s="252" t="s">
        <v>304</v>
      </c>
      <c r="G264" s="36"/>
      <c r="H264" s="36"/>
      <c r="I264" s="115"/>
      <c r="J264" s="36"/>
      <c r="K264" s="36"/>
      <c r="L264" s="39"/>
      <c r="M264" s="218"/>
      <c r="N264" s="219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170</v>
      </c>
      <c r="AU264" s="17" t="s">
        <v>89</v>
      </c>
    </row>
    <row r="265" spans="2:51" s="13" customFormat="1" ht="11.25">
      <c r="B265" s="220"/>
      <c r="C265" s="221"/>
      <c r="D265" s="216" t="s">
        <v>135</v>
      </c>
      <c r="E265" s="222" t="s">
        <v>1</v>
      </c>
      <c r="F265" s="223" t="s">
        <v>285</v>
      </c>
      <c r="G265" s="221"/>
      <c r="H265" s="222" t="s">
        <v>1</v>
      </c>
      <c r="I265" s="224"/>
      <c r="J265" s="221"/>
      <c r="K265" s="221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135</v>
      </c>
      <c r="AU265" s="229" t="s">
        <v>89</v>
      </c>
      <c r="AV265" s="13" t="s">
        <v>21</v>
      </c>
      <c r="AW265" s="13" t="s">
        <v>36</v>
      </c>
      <c r="AX265" s="13" t="s">
        <v>80</v>
      </c>
      <c r="AY265" s="229" t="s">
        <v>125</v>
      </c>
    </row>
    <row r="266" spans="2:51" s="13" customFormat="1" ht="11.25">
      <c r="B266" s="220"/>
      <c r="C266" s="221"/>
      <c r="D266" s="216" t="s">
        <v>135</v>
      </c>
      <c r="E266" s="222" t="s">
        <v>1</v>
      </c>
      <c r="F266" s="223" t="s">
        <v>286</v>
      </c>
      <c r="G266" s="221"/>
      <c r="H266" s="222" t="s">
        <v>1</v>
      </c>
      <c r="I266" s="224"/>
      <c r="J266" s="221"/>
      <c r="K266" s="221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135</v>
      </c>
      <c r="AU266" s="229" t="s">
        <v>89</v>
      </c>
      <c r="AV266" s="13" t="s">
        <v>21</v>
      </c>
      <c r="AW266" s="13" t="s">
        <v>36</v>
      </c>
      <c r="AX266" s="13" t="s">
        <v>80</v>
      </c>
      <c r="AY266" s="229" t="s">
        <v>125</v>
      </c>
    </row>
    <row r="267" spans="2:51" s="14" customFormat="1" ht="11.25">
      <c r="B267" s="230"/>
      <c r="C267" s="231"/>
      <c r="D267" s="216" t="s">
        <v>135</v>
      </c>
      <c r="E267" s="232" t="s">
        <v>1</v>
      </c>
      <c r="F267" s="233" t="s">
        <v>287</v>
      </c>
      <c r="G267" s="231"/>
      <c r="H267" s="234">
        <v>8.96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135</v>
      </c>
      <c r="AU267" s="240" t="s">
        <v>89</v>
      </c>
      <c r="AV267" s="14" t="s">
        <v>89</v>
      </c>
      <c r="AW267" s="14" t="s">
        <v>36</v>
      </c>
      <c r="AX267" s="14" t="s">
        <v>80</v>
      </c>
      <c r="AY267" s="240" t="s">
        <v>125</v>
      </c>
    </row>
    <row r="268" spans="2:51" s="14" customFormat="1" ht="11.25">
      <c r="B268" s="230"/>
      <c r="C268" s="231"/>
      <c r="D268" s="216" t="s">
        <v>135</v>
      </c>
      <c r="E268" s="232" t="s">
        <v>1</v>
      </c>
      <c r="F268" s="233" t="s">
        <v>288</v>
      </c>
      <c r="G268" s="231"/>
      <c r="H268" s="234">
        <v>9.6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135</v>
      </c>
      <c r="AU268" s="240" t="s">
        <v>89</v>
      </c>
      <c r="AV268" s="14" t="s">
        <v>89</v>
      </c>
      <c r="AW268" s="14" t="s">
        <v>36</v>
      </c>
      <c r="AX268" s="14" t="s">
        <v>80</v>
      </c>
      <c r="AY268" s="240" t="s">
        <v>125</v>
      </c>
    </row>
    <row r="269" spans="2:51" s="14" customFormat="1" ht="11.25">
      <c r="B269" s="230"/>
      <c r="C269" s="231"/>
      <c r="D269" s="216" t="s">
        <v>135</v>
      </c>
      <c r="E269" s="232" t="s">
        <v>1</v>
      </c>
      <c r="F269" s="233" t="s">
        <v>289</v>
      </c>
      <c r="G269" s="231"/>
      <c r="H269" s="234">
        <v>59.04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135</v>
      </c>
      <c r="AU269" s="240" t="s">
        <v>89</v>
      </c>
      <c r="AV269" s="14" t="s">
        <v>89</v>
      </c>
      <c r="AW269" s="14" t="s">
        <v>36</v>
      </c>
      <c r="AX269" s="14" t="s">
        <v>80</v>
      </c>
      <c r="AY269" s="240" t="s">
        <v>125</v>
      </c>
    </row>
    <row r="270" spans="2:51" s="14" customFormat="1" ht="11.25">
      <c r="B270" s="230"/>
      <c r="C270" s="231"/>
      <c r="D270" s="216" t="s">
        <v>135</v>
      </c>
      <c r="E270" s="232" t="s">
        <v>1</v>
      </c>
      <c r="F270" s="233" t="s">
        <v>290</v>
      </c>
      <c r="G270" s="231"/>
      <c r="H270" s="234">
        <v>20.79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135</v>
      </c>
      <c r="AU270" s="240" t="s">
        <v>89</v>
      </c>
      <c r="AV270" s="14" t="s">
        <v>89</v>
      </c>
      <c r="AW270" s="14" t="s">
        <v>36</v>
      </c>
      <c r="AX270" s="14" t="s">
        <v>80</v>
      </c>
      <c r="AY270" s="240" t="s">
        <v>125</v>
      </c>
    </row>
    <row r="271" spans="2:51" s="14" customFormat="1" ht="11.25">
      <c r="B271" s="230"/>
      <c r="C271" s="231"/>
      <c r="D271" s="216" t="s">
        <v>135</v>
      </c>
      <c r="E271" s="232" t="s">
        <v>1</v>
      </c>
      <c r="F271" s="233" t="s">
        <v>291</v>
      </c>
      <c r="G271" s="231"/>
      <c r="H271" s="234">
        <v>-48.51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135</v>
      </c>
      <c r="AU271" s="240" t="s">
        <v>89</v>
      </c>
      <c r="AV271" s="14" t="s">
        <v>89</v>
      </c>
      <c r="AW271" s="14" t="s">
        <v>36</v>
      </c>
      <c r="AX271" s="14" t="s">
        <v>80</v>
      </c>
      <c r="AY271" s="240" t="s">
        <v>125</v>
      </c>
    </row>
    <row r="272" spans="2:51" s="13" customFormat="1" ht="11.25">
      <c r="B272" s="220"/>
      <c r="C272" s="221"/>
      <c r="D272" s="216" t="s">
        <v>135</v>
      </c>
      <c r="E272" s="222" t="s">
        <v>1</v>
      </c>
      <c r="F272" s="223" t="s">
        <v>292</v>
      </c>
      <c r="G272" s="221"/>
      <c r="H272" s="222" t="s">
        <v>1</v>
      </c>
      <c r="I272" s="224"/>
      <c r="J272" s="221"/>
      <c r="K272" s="221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135</v>
      </c>
      <c r="AU272" s="229" t="s">
        <v>89</v>
      </c>
      <c r="AV272" s="13" t="s">
        <v>21</v>
      </c>
      <c r="AW272" s="13" t="s">
        <v>36</v>
      </c>
      <c r="AX272" s="13" t="s">
        <v>80</v>
      </c>
      <c r="AY272" s="229" t="s">
        <v>125</v>
      </c>
    </row>
    <row r="273" spans="2:51" s="14" customFormat="1" ht="11.25">
      <c r="B273" s="230"/>
      <c r="C273" s="231"/>
      <c r="D273" s="216" t="s">
        <v>135</v>
      </c>
      <c r="E273" s="232" t="s">
        <v>1</v>
      </c>
      <c r="F273" s="233" t="s">
        <v>293</v>
      </c>
      <c r="G273" s="231"/>
      <c r="H273" s="234">
        <v>264.032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135</v>
      </c>
      <c r="AU273" s="240" t="s">
        <v>89</v>
      </c>
      <c r="AV273" s="14" t="s">
        <v>89</v>
      </c>
      <c r="AW273" s="14" t="s">
        <v>36</v>
      </c>
      <c r="AX273" s="14" t="s">
        <v>80</v>
      </c>
      <c r="AY273" s="240" t="s">
        <v>125</v>
      </c>
    </row>
    <row r="274" spans="2:51" s="14" customFormat="1" ht="11.25">
      <c r="B274" s="230"/>
      <c r="C274" s="231"/>
      <c r="D274" s="216" t="s">
        <v>135</v>
      </c>
      <c r="E274" s="232" t="s">
        <v>1</v>
      </c>
      <c r="F274" s="233" t="s">
        <v>294</v>
      </c>
      <c r="G274" s="231"/>
      <c r="H274" s="234">
        <v>44.4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135</v>
      </c>
      <c r="AU274" s="240" t="s">
        <v>89</v>
      </c>
      <c r="AV274" s="14" t="s">
        <v>89</v>
      </c>
      <c r="AW274" s="14" t="s">
        <v>36</v>
      </c>
      <c r="AX274" s="14" t="s">
        <v>80</v>
      </c>
      <c r="AY274" s="240" t="s">
        <v>125</v>
      </c>
    </row>
    <row r="275" spans="2:51" s="14" customFormat="1" ht="11.25">
      <c r="B275" s="230"/>
      <c r="C275" s="231"/>
      <c r="D275" s="216" t="s">
        <v>135</v>
      </c>
      <c r="E275" s="232" t="s">
        <v>1</v>
      </c>
      <c r="F275" s="233" t="s">
        <v>295</v>
      </c>
      <c r="G275" s="231"/>
      <c r="H275" s="234">
        <v>44.85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135</v>
      </c>
      <c r="AU275" s="240" t="s">
        <v>89</v>
      </c>
      <c r="AV275" s="14" t="s">
        <v>89</v>
      </c>
      <c r="AW275" s="14" t="s">
        <v>36</v>
      </c>
      <c r="AX275" s="14" t="s">
        <v>80</v>
      </c>
      <c r="AY275" s="240" t="s">
        <v>125</v>
      </c>
    </row>
    <row r="276" spans="2:51" s="14" customFormat="1" ht="11.25">
      <c r="B276" s="230"/>
      <c r="C276" s="231"/>
      <c r="D276" s="216" t="s">
        <v>135</v>
      </c>
      <c r="E276" s="232" t="s">
        <v>1</v>
      </c>
      <c r="F276" s="233" t="s">
        <v>296</v>
      </c>
      <c r="G276" s="231"/>
      <c r="H276" s="234">
        <v>-131.04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135</v>
      </c>
      <c r="AU276" s="240" t="s">
        <v>89</v>
      </c>
      <c r="AV276" s="14" t="s">
        <v>89</v>
      </c>
      <c r="AW276" s="14" t="s">
        <v>36</v>
      </c>
      <c r="AX276" s="14" t="s">
        <v>80</v>
      </c>
      <c r="AY276" s="240" t="s">
        <v>125</v>
      </c>
    </row>
    <row r="277" spans="2:51" s="15" customFormat="1" ht="11.25">
      <c r="B277" s="241"/>
      <c r="C277" s="242"/>
      <c r="D277" s="216" t="s">
        <v>135</v>
      </c>
      <c r="E277" s="243" t="s">
        <v>1</v>
      </c>
      <c r="F277" s="244" t="s">
        <v>140</v>
      </c>
      <c r="G277" s="242"/>
      <c r="H277" s="245">
        <v>272.12199999999996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135</v>
      </c>
      <c r="AU277" s="251" t="s">
        <v>89</v>
      </c>
      <c r="AV277" s="15" t="s">
        <v>132</v>
      </c>
      <c r="AW277" s="15" t="s">
        <v>36</v>
      </c>
      <c r="AX277" s="15" t="s">
        <v>21</v>
      </c>
      <c r="AY277" s="251" t="s">
        <v>125</v>
      </c>
    </row>
    <row r="278" spans="1:65" s="2" customFormat="1" ht="21.75" customHeight="1">
      <c r="A278" s="34"/>
      <c r="B278" s="35"/>
      <c r="C278" s="203" t="s">
        <v>305</v>
      </c>
      <c r="D278" s="203" t="s">
        <v>128</v>
      </c>
      <c r="E278" s="204" t="s">
        <v>306</v>
      </c>
      <c r="F278" s="205" t="s">
        <v>307</v>
      </c>
      <c r="G278" s="206" t="s">
        <v>131</v>
      </c>
      <c r="H278" s="207">
        <v>272.122</v>
      </c>
      <c r="I278" s="208"/>
      <c r="J278" s="209">
        <f>ROUND(I278*H278,2)</f>
        <v>0</v>
      </c>
      <c r="K278" s="205" t="s">
        <v>144</v>
      </c>
      <c r="L278" s="39"/>
      <c r="M278" s="210" t="s">
        <v>1</v>
      </c>
      <c r="N278" s="211" t="s">
        <v>45</v>
      </c>
      <c r="O278" s="71"/>
      <c r="P278" s="212">
        <f>O278*H278</f>
        <v>0</v>
      </c>
      <c r="Q278" s="212">
        <v>1E-05</v>
      </c>
      <c r="R278" s="212">
        <f>Q278*H278</f>
        <v>0.0027212200000000003</v>
      </c>
      <c r="S278" s="212">
        <v>0</v>
      </c>
      <c r="T278" s="213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4" t="s">
        <v>205</v>
      </c>
      <c r="AT278" s="214" t="s">
        <v>128</v>
      </c>
      <c r="AU278" s="214" t="s">
        <v>89</v>
      </c>
      <c r="AY278" s="17" t="s">
        <v>125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7" t="s">
        <v>21</v>
      </c>
      <c r="BK278" s="215">
        <f>ROUND(I278*H278,2)</f>
        <v>0</v>
      </c>
      <c r="BL278" s="17" t="s">
        <v>205</v>
      </c>
      <c r="BM278" s="214" t="s">
        <v>308</v>
      </c>
    </row>
    <row r="279" spans="1:47" s="2" customFormat="1" ht="29.25">
      <c r="A279" s="34"/>
      <c r="B279" s="35"/>
      <c r="C279" s="36"/>
      <c r="D279" s="216" t="s">
        <v>134</v>
      </c>
      <c r="E279" s="36"/>
      <c r="F279" s="217" t="s">
        <v>309</v>
      </c>
      <c r="G279" s="36"/>
      <c r="H279" s="36"/>
      <c r="I279" s="115"/>
      <c r="J279" s="36"/>
      <c r="K279" s="36"/>
      <c r="L279" s="39"/>
      <c r="M279" s="218"/>
      <c r="N279" s="219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134</v>
      </c>
      <c r="AU279" s="17" t="s">
        <v>89</v>
      </c>
    </row>
    <row r="280" spans="2:51" s="13" customFormat="1" ht="11.25">
      <c r="B280" s="220"/>
      <c r="C280" s="221"/>
      <c r="D280" s="216" t="s">
        <v>135</v>
      </c>
      <c r="E280" s="222" t="s">
        <v>1</v>
      </c>
      <c r="F280" s="223" t="s">
        <v>285</v>
      </c>
      <c r="G280" s="221"/>
      <c r="H280" s="222" t="s">
        <v>1</v>
      </c>
      <c r="I280" s="224"/>
      <c r="J280" s="221"/>
      <c r="K280" s="221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135</v>
      </c>
      <c r="AU280" s="229" t="s">
        <v>89</v>
      </c>
      <c r="AV280" s="13" t="s">
        <v>21</v>
      </c>
      <c r="AW280" s="13" t="s">
        <v>36</v>
      </c>
      <c r="AX280" s="13" t="s">
        <v>80</v>
      </c>
      <c r="AY280" s="229" t="s">
        <v>125</v>
      </c>
    </row>
    <row r="281" spans="2:51" s="13" customFormat="1" ht="11.25">
      <c r="B281" s="220"/>
      <c r="C281" s="221"/>
      <c r="D281" s="216" t="s">
        <v>135</v>
      </c>
      <c r="E281" s="222" t="s">
        <v>1</v>
      </c>
      <c r="F281" s="223" t="s">
        <v>286</v>
      </c>
      <c r="G281" s="221"/>
      <c r="H281" s="222" t="s">
        <v>1</v>
      </c>
      <c r="I281" s="224"/>
      <c r="J281" s="221"/>
      <c r="K281" s="221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135</v>
      </c>
      <c r="AU281" s="229" t="s">
        <v>89</v>
      </c>
      <c r="AV281" s="13" t="s">
        <v>21</v>
      </c>
      <c r="AW281" s="13" t="s">
        <v>36</v>
      </c>
      <c r="AX281" s="13" t="s">
        <v>80</v>
      </c>
      <c r="AY281" s="229" t="s">
        <v>125</v>
      </c>
    </row>
    <row r="282" spans="2:51" s="14" customFormat="1" ht="11.25">
      <c r="B282" s="230"/>
      <c r="C282" s="231"/>
      <c r="D282" s="216" t="s">
        <v>135</v>
      </c>
      <c r="E282" s="232" t="s">
        <v>1</v>
      </c>
      <c r="F282" s="233" t="s">
        <v>287</v>
      </c>
      <c r="G282" s="231"/>
      <c r="H282" s="234">
        <v>8.96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135</v>
      </c>
      <c r="AU282" s="240" t="s">
        <v>89</v>
      </c>
      <c r="AV282" s="14" t="s">
        <v>89</v>
      </c>
      <c r="AW282" s="14" t="s">
        <v>36</v>
      </c>
      <c r="AX282" s="14" t="s">
        <v>80</v>
      </c>
      <c r="AY282" s="240" t="s">
        <v>125</v>
      </c>
    </row>
    <row r="283" spans="2:51" s="14" customFormat="1" ht="11.25">
      <c r="B283" s="230"/>
      <c r="C283" s="231"/>
      <c r="D283" s="216" t="s">
        <v>135</v>
      </c>
      <c r="E283" s="232" t="s">
        <v>1</v>
      </c>
      <c r="F283" s="233" t="s">
        <v>288</v>
      </c>
      <c r="G283" s="231"/>
      <c r="H283" s="234">
        <v>9.6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135</v>
      </c>
      <c r="AU283" s="240" t="s">
        <v>89</v>
      </c>
      <c r="AV283" s="14" t="s">
        <v>89</v>
      </c>
      <c r="AW283" s="14" t="s">
        <v>36</v>
      </c>
      <c r="AX283" s="14" t="s">
        <v>80</v>
      </c>
      <c r="AY283" s="240" t="s">
        <v>125</v>
      </c>
    </row>
    <row r="284" spans="2:51" s="14" customFormat="1" ht="11.25">
      <c r="B284" s="230"/>
      <c r="C284" s="231"/>
      <c r="D284" s="216" t="s">
        <v>135</v>
      </c>
      <c r="E284" s="232" t="s">
        <v>1</v>
      </c>
      <c r="F284" s="233" t="s">
        <v>289</v>
      </c>
      <c r="G284" s="231"/>
      <c r="H284" s="234">
        <v>59.04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135</v>
      </c>
      <c r="AU284" s="240" t="s">
        <v>89</v>
      </c>
      <c r="AV284" s="14" t="s">
        <v>89</v>
      </c>
      <c r="AW284" s="14" t="s">
        <v>36</v>
      </c>
      <c r="AX284" s="14" t="s">
        <v>80</v>
      </c>
      <c r="AY284" s="240" t="s">
        <v>125</v>
      </c>
    </row>
    <row r="285" spans="2:51" s="14" customFormat="1" ht="11.25">
      <c r="B285" s="230"/>
      <c r="C285" s="231"/>
      <c r="D285" s="216" t="s">
        <v>135</v>
      </c>
      <c r="E285" s="232" t="s">
        <v>1</v>
      </c>
      <c r="F285" s="233" t="s">
        <v>290</v>
      </c>
      <c r="G285" s="231"/>
      <c r="H285" s="234">
        <v>20.79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135</v>
      </c>
      <c r="AU285" s="240" t="s">
        <v>89</v>
      </c>
      <c r="AV285" s="14" t="s">
        <v>89</v>
      </c>
      <c r="AW285" s="14" t="s">
        <v>36</v>
      </c>
      <c r="AX285" s="14" t="s">
        <v>80</v>
      </c>
      <c r="AY285" s="240" t="s">
        <v>125</v>
      </c>
    </row>
    <row r="286" spans="2:51" s="14" customFormat="1" ht="11.25">
      <c r="B286" s="230"/>
      <c r="C286" s="231"/>
      <c r="D286" s="216" t="s">
        <v>135</v>
      </c>
      <c r="E286" s="232" t="s">
        <v>1</v>
      </c>
      <c r="F286" s="233" t="s">
        <v>291</v>
      </c>
      <c r="G286" s="231"/>
      <c r="H286" s="234">
        <v>-48.51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135</v>
      </c>
      <c r="AU286" s="240" t="s">
        <v>89</v>
      </c>
      <c r="AV286" s="14" t="s">
        <v>89</v>
      </c>
      <c r="AW286" s="14" t="s">
        <v>36</v>
      </c>
      <c r="AX286" s="14" t="s">
        <v>80</v>
      </c>
      <c r="AY286" s="240" t="s">
        <v>125</v>
      </c>
    </row>
    <row r="287" spans="2:51" s="13" customFormat="1" ht="11.25">
      <c r="B287" s="220"/>
      <c r="C287" s="221"/>
      <c r="D287" s="216" t="s">
        <v>135</v>
      </c>
      <c r="E287" s="222" t="s">
        <v>1</v>
      </c>
      <c r="F287" s="223" t="s">
        <v>292</v>
      </c>
      <c r="G287" s="221"/>
      <c r="H287" s="222" t="s">
        <v>1</v>
      </c>
      <c r="I287" s="224"/>
      <c r="J287" s="221"/>
      <c r="K287" s="221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135</v>
      </c>
      <c r="AU287" s="229" t="s">
        <v>89</v>
      </c>
      <c r="AV287" s="13" t="s">
        <v>21</v>
      </c>
      <c r="AW287" s="13" t="s">
        <v>36</v>
      </c>
      <c r="AX287" s="13" t="s">
        <v>80</v>
      </c>
      <c r="AY287" s="229" t="s">
        <v>125</v>
      </c>
    </row>
    <row r="288" spans="2:51" s="14" customFormat="1" ht="11.25">
      <c r="B288" s="230"/>
      <c r="C288" s="231"/>
      <c r="D288" s="216" t="s">
        <v>135</v>
      </c>
      <c r="E288" s="232" t="s">
        <v>1</v>
      </c>
      <c r="F288" s="233" t="s">
        <v>293</v>
      </c>
      <c r="G288" s="231"/>
      <c r="H288" s="234">
        <v>264.032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135</v>
      </c>
      <c r="AU288" s="240" t="s">
        <v>89</v>
      </c>
      <c r="AV288" s="14" t="s">
        <v>89</v>
      </c>
      <c r="AW288" s="14" t="s">
        <v>36</v>
      </c>
      <c r="AX288" s="14" t="s">
        <v>80</v>
      </c>
      <c r="AY288" s="240" t="s">
        <v>125</v>
      </c>
    </row>
    <row r="289" spans="2:51" s="14" customFormat="1" ht="11.25">
      <c r="B289" s="230"/>
      <c r="C289" s="231"/>
      <c r="D289" s="216" t="s">
        <v>135</v>
      </c>
      <c r="E289" s="232" t="s">
        <v>1</v>
      </c>
      <c r="F289" s="233" t="s">
        <v>294</v>
      </c>
      <c r="G289" s="231"/>
      <c r="H289" s="234">
        <v>44.4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135</v>
      </c>
      <c r="AU289" s="240" t="s">
        <v>89</v>
      </c>
      <c r="AV289" s="14" t="s">
        <v>89</v>
      </c>
      <c r="AW289" s="14" t="s">
        <v>36</v>
      </c>
      <c r="AX289" s="14" t="s">
        <v>80</v>
      </c>
      <c r="AY289" s="240" t="s">
        <v>125</v>
      </c>
    </row>
    <row r="290" spans="2:51" s="14" customFormat="1" ht="11.25">
      <c r="B290" s="230"/>
      <c r="C290" s="231"/>
      <c r="D290" s="216" t="s">
        <v>135</v>
      </c>
      <c r="E290" s="232" t="s">
        <v>1</v>
      </c>
      <c r="F290" s="233" t="s">
        <v>295</v>
      </c>
      <c r="G290" s="231"/>
      <c r="H290" s="234">
        <v>44.85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135</v>
      </c>
      <c r="AU290" s="240" t="s">
        <v>89</v>
      </c>
      <c r="AV290" s="14" t="s">
        <v>89</v>
      </c>
      <c r="AW290" s="14" t="s">
        <v>36</v>
      </c>
      <c r="AX290" s="14" t="s">
        <v>80</v>
      </c>
      <c r="AY290" s="240" t="s">
        <v>125</v>
      </c>
    </row>
    <row r="291" spans="2:51" s="14" customFormat="1" ht="11.25">
      <c r="B291" s="230"/>
      <c r="C291" s="231"/>
      <c r="D291" s="216" t="s">
        <v>135</v>
      </c>
      <c r="E291" s="232" t="s">
        <v>1</v>
      </c>
      <c r="F291" s="233" t="s">
        <v>296</v>
      </c>
      <c r="G291" s="231"/>
      <c r="H291" s="234">
        <v>-131.04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135</v>
      </c>
      <c r="AU291" s="240" t="s">
        <v>89</v>
      </c>
      <c r="AV291" s="14" t="s">
        <v>89</v>
      </c>
      <c r="AW291" s="14" t="s">
        <v>36</v>
      </c>
      <c r="AX291" s="14" t="s">
        <v>80</v>
      </c>
      <c r="AY291" s="240" t="s">
        <v>125</v>
      </c>
    </row>
    <row r="292" spans="2:51" s="15" customFormat="1" ht="11.25">
      <c r="B292" s="241"/>
      <c r="C292" s="242"/>
      <c r="D292" s="216" t="s">
        <v>135</v>
      </c>
      <c r="E292" s="243" t="s">
        <v>1</v>
      </c>
      <c r="F292" s="244" t="s">
        <v>140</v>
      </c>
      <c r="G292" s="242"/>
      <c r="H292" s="245">
        <v>272.12199999999996</v>
      </c>
      <c r="I292" s="246"/>
      <c r="J292" s="242"/>
      <c r="K292" s="242"/>
      <c r="L292" s="247"/>
      <c r="M292" s="265"/>
      <c r="N292" s="266"/>
      <c r="O292" s="266"/>
      <c r="P292" s="266"/>
      <c r="Q292" s="266"/>
      <c r="R292" s="266"/>
      <c r="S292" s="266"/>
      <c r="T292" s="267"/>
      <c r="AT292" s="251" t="s">
        <v>135</v>
      </c>
      <c r="AU292" s="251" t="s">
        <v>89</v>
      </c>
      <c r="AV292" s="15" t="s">
        <v>132</v>
      </c>
      <c r="AW292" s="15" t="s">
        <v>36</v>
      </c>
      <c r="AX292" s="15" t="s">
        <v>21</v>
      </c>
      <c r="AY292" s="251" t="s">
        <v>125</v>
      </c>
    </row>
    <row r="293" spans="1:31" s="2" customFormat="1" ht="6.95" customHeight="1">
      <c r="A293" s="34"/>
      <c r="B293" s="54"/>
      <c r="C293" s="55"/>
      <c r="D293" s="55"/>
      <c r="E293" s="55"/>
      <c r="F293" s="55"/>
      <c r="G293" s="55"/>
      <c r="H293" s="55"/>
      <c r="I293" s="152"/>
      <c r="J293" s="55"/>
      <c r="K293" s="55"/>
      <c r="L293" s="39"/>
      <c r="M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</row>
  </sheetData>
  <sheetProtection algorithmName="SHA-512" hashValue="UAuQtodaC2/xxvbE+Zfs9vGd3M2yGxwE69IrKOU/XgQciEeP5AZzP6CpMXnEx61kiVC6b8aKxbY2wSLJhZwjFQ==" saltValue="2UZZfAr27zwTpz7VPdTWJ6+zUYll68bkgw9+dW+cM5q8Gd78ZdThNyyxA9eHnUsxifZyEcxhmJFn7cT/l0xCvA==" spinCount="100000" sheet="1" objects="1" scenarios="1" formatColumns="0" formatRows="0" autoFilter="0"/>
  <autoFilter ref="C124:K29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7" t="s">
        <v>92</v>
      </c>
    </row>
    <row r="3" spans="2:46" s="1" customFormat="1" ht="6.95" customHeight="1" hidden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89</v>
      </c>
    </row>
    <row r="4" spans="2:46" s="1" customFormat="1" ht="24.95" customHeight="1" hidden="1">
      <c r="B4" s="20"/>
      <c r="D4" s="112" t="s">
        <v>93</v>
      </c>
      <c r="I4" s="108"/>
      <c r="L4" s="20"/>
      <c r="M4" s="113" t="s">
        <v>10</v>
      </c>
      <c r="AT4" s="17" t="s">
        <v>4</v>
      </c>
    </row>
    <row r="5" spans="2:12" s="1" customFormat="1" ht="6.95" customHeight="1" hidden="1">
      <c r="B5" s="20"/>
      <c r="I5" s="108"/>
      <c r="L5" s="20"/>
    </row>
    <row r="6" spans="2:12" s="1" customFormat="1" ht="12" customHeight="1" hidden="1">
      <c r="B6" s="20"/>
      <c r="D6" s="114" t="s">
        <v>16</v>
      </c>
      <c r="I6" s="108"/>
      <c r="L6" s="20"/>
    </row>
    <row r="7" spans="2:12" s="1" customFormat="1" ht="16.5" customHeight="1" hidden="1">
      <c r="B7" s="20"/>
      <c r="E7" s="313" t="str">
        <f>'Rekapitulace stavby'!K6</f>
        <v>ZŠ Partyzánká - výměna oken - revize 29.4.2020</v>
      </c>
      <c r="F7" s="314"/>
      <c r="G7" s="314"/>
      <c r="H7" s="314"/>
      <c r="I7" s="108"/>
      <c r="L7" s="20"/>
    </row>
    <row r="8" spans="1:31" s="2" customFormat="1" ht="12" customHeight="1" hidden="1">
      <c r="A8" s="34"/>
      <c r="B8" s="39"/>
      <c r="C8" s="34"/>
      <c r="D8" s="114" t="s">
        <v>94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15" t="s">
        <v>310</v>
      </c>
      <c r="F9" s="316"/>
      <c r="G9" s="316"/>
      <c r="H9" s="316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4" t="s">
        <v>19</v>
      </c>
      <c r="E11" s="34"/>
      <c r="F11" s="116" t="s">
        <v>1</v>
      </c>
      <c r="G11" s="34"/>
      <c r="H11" s="34"/>
      <c r="I11" s="117" t="s">
        <v>20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4" t="s">
        <v>22</v>
      </c>
      <c r="E12" s="34"/>
      <c r="F12" s="116" t="s">
        <v>38</v>
      </c>
      <c r="G12" s="34"/>
      <c r="H12" s="34"/>
      <c r="I12" s="117" t="s">
        <v>24</v>
      </c>
      <c r="J12" s="118" t="str">
        <f>'Rekapitulace stavby'!AN8</f>
        <v>29. 4. 2020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4" t="s">
        <v>28</v>
      </c>
      <c r="E14" s="34"/>
      <c r="F14" s="34"/>
      <c r="G14" s="34"/>
      <c r="H14" s="34"/>
      <c r="I14" s="117" t="s">
        <v>29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6" t="str">
        <f>IF('Rekapitulace stavby'!E11="","",'Rekapitulace stavby'!E11)</f>
        <v>Město Česká Lípa</v>
      </c>
      <c r="F15" s="34"/>
      <c r="G15" s="34"/>
      <c r="H15" s="34"/>
      <c r="I15" s="117" t="s">
        <v>31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4" t="s">
        <v>32</v>
      </c>
      <c r="E17" s="34"/>
      <c r="F17" s="34"/>
      <c r="G17" s="34"/>
      <c r="H17" s="34"/>
      <c r="I17" s="117" t="s">
        <v>29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17" t="str">
        <f>'Rekapitulace stavby'!E14</f>
        <v>Vyplň údaj</v>
      </c>
      <c r="F18" s="318"/>
      <c r="G18" s="318"/>
      <c r="H18" s="318"/>
      <c r="I18" s="117" t="s">
        <v>31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4" t="s">
        <v>34</v>
      </c>
      <c r="E20" s="34"/>
      <c r="F20" s="34"/>
      <c r="G20" s="34"/>
      <c r="H20" s="34"/>
      <c r="I20" s="117" t="s">
        <v>29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6" t="str">
        <f>IF('Rekapitulace stavby'!E17="","",'Rekapitulace stavby'!E17)</f>
        <v>Petr Kubiš</v>
      </c>
      <c r="F21" s="34"/>
      <c r="G21" s="34"/>
      <c r="H21" s="34"/>
      <c r="I21" s="117" t="s">
        <v>31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4" t="s">
        <v>37</v>
      </c>
      <c r="E23" s="34"/>
      <c r="F23" s="34"/>
      <c r="G23" s="34"/>
      <c r="H23" s="34"/>
      <c r="I23" s="117" t="s">
        <v>29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31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4" t="s">
        <v>39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9"/>
      <c r="B27" s="120"/>
      <c r="C27" s="119"/>
      <c r="D27" s="119"/>
      <c r="E27" s="319" t="s">
        <v>1</v>
      </c>
      <c r="F27" s="319"/>
      <c r="G27" s="319"/>
      <c r="H27" s="319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25" t="s">
        <v>40</v>
      </c>
      <c r="E30" s="34"/>
      <c r="F30" s="34"/>
      <c r="G30" s="34"/>
      <c r="H30" s="34"/>
      <c r="I30" s="115"/>
      <c r="J30" s="126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7" t="s">
        <v>42</v>
      </c>
      <c r="G32" s="34"/>
      <c r="H32" s="34"/>
      <c r="I32" s="128" t="s">
        <v>41</v>
      </c>
      <c r="J32" s="127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9" t="s">
        <v>44</v>
      </c>
      <c r="E33" s="114" t="s">
        <v>45</v>
      </c>
      <c r="F33" s="130">
        <f>ROUND((SUM(BE122:BE147)),2)</f>
        <v>0</v>
      </c>
      <c r="G33" s="34"/>
      <c r="H33" s="34"/>
      <c r="I33" s="131">
        <v>0.21</v>
      </c>
      <c r="J33" s="130">
        <f>ROUND(((SUM(BE122:BE147))*I33),2)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4" t="s">
        <v>46</v>
      </c>
      <c r="F34" s="130">
        <f>ROUND((SUM(BF122:BF147)),2)</f>
        <v>0</v>
      </c>
      <c r="G34" s="34"/>
      <c r="H34" s="34"/>
      <c r="I34" s="131">
        <v>0.15</v>
      </c>
      <c r="J34" s="130">
        <f>ROUND(((SUM(BF122:BF147))*I34),2)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47</v>
      </c>
      <c r="F35" s="130">
        <f>ROUND((SUM(BG122:BG147)),2)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48</v>
      </c>
      <c r="F36" s="130">
        <f>ROUND((SUM(BH122:BH147)),2)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49</v>
      </c>
      <c r="F37" s="130">
        <f>ROUND((SUM(BI122:BI147)),2)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32"/>
      <c r="D39" s="133" t="s">
        <v>50</v>
      </c>
      <c r="E39" s="134"/>
      <c r="F39" s="134"/>
      <c r="G39" s="135" t="s">
        <v>51</v>
      </c>
      <c r="H39" s="136" t="s">
        <v>52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I41" s="108"/>
      <c r="L41" s="20"/>
    </row>
    <row r="42" spans="2:12" s="1" customFormat="1" ht="14.45" customHeight="1" hidden="1">
      <c r="B42" s="20"/>
      <c r="I42" s="108"/>
      <c r="L42" s="20"/>
    </row>
    <row r="43" spans="2:12" s="1" customFormat="1" ht="14.45" customHeight="1" hidden="1">
      <c r="B43" s="20"/>
      <c r="I43" s="108"/>
      <c r="L43" s="20"/>
    </row>
    <row r="44" spans="2:12" s="1" customFormat="1" ht="14.45" customHeight="1" hidden="1">
      <c r="B44" s="20"/>
      <c r="I44" s="108"/>
      <c r="L44" s="20"/>
    </row>
    <row r="45" spans="2:12" s="1" customFormat="1" ht="14.45" customHeight="1" hidden="1">
      <c r="B45" s="20"/>
      <c r="I45" s="108"/>
      <c r="L45" s="20"/>
    </row>
    <row r="46" spans="2:12" s="1" customFormat="1" ht="14.45" customHeight="1" hidden="1">
      <c r="B46" s="20"/>
      <c r="I46" s="108"/>
      <c r="L46" s="20"/>
    </row>
    <row r="47" spans="2:12" s="1" customFormat="1" ht="14.45" customHeight="1" hidden="1">
      <c r="B47" s="20"/>
      <c r="I47" s="108"/>
      <c r="L47" s="20"/>
    </row>
    <row r="48" spans="2:12" s="1" customFormat="1" ht="14.45" customHeight="1" hidden="1">
      <c r="B48" s="20"/>
      <c r="I48" s="108"/>
      <c r="L48" s="20"/>
    </row>
    <row r="49" spans="2:12" s="1" customFormat="1" ht="14.45" customHeight="1" hidden="1">
      <c r="B49" s="20"/>
      <c r="I49" s="108"/>
      <c r="L49" s="20"/>
    </row>
    <row r="50" spans="2:12" s="2" customFormat="1" ht="14.45" customHeight="1" hidden="1">
      <c r="B50" s="51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96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0" t="str">
        <f>E7</f>
        <v>ZŠ Partyzánká - výměna oken - revize 29.4.2020</v>
      </c>
      <c r="F85" s="321"/>
      <c r="G85" s="321"/>
      <c r="H85" s="321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1" t="str">
        <f>E9</f>
        <v>200314-2 - VRN</v>
      </c>
      <c r="F87" s="322"/>
      <c r="G87" s="322"/>
      <c r="H87" s="322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22</v>
      </c>
      <c r="D89" s="36"/>
      <c r="E89" s="36"/>
      <c r="F89" s="27" t="str">
        <f>F12</f>
        <v xml:space="preserve"> </v>
      </c>
      <c r="G89" s="36"/>
      <c r="H89" s="36"/>
      <c r="I89" s="117" t="s">
        <v>24</v>
      </c>
      <c r="J89" s="66" t="str">
        <f>IF(J12="","",J12)</f>
        <v>29. 4. 2020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28</v>
      </c>
      <c r="D91" s="36"/>
      <c r="E91" s="36"/>
      <c r="F91" s="27" t="str">
        <f>E15</f>
        <v>Město Česká Lípa</v>
      </c>
      <c r="G91" s="36"/>
      <c r="H91" s="36"/>
      <c r="I91" s="117" t="s">
        <v>34</v>
      </c>
      <c r="J91" s="32" t="str">
        <f>E21</f>
        <v>Petr Kubiš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32</v>
      </c>
      <c r="D92" s="36"/>
      <c r="E92" s="36"/>
      <c r="F92" s="27" t="str">
        <f>IF(E18="","",E18)</f>
        <v>Vyplň údaj</v>
      </c>
      <c r="G92" s="36"/>
      <c r="H92" s="36"/>
      <c r="I92" s="117" t="s">
        <v>37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97</v>
      </c>
      <c r="D94" s="157"/>
      <c r="E94" s="157"/>
      <c r="F94" s="157"/>
      <c r="G94" s="157"/>
      <c r="H94" s="157"/>
      <c r="I94" s="158"/>
      <c r="J94" s="159" t="s">
        <v>98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99</v>
      </c>
      <c r="D96" s="36"/>
      <c r="E96" s="36"/>
      <c r="F96" s="36"/>
      <c r="G96" s="36"/>
      <c r="H96" s="36"/>
      <c r="I96" s="115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5" customHeight="1">
      <c r="B97" s="161"/>
      <c r="C97" s="162"/>
      <c r="D97" s="163" t="s">
        <v>311</v>
      </c>
      <c r="E97" s="164"/>
      <c r="F97" s="164"/>
      <c r="G97" s="164"/>
      <c r="H97" s="164"/>
      <c r="I97" s="165"/>
      <c r="J97" s="166">
        <f>J123</f>
        <v>0</v>
      </c>
      <c r="K97" s="162"/>
      <c r="L97" s="167"/>
    </row>
    <row r="98" spans="2:12" s="10" customFormat="1" ht="19.9" customHeight="1">
      <c r="B98" s="168"/>
      <c r="C98" s="169"/>
      <c r="D98" s="170" t="s">
        <v>312</v>
      </c>
      <c r="E98" s="171"/>
      <c r="F98" s="171"/>
      <c r="G98" s="171"/>
      <c r="H98" s="171"/>
      <c r="I98" s="172"/>
      <c r="J98" s="173">
        <f>J124</f>
        <v>0</v>
      </c>
      <c r="K98" s="169"/>
      <c r="L98" s="174"/>
    </row>
    <row r="99" spans="2:12" s="10" customFormat="1" ht="19.9" customHeight="1">
      <c r="B99" s="168"/>
      <c r="C99" s="169"/>
      <c r="D99" s="170" t="s">
        <v>313</v>
      </c>
      <c r="E99" s="171"/>
      <c r="F99" s="171"/>
      <c r="G99" s="171"/>
      <c r="H99" s="171"/>
      <c r="I99" s="172"/>
      <c r="J99" s="173">
        <f>J127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314</v>
      </c>
      <c r="E100" s="171"/>
      <c r="F100" s="171"/>
      <c r="G100" s="171"/>
      <c r="H100" s="171"/>
      <c r="I100" s="172"/>
      <c r="J100" s="173">
        <f>J131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315</v>
      </c>
      <c r="E101" s="171"/>
      <c r="F101" s="171"/>
      <c r="G101" s="171"/>
      <c r="H101" s="171"/>
      <c r="I101" s="172"/>
      <c r="J101" s="173">
        <f>J140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316</v>
      </c>
      <c r="E102" s="171"/>
      <c r="F102" s="171"/>
      <c r="G102" s="171"/>
      <c r="H102" s="171"/>
      <c r="I102" s="172"/>
      <c r="J102" s="173">
        <f>J143</f>
        <v>0</v>
      </c>
      <c r="K102" s="169"/>
      <c r="L102" s="17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15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152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155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110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20" t="str">
        <f>E7</f>
        <v>ZŠ Partyzánká - výměna oken - revize 29.4.2020</v>
      </c>
      <c r="F112" s="321"/>
      <c r="G112" s="321"/>
      <c r="H112" s="321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94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1" t="str">
        <f>E9</f>
        <v>200314-2 - VRN</v>
      </c>
      <c r="F114" s="322"/>
      <c r="G114" s="322"/>
      <c r="H114" s="322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22</v>
      </c>
      <c r="D116" s="36"/>
      <c r="E116" s="36"/>
      <c r="F116" s="27" t="str">
        <f>F12</f>
        <v xml:space="preserve"> </v>
      </c>
      <c r="G116" s="36"/>
      <c r="H116" s="36"/>
      <c r="I116" s="117" t="s">
        <v>24</v>
      </c>
      <c r="J116" s="66" t="str">
        <f>IF(J12="","",J12)</f>
        <v>29. 4. 2020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E15</f>
        <v>Město Česká Lípa</v>
      </c>
      <c r="G118" s="36"/>
      <c r="H118" s="36"/>
      <c r="I118" s="117" t="s">
        <v>34</v>
      </c>
      <c r="J118" s="32" t="str">
        <f>E21</f>
        <v>Petr Kubiš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32</v>
      </c>
      <c r="D119" s="36"/>
      <c r="E119" s="36"/>
      <c r="F119" s="27" t="str">
        <f>IF(E18="","",E18)</f>
        <v>Vyplň údaj</v>
      </c>
      <c r="G119" s="36"/>
      <c r="H119" s="36"/>
      <c r="I119" s="117" t="s">
        <v>37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15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75"/>
      <c r="B121" s="176"/>
      <c r="C121" s="177" t="s">
        <v>111</v>
      </c>
      <c r="D121" s="178" t="s">
        <v>65</v>
      </c>
      <c r="E121" s="178" t="s">
        <v>61</v>
      </c>
      <c r="F121" s="178" t="s">
        <v>62</v>
      </c>
      <c r="G121" s="178" t="s">
        <v>112</v>
      </c>
      <c r="H121" s="178" t="s">
        <v>113</v>
      </c>
      <c r="I121" s="179" t="s">
        <v>114</v>
      </c>
      <c r="J121" s="178" t="s">
        <v>98</v>
      </c>
      <c r="K121" s="180" t="s">
        <v>115</v>
      </c>
      <c r="L121" s="181"/>
      <c r="M121" s="75" t="s">
        <v>1</v>
      </c>
      <c r="N121" s="76" t="s">
        <v>44</v>
      </c>
      <c r="O121" s="76" t="s">
        <v>116</v>
      </c>
      <c r="P121" s="76" t="s">
        <v>117</v>
      </c>
      <c r="Q121" s="76" t="s">
        <v>118</v>
      </c>
      <c r="R121" s="76" t="s">
        <v>119</v>
      </c>
      <c r="S121" s="76" t="s">
        <v>120</v>
      </c>
      <c r="T121" s="77" t="s">
        <v>121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63" s="2" customFormat="1" ht="22.9" customHeight="1">
      <c r="A122" s="34"/>
      <c r="B122" s="35"/>
      <c r="C122" s="82" t="s">
        <v>122</v>
      </c>
      <c r="D122" s="36"/>
      <c r="E122" s="36"/>
      <c r="F122" s="36"/>
      <c r="G122" s="36"/>
      <c r="H122" s="36"/>
      <c r="I122" s="115"/>
      <c r="J122" s="182">
        <f>BK122</f>
        <v>0</v>
      </c>
      <c r="K122" s="36"/>
      <c r="L122" s="39"/>
      <c r="M122" s="78"/>
      <c r="N122" s="183"/>
      <c r="O122" s="79"/>
      <c r="P122" s="184">
        <f>P123</f>
        <v>0</v>
      </c>
      <c r="Q122" s="79"/>
      <c r="R122" s="184">
        <f>R123</f>
        <v>0</v>
      </c>
      <c r="S122" s="79"/>
      <c r="T122" s="185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79</v>
      </c>
      <c r="AU122" s="17" t="s">
        <v>100</v>
      </c>
      <c r="BK122" s="186">
        <f>BK123</f>
        <v>0</v>
      </c>
    </row>
    <row r="123" spans="2:63" s="12" customFormat="1" ht="25.9" customHeight="1">
      <c r="B123" s="187"/>
      <c r="C123" s="188"/>
      <c r="D123" s="189" t="s">
        <v>79</v>
      </c>
      <c r="E123" s="190" t="s">
        <v>91</v>
      </c>
      <c r="F123" s="190" t="s">
        <v>317</v>
      </c>
      <c r="G123" s="188"/>
      <c r="H123" s="188"/>
      <c r="I123" s="191"/>
      <c r="J123" s="192">
        <f>BK123</f>
        <v>0</v>
      </c>
      <c r="K123" s="188"/>
      <c r="L123" s="193"/>
      <c r="M123" s="194"/>
      <c r="N123" s="195"/>
      <c r="O123" s="195"/>
      <c r="P123" s="196">
        <f>P124+P127+P131+P140+P143</f>
        <v>0</v>
      </c>
      <c r="Q123" s="195"/>
      <c r="R123" s="196">
        <f>R124+R127+R131+R140+R143</f>
        <v>0</v>
      </c>
      <c r="S123" s="195"/>
      <c r="T123" s="197">
        <f>T124+T127+T131+T140+T143</f>
        <v>0</v>
      </c>
      <c r="AR123" s="198" t="s">
        <v>162</v>
      </c>
      <c r="AT123" s="199" t="s">
        <v>79</v>
      </c>
      <c r="AU123" s="199" t="s">
        <v>80</v>
      </c>
      <c r="AY123" s="198" t="s">
        <v>125</v>
      </c>
      <c r="BK123" s="200">
        <f>BK124+BK127+BK131+BK140+BK143</f>
        <v>0</v>
      </c>
    </row>
    <row r="124" spans="2:63" s="12" customFormat="1" ht="22.9" customHeight="1">
      <c r="B124" s="187"/>
      <c r="C124" s="188"/>
      <c r="D124" s="189" t="s">
        <v>79</v>
      </c>
      <c r="E124" s="201" t="s">
        <v>318</v>
      </c>
      <c r="F124" s="201" t="s">
        <v>319</v>
      </c>
      <c r="G124" s="188"/>
      <c r="H124" s="188"/>
      <c r="I124" s="191"/>
      <c r="J124" s="202">
        <f>BK124</f>
        <v>0</v>
      </c>
      <c r="K124" s="188"/>
      <c r="L124" s="193"/>
      <c r="M124" s="194"/>
      <c r="N124" s="195"/>
      <c r="O124" s="195"/>
      <c r="P124" s="196">
        <f>SUM(P125:P126)</f>
        <v>0</v>
      </c>
      <c r="Q124" s="195"/>
      <c r="R124" s="196">
        <f>SUM(R125:R126)</f>
        <v>0</v>
      </c>
      <c r="S124" s="195"/>
      <c r="T124" s="197">
        <f>SUM(T125:T126)</f>
        <v>0</v>
      </c>
      <c r="AR124" s="198" t="s">
        <v>162</v>
      </c>
      <c r="AT124" s="199" t="s">
        <v>79</v>
      </c>
      <c r="AU124" s="199" t="s">
        <v>21</v>
      </c>
      <c r="AY124" s="198" t="s">
        <v>125</v>
      </c>
      <c r="BK124" s="200">
        <f>SUM(BK125:BK126)</f>
        <v>0</v>
      </c>
    </row>
    <row r="125" spans="1:65" s="2" customFormat="1" ht="21.75" customHeight="1">
      <c r="A125" s="34"/>
      <c r="B125" s="35"/>
      <c r="C125" s="203" t="s">
        <v>21</v>
      </c>
      <c r="D125" s="203" t="s">
        <v>128</v>
      </c>
      <c r="E125" s="204" t="s">
        <v>320</v>
      </c>
      <c r="F125" s="205" t="s">
        <v>321</v>
      </c>
      <c r="G125" s="206" t="s">
        <v>153</v>
      </c>
      <c r="H125" s="207">
        <v>1</v>
      </c>
      <c r="I125" s="208"/>
      <c r="J125" s="209">
        <f>ROUND(I125*H125,2)</f>
        <v>0</v>
      </c>
      <c r="K125" s="205" t="s">
        <v>144</v>
      </c>
      <c r="L125" s="39"/>
      <c r="M125" s="210" t="s">
        <v>1</v>
      </c>
      <c r="N125" s="211" t="s">
        <v>45</v>
      </c>
      <c r="O125" s="71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4" t="s">
        <v>132</v>
      </c>
      <c r="AT125" s="214" t="s">
        <v>128</v>
      </c>
      <c r="AU125" s="214" t="s">
        <v>89</v>
      </c>
      <c r="AY125" s="17" t="s">
        <v>125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7" t="s">
        <v>21</v>
      </c>
      <c r="BK125" s="215">
        <f>ROUND(I125*H125,2)</f>
        <v>0</v>
      </c>
      <c r="BL125" s="17" t="s">
        <v>132</v>
      </c>
      <c r="BM125" s="214" t="s">
        <v>89</v>
      </c>
    </row>
    <row r="126" spans="1:47" s="2" customFormat="1" ht="11.25">
      <c r="A126" s="34"/>
      <c r="B126" s="35"/>
      <c r="C126" s="36"/>
      <c r="D126" s="216" t="s">
        <v>134</v>
      </c>
      <c r="E126" s="36"/>
      <c r="F126" s="217" t="s">
        <v>322</v>
      </c>
      <c r="G126" s="36"/>
      <c r="H126" s="36"/>
      <c r="I126" s="115"/>
      <c r="J126" s="36"/>
      <c r="K126" s="36"/>
      <c r="L126" s="39"/>
      <c r="M126" s="218"/>
      <c r="N126" s="219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134</v>
      </c>
      <c r="AU126" s="17" t="s">
        <v>89</v>
      </c>
    </row>
    <row r="127" spans="2:63" s="12" customFormat="1" ht="22.9" customHeight="1">
      <c r="B127" s="187"/>
      <c r="C127" s="188"/>
      <c r="D127" s="189" t="s">
        <v>79</v>
      </c>
      <c r="E127" s="201" t="s">
        <v>323</v>
      </c>
      <c r="F127" s="201" t="s">
        <v>324</v>
      </c>
      <c r="G127" s="188"/>
      <c r="H127" s="188"/>
      <c r="I127" s="191"/>
      <c r="J127" s="202">
        <f>BK127</f>
        <v>0</v>
      </c>
      <c r="K127" s="188"/>
      <c r="L127" s="193"/>
      <c r="M127" s="194"/>
      <c r="N127" s="195"/>
      <c r="O127" s="195"/>
      <c r="P127" s="196">
        <f>SUM(P128:P130)</f>
        <v>0</v>
      </c>
      <c r="Q127" s="195"/>
      <c r="R127" s="196">
        <f>SUM(R128:R130)</f>
        <v>0</v>
      </c>
      <c r="S127" s="195"/>
      <c r="T127" s="197">
        <f>SUM(T128:T130)</f>
        <v>0</v>
      </c>
      <c r="AR127" s="198" t="s">
        <v>162</v>
      </c>
      <c r="AT127" s="199" t="s">
        <v>79</v>
      </c>
      <c r="AU127" s="199" t="s">
        <v>21</v>
      </c>
      <c r="AY127" s="198" t="s">
        <v>125</v>
      </c>
      <c r="BK127" s="200">
        <f>SUM(BK128:BK130)</f>
        <v>0</v>
      </c>
    </row>
    <row r="128" spans="1:65" s="2" customFormat="1" ht="16.5" customHeight="1">
      <c r="A128" s="34"/>
      <c r="B128" s="35"/>
      <c r="C128" s="203" t="s">
        <v>89</v>
      </c>
      <c r="D128" s="203" t="s">
        <v>128</v>
      </c>
      <c r="E128" s="204" t="s">
        <v>325</v>
      </c>
      <c r="F128" s="205" t="s">
        <v>326</v>
      </c>
      <c r="G128" s="206" t="s">
        <v>327</v>
      </c>
      <c r="H128" s="207">
        <v>1</v>
      </c>
      <c r="I128" s="208"/>
      <c r="J128" s="209">
        <f>ROUND(I128*H128,2)</f>
        <v>0</v>
      </c>
      <c r="K128" s="205" t="s">
        <v>144</v>
      </c>
      <c r="L128" s="39"/>
      <c r="M128" s="210" t="s">
        <v>1</v>
      </c>
      <c r="N128" s="211" t="s">
        <v>45</v>
      </c>
      <c r="O128" s="71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4" t="s">
        <v>132</v>
      </c>
      <c r="AT128" s="214" t="s">
        <v>128</v>
      </c>
      <c r="AU128" s="214" t="s">
        <v>89</v>
      </c>
      <c r="AY128" s="17" t="s">
        <v>125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7" t="s">
        <v>21</v>
      </c>
      <c r="BK128" s="215">
        <f>ROUND(I128*H128,2)</f>
        <v>0</v>
      </c>
      <c r="BL128" s="17" t="s">
        <v>132</v>
      </c>
      <c r="BM128" s="214" t="s">
        <v>132</v>
      </c>
    </row>
    <row r="129" spans="1:47" s="2" customFormat="1" ht="11.25">
      <c r="A129" s="34"/>
      <c r="B129" s="35"/>
      <c r="C129" s="36"/>
      <c r="D129" s="216" t="s">
        <v>134</v>
      </c>
      <c r="E129" s="36"/>
      <c r="F129" s="217" t="s">
        <v>328</v>
      </c>
      <c r="G129" s="36"/>
      <c r="H129" s="36"/>
      <c r="I129" s="115"/>
      <c r="J129" s="36"/>
      <c r="K129" s="36"/>
      <c r="L129" s="39"/>
      <c r="M129" s="218"/>
      <c r="N129" s="219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134</v>
      </c>
      <c r="AU129" s="17" t="s">
        <v>89</v>
      </c>
    </row>
    <row r="130" spans="1:47" s="2" customFormat="1" ht="19.5">
      <c r="A130" s="34"/>
      <c r="B130" s="35"/>
      <c r="C130" s="36"/>
      <c r="D130" s="216" t="s">
        <v>170</v>
      </c>
      <c r="E130" s="36"/>
      <c r="F130" s="252" t="s">
        <v>329</v>
      </c>
      <c r="G130" s="36"/>
      <c r="H130" s="36"/>
      <c r="I130" s="115"/>
      <c r="J130" s="36"/>
      <c r="K130" s="36"/>
      <c r="L130" s="39"/>
      <c r="M130" s="218"/>
      <c r="N130" s="219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170</v>
      </c>
      <c r="AU130" s="17" t="s">
        <v>89</v>
      </c>
    </row>
    <row r="131" spans="2:63" s="12" customFormat="1" ht="22.9" customHeight="1">
      <c r="B131" s="187"/>
      <c r="C131" s="188"/>
      <c r="D131" s="189" t="s">
        <v>79</v>
      </c>
      <c r="E131" s="201" t="s">
        <v>330</v>
      </c>
      <c r="F131" s="201" t="s">
        <v>331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SUM(P132:P139)</f>
        <v>0</v>
      </c>
      <c r="Q131" s="195"/>
      <c r="R131" s="196">
        <f>SUM(R132:R139)</f>
        <v>0</v>
      </c>
      <c r="S131" s="195"/>
      <c r="T131" s="197">
        <f>SUM(T132:T139)</f>
        <v>0</v>
      </c>
      <c r="AR131" s="198" t="s">
        <v>162</v>
      </c>
      <c r="AT131" s="199" t="s">
        <v>79</v>
      </c>
      <c r="AU131" s="199" t="s">
        <v>21</v>
      </c>
      <c r="AY131" s="198" t="s">
        <v>125</v>
      </c>
      <c r="BK131" s="200">
        <f>SUM(BK132:BK139)</f>
        <v>0</v>
      </c>
    </row>
    <row r="132" spans="1:65" s="2" customFormat="1" ht="21.75" customHeight="1">
      <c r="A132" s="34"/>
      <c r="B132" s="35"/>
      <c r="C132" s="203" t="s">
        <v>150</v>
      </c>
      <c r="D132" s="203" t="s">
        <v>128</v>
      </c>
      <c r="E132" s="204" t="s">
        <v>332</v>
      </c>
      <c r="F132" s="205" t="s">
        <v>333</v>
      </c>
      <c r="G132" s="206" t="s">
        <v>153</v>
      </c>
      <c r="H132" s="207">
        <v>1</v>
      </c>
      <c r="I132" s="208"/>
      <c r="J132" s="209">
        <f>ROUND(I132*H132,2)</f>
        <v>0</v>
      </c>
      <c r="K132" s="205" t="s">
        <v>144</v>
      </c>
      <c r="L132" s="39"/>
      <c r="M132" s="210" t="s">
        <v>1</v>
      </c>
      <c r="N132" s="211" t="s">
        <v>45</v>
      </c>
      <c r="O132" s="7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4" t="s">
        <v>132</v>
      </c>
      <c r="AT132" s="214" t="s">
        <v>128</v>
      </c>
      <c r="AU132" s="214" t="s">
        <v>89</v>
      </c>
      <c r="AY132" s="17" t="s">
        <v>125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7" t="s">
        <v>21</v>
      </c>
      <c r="BK132" s="215">
        <f>ROUND(I132*H132,2)</f>
        <v>0</v>
      </c>
      <c r="BL132" s="17" t="s">
        <v>132</v>
      </c>
      <c r="BM132" s="214" t="s">
        <v>126</v>
      </c>
    </row>
    <row r="133" spans="1:47" s="2" customFormat="1" ht="11.25">
      <c r="A133" s="34"/>
      <c r="B133" s="35"/>
      <c r="C133" s="36"/>
      <c r="D133" s="216" t="s">
        <v>134</v>
      </c>
      <c r="E133" s="36"/>
      <c r="F133" s="217" t="s">
        <v>334</v>
      </c>
      <c r="G133" s="36"/>
      <c r="H133" s="36"/>
      <c r="I133" s="115"/>
      <c r="J133" s="36"/>
      <c r="K133" s="36"/>
      <c r="L133" s="39"/>
      <c r="M133" s="218"/>
      <c r="N133" s="219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134</v>
      </c>
      <c r="AU133" s="17" t="s">
        <v>89</v>
      </c>
    </row>
    <row r="134" spans="1:65" s="2" customFormat="1" ht="16.5" customHeight="1">
      <c r="A134" s="34"/>
      <c r="B134" s="35"/>
      <c r="C134" s="203" t="s">
        <v>132</v>
      </c>
      <c r="D134" s="203" t="s">
        <v>128</v>
      </c>
      <c r="E134" s="204" t="s">
        <v>335</v>
      </c>
      <c r="F134" s="205" t="s">
        <v>336</v>
      </c>
      <c r="G134" s="206" t="s">
        <v>153</v>
      </c>
      <c r="H134" s="207">
        <v>1</v>
      </c>
      <c r="I134" s="208"/>
      <c r="J134" s="209">
        <f>ROUND(I134*H134,2)</f>
        <v>0</v>
      </c>
      <c r="K134" s="205" t="s">
        <v>144</v>
      </c>
      <c r="L134" s="39"/>
      <c r="M134" s="210" t="s">
        <v>1</v>
      </c>
      <c r="N134" s="211" t="s">
        <v>45</v>
      </c>
      <c r="O134" s="71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4" t="s">
        <v>132</v>
      </c>
      <c r="AT134" s="214" t="s">
        <v>128</v>
      </c>
      <c r="AU134" s="214" t="s">
        <v>89</v>
      </c>
      <c r="AY134" s="17" t="s">
        <v>125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7" t="s">
        <v>21</v>
      </c>
      <c r="BK134" s="215">
        <f>ROUND(I134*H134,2)</f>
        <v>0</v>
      </c>
      <c r="BL134" s="17" t="s">
        <v>132</v>
      </c>
      <c r="BM134" s="214" t="s">
        <v>184</v>
      </c>
    </row>
    <row r="135" spans="1:47" s="2" customFormat="1" ht="11.25">
      <c r="A135" s="34"/>
      <c r="B135" s="35"/>
      <c r="C135" s="36"/>
      <c r="D135" s="216" t="s">
        <v>134</v>
      </c>
      <c r="E135" s="36"/>
      <c r="F135" s="217" t="s">
        <v>337</v>
      </c>
      <c r="G135" s="36"/>
      <c r="H135" s="36"/>
      <c r="I135" s="115"/>
      <c r="J135" s="36"/>
      <c r="K135" s="36"/>
      <c r="L135" s="39"/>
      <c r="M135" s="218"/>
      <c r="N135" s="219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134</v>
      </c>
      <c r="AU135" s="17" t="s">
        <v>89</v>
      </c>
    </row>
    <row r="136" spans="1:65" s="2" customFormat="1" ht="16.5" customHeight="1">
      <c r="A136" s="34"/>
      <c r="B136" s="35"/>
      <c r="C136" s="203" t="s">
        <v>162</v>
      </c>
      <c r="D136" s="203" t="s">
        <v>128</v>
      </c>
      <c r="E136" s="204" t="s">
        <v>338</v>
      </c>
      <c r="F136" s="205" t="s">
        <v>339</v>
      </c>
      <c r="G136" s="206" t="s">
        <v>153</v>
      </c>
      <c r="H136" s="207">
        <v>1</v>
      </c>
      <c r="I136" s="208"/>
      <c r="J136" s="209">
        <f>ROUND(I136*H136,2)</f>
        <v>0</v>
      </c>
      <c r="K136" s="205" t="s">
        <v>144</v>
      </c>
      <c r="L136" s="39"/>
      <c r="M136" s="210" t="s">
        <v>1</v>
      </c>
      <c r="N136" s="211" t="s">
        <v>45</v>
      </c>
      <c r="O136" s="71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4" t="s">
        <v>132</v>
      </c>
      <c r="AT136" s="214" t="s">
        <v>128</v>
      </c>
      <c r="AU136" s="214" t="s">
        <v>89</v>
      </c>
      <c r="AY136" s="17" t="s">
        <v>125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7" t="s">
        <v>21</v>
      </c>
      <c r="BK136" s="215">
        <f>ROUND(I136*H136,2)</f>
        <v>0</v>
      </c>
      <c r="BL136" s="17" t="s">
        <v>132</v>
      </c>
      <c r="BM136" s="214" t="s">
        <v>26</v>
      </c>
    </row>
    <row r="137" spans="1:47" s="2" customFormat="1" ht="11.25">
      <c r="A137" s="34"/>
      <c r="B137" s="35"/>
      <c r="C137" s="36"/>
      <c r="D137" s="216" t="s">
        <v>134</v>
      </c>
      <c r="E137" s="36"/>
      <c r="F137" s="217" t="s">
        <v>340</v>
      </c>
      <c r="G137" s="36"/>
      <c r="H137" s="36"/>
      <c r="I137" s="115"/>
      <c r="J137" s="36"/>
      <c r="K137" s="36"/>
      <c r="L137" s="39"/>
      <c r="M137" s="218"/>
      <c r="N137" s="219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134</v>
      </c>
      <c r="AU137" s="17" t="s">
        <v>89</v>
      </c>
    </row>
    <row r="138" spans="1:65" s="2" customFormat="1" ht="16.5" customHeight="1">
      <c r="A138" s="34"/>
      <c r="B138" s="35"/>
      <c r="C138" s="203" t="s">
        <v>126</v>
      </c>
      <c r="D138" s="203" t="s">
        <v>128</v>
      </c>
      <c r="E138" s="204" t="s">
        <v>341</v>
      </c>
      <c r="F138" s="205" t="s">
        <v>342</v>
      </c>
      <c r="G138" s="206" t="s">
        <v>153</v>
      </c>
      <c r="H138" s="207">
        <v>1</v>
      </c>
      <c r="I138" s="208"/>
      <c r="J138" s="209">
        <f>ROUND(I138*H138,2)</f>
        <v>0</v>
      </c>
      <c r="K138" s="205" t="s">
        <v>144</v>
      </c>
      <c r="L138" s="39"/>
      <c r="M138" s="210" t="s">
        <v>1</v>
      </c>
      <c r="N138" s="211" t="s">
        <v>45</v>
      </c>
      <c r="O138" s="71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4" t="s">
        <v>132</v>
      </c>
      <c r="AT138" s="214" t="s">
        <v>128</v>
      </c>
      <c r="AU138" s="214" t="s">
        <v>89</v>
      </c>
      <c r="AY138" s="17" t="s">
        <v>125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21</v>
      </c>
      <c r="BK138" s="215">
        <f>ROUND(I138*H138,2)</f>
        <v>0</v>
      </c>
      <c r="BL138" s="17" t="s">
        <v>132</v>
      </c>
      <c r="BM138" s="214" t="s">
        <v>209</v>
      </c>
    </row>
    <row r="139" spans="1:47" s="2" customFormat="1" ht="11.25">
      <c r="A139" s="34"/>
      <c r="B139" s="35"/>
      <c r="C139" s="36"/>
      <c r="D139" s="216" t="s">
        <v>134</v>
      </c>
      <c r="E139" s="36"/>
      <c r="F139" s="217" t="s">
        <v>343</v>
      </c>
      <c r="G139" s="36"/>
      <c r="H139" s="36"/>
      <c r="I139" s="115"/>
      <c r="J139" s="36"/>
      <c r="K139" s="36"/>
      <c r="L139" s="39"/>
      <c r="M139" s="218"/>
      <c r="N139" s="219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134</v>
      </c>
      <c r="AU139" s="17" t="s">
        <v>89</v>
      </c>
    </row>
    <row r="140" spans="2:63" s="12" customFormat="1" ht="22.9" customHeight="1">
      <c r="B140" s="187"/>
      <c r="C140" s="188"/>
      <c r="D140" s="189" t="s">
        <v>79</v>
      </c>
      <c r="E140" s="201" t="s">
        <v>344</v>
      </c>
      <c r="F140" s="201" t="s">
        <v>345</v>
      </c>
      <c r="G140" s="188"/>
      <c r="H140" s="188"/>
      <c r="I140" s="191"/>
      <c r="J140" s="202">
        <f>BK140</f>
        <v>0</v>
      </c>
      <c r="K140" s="188"/>
      <c r="L140" s="193"/>
      <c r="M140" s="194"/>
      <c r="N140" s="195"/>
      <c r="O140" s="195"/>
      <c r="P140" s="196">
        <f>SUM(P141:P142)</f>
        <v>0</v>
      </c>
      <c r="Q140" s="195"/>
      <c r="R140" s="196">
        <f>SUM(R141:R142)</f>
        <v>0</v>
      </c>
      <c r="S140" s="195"/>
      <c r="T140" s="197">
        <f>SUM(T141:T142)</f>
        <v>0</v>
      </c>
      <c r="AR140" s="198" t="s">
        <v>162</v>
      </c>
      <c r="AT140" s="199" t="s">
        <v>79</v>
      </c>
      <c r="AU140" s="199" t="s">
        <v>21</v>
      </c>
      <c r="AY140" s="198" t="s">
        <v>125</v>
      </c>
      <c r="BK140" s="200">
        <f>SUM(BK141:BK142)</f>
        <v>0</v>
      </c>
    </row>
    <row r="141" spans="1:65" s="2" customFormat="1" ht="16.5" customHeight="1">
      <c r="A141" s="34"/>
      <c r="B141" s="35"/>
      <c r="C141" s="203" t="s">
        <v>178</v>
      </c>
      <c r="D141" s="203" t="s">
        <v>128</v>
      </c>
      <c r="E141" s="204" t="s">
        <v>346</v>
      </c>
      <c r="F141" s="205" t="s">
        <v>347</v>
      </c>
      <c r="G141" s="206" t="s">
        <v>153</v>
      </c>
      <c r="H141" s="207">
        <v>1</v>
      </c>
      <c r="I141" s="208"/>
      <c r="J141" s="209">
        <f>ROUND(I141*H141,2)</f>
        <v>0</v>
      </c>
      <c r="K141" s="205" t="s">
        <v>144</v>
      </c>
      <c r="L141" s="39"/>
      <c r="M141" s="210" t="s">
        <v>1</v>
      </c>
      <c r="N141" s="211" t="s">
        <v>45</v>
      </c>
      <c r="O141" s="71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4" t="s">
        <v>132</v>
      </c>
      <c r="AT141" s="214" t="s">
        <v>128</v>
      </c>
      <c r="AU141" s="214" t="s">
        <v>89</v>
      </c>
      <c r="AY141" s="17" t="s">
        <v>125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7" t="s">
        <v>21</v>
      </c>
      <c r="BK141" s="215">
        <f>ROUND(I141*H141,2)</f>
        <v>0</v>
      </c>
      <c r="BL141" s="17" t="s">
        <v>132</v>
      </c>
      <c r="BM141" s="214" t="s">
        <v>224</v>
      </c>
    </row>
    <row r="142" spans="1:47" s="2" customFormat="1" ht="11.25">
      <c r="A142" s="34"/>
      <c r="B142" s="35"/>
      <c r="C142" s="36"/>
      <c r="D142" s="216" t="s">
        <v>134</v>
      </c>
      <c r="E142" s="36"/>
      <c r="F142" s="217" t="s">
        <v>348</v>
      </c>
      <c r="G142" s="36"/>
      <c r="H142" s="36"/>
      <c r="I142" s="115"/>
      <c r="J142" s="36"/>
      <c r="K142" s="36"/>
      <c r="L142" s="39"/>
      <c r="M142" s="218"/>
      <c r="N142" s="219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134</v>
      </c>
      <c r="AU142" s="17" t="s">
        <v>89</v>
      </c>
    </row>
    <row r="143" spans="2:63" s="12" customFormat="1" ht="22.9" customHeight="1">
      <c r="B143" s="187"/>
      <c r="C143" s="188"/>
      <c r="D143" s="189" t="s">
        <v>79</v>
      </c>
      <c r="E143" s="201" t="s">
        <v>349</v>
      </c>
      <c r="F143" s="201" t="s">
        <v>350</v>
      </c>
      <c r="G143" s="188"/>
      <c r="H143" s="188"/>
      <c r="I143" s="191"/>
      <c r="J143" s="202">
        <f>BK143</f>
        <v>0</v>
      </c>
      <c r="K143" s="188"/>
      <c r="L143" s="193"/>
      <c r="M143" s="194"/>
      <c r="N143" s="195"/>
      <c r="O143" s="195"/>
      <c r="P143" s="196">
        <f>SUM(P144:P147)</f>
        <v>0</v>
      </c>
      <c r="Q143" s="195"/>
      <c r="R143" s="196">
        <f>SUM(R144:R147)</f>
        <v>0</v>
      </c>
      <c r="S143" s="195"/>
      <c r="T143" s="197">
        <f>SUM(T144:T147)</f>
        <v>0</v>
      </c>
      <c r="AR143" s="198" t="s">
        <v>162</v>
      </c>
      <c r="AT143" s="199" t="s">
        <v>79</v>
      </c>
      <c r="AU143" s="199" t="s">
        <v>21</v>
      </c>
      <c r="AY143" s="198" t="s">
        <v>125</v>
      </c>
      <c r="BK143" s="200">
        <f>SUM(BK144:BK147)</f>
        <v>0</v>
      </c>
    </row>
    <row r="144" spans="1:65" s="2" customFormat="1" ht="16.5" customHeight="1">
      <c r="A144" s="34"/>
      <c r="B144" s="35"/>
      <c r="C144" s="203" t="s">
        <v>184</v>
      </c>
      <c r="D144" s="203" t="s">
        <v>128</v>
      </c>
      <c r="E144" s="204" t="s">
        <v>351</v>
      </c>
      <c r="F144" s="205" t="s">
        <v>352</v>
      </c>
      <c r="G144" s="206" t="s">
        <v>327</v>
      </c>
      <c r="H144" s="207">
        <v>1</v>
      </c>
      <c r="I144" s="208"/>
      <c r="J144" s="209">
        <f>ROUND(I144*H144,2)</f>
        <v>0</v>
      </c>
      <c r="K144" s="205" t="s">
        <v>144</v>
      </c>
      <c r="L144" s="39"/>
      <c r="M144" s="210" t="s">
        <v>1</v>
      </c>
      <c r="N144" s="211" t="s">
        <v>45</v>
      </c>
      <c r="O144" s="71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4" t="s">
        <v>132</v>
      </c>
      <c r="AT144" s="214" t="s">
        <v>128</v>
      </c>
      <c r="AU144" s="214" t="s">
        <v>89</v>
      </c>
      <c r="AY144" s="17" t="s">
        <v>125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7" t="s">
        <v>21</v>
      </c>
      <c r="BK144" s="215">
        <f>ROUND(I144*H144,2)</f>
        <v>0</v>
      </c>
      <c r="BL144" s="17" t="s">
        <v>132</v>
      </c>
      <c r="BM144" s="214" t="s">
        <v>205</v>
      </c>
    </row>
    <row r="145" spans="1:47" s="2" customFormat="1" ht="11.25">
      <c r="A145" s="34"/>
      <c r="B145" s="35"/>
      <c r="C145" s="36"/>
      <c r="D145" s="216" t="s">
        <v>134</v>
      </c>
      <c r="E145" s="36"/>
      <c r="F145" s="217" t="s">
        <v>353</v>
      </c>
      <c r="G145" s="36"/>
      <c r="H145" s="36"/>
      <c r="I145" s="115"/>
      <c r="J145" s="36"/>
      <c r="K145" s="36"/>
      <c r="L145" s="39"/>
      <c r="M145" s="218"/>
      <c r="N145" s="219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134</v>
      </c>
      <c r="AU145" s="17" t="s">
        <v>89</v>
      </c>
    </row>
    <row r="146" spans="1:65" s="2" customFormat="1" ht="16.5" customHeight="1">
      <c r="A146" s="34"/>
      <c r="B146" s="35"/>
      <c r="C146" s="203" t="s">
        <v>160</v>
      </c>
      <c r="D146" s="203" t="s">
        <v>128</v>
      </c>
      <c r="E146" s="204" t="s">
        <v>354</v>
      </c>
      <c r="F146" s="205" t="s">
        <v>355</v>
      </c>
      <c r="G146" s="206" t="s">
        <v>153</v>
      </c>
      <c r="H146" s="207">
        <v>1</v>
      </c>
      <c r="I146" s="208"/>
      <c r="J146" s="209">
        <f>ROUND(I146*H146,2)</f>
        <v>0</v>
      </c>
      <c r="K146" s="205" t="s">
        <v>144</v>
      </c>
      <c r="L146" s="39"/>
      <c r="M146" s="210" t="s">
        <v>1</v>
      </c>
      <c r="N146" s="211" t="s">
        <v>45</v>
      </c>
      <c r="O146" s="71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4" t="s">
        <v>132</v>
      </c>
      <c r="AT146" s="214" t="s">
        <v>128</v>
      </c>
      <c r="AU146" s="214" t="s">
        <v>89</v>
      </c>
      <c r="AY146" s="17" t="s">
        <v>125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7" t="s">
        <v>21</v>
      </c>
      <c r="BK146" s="215">
        <f>ROUND(I146*H146,2)</f>
        <v>0</v>
      </c>
      <c r="BL146" s="17" t="s">
        <v>132</v>
      </c>
      <c r="BM146" s="214" t="s">
        <v>246</v>
      </c>
    </row>
    <row r="147" spans="1:47" s="2" customFormat="1" ht="11.25">
      <c r="A147" s="34"/>
      <c r="B147" s="35"/>
      <c r="C147" s="36"/>
      <c r="D147" s="216" t="s">
        <v>134</v>
      </c>
      <c r="E147" s="36"/>
      <c r="F147" s="217" t="s">
        <v>356</v>
      </c>
      <c r="G147" s="36"/>
      <c r="H147" s="36"/>
      <c r="I147" s="115"/>
      <c r="J147" s="36"/>
      <c r="K147" s="36"/>
      <c r="L147" s="39"/>
      <c r="M147" s="268"/>
      <c r="N147" s="269"/>
      <c r="O147" s="270"/>
      <c r="P147" s="270"/>
      <c r="Q147" s="270"/>
      <c r="R147" s="270"/>
      <c r="S147" s="270"/>
      <c r="T147" s="271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134</v>
      </c>
      <c r="AU147" s="17" t="s">
        <v>89</v>
      </c>
    </row>
    <row r="148" spans="1:31" s="2" customFormat="1" ht="6.95" customHeight="1">
      <c r="A148" s="34"/>
      <c r="B148" s="54"/>
      <c r="C148" s="55"/>
      <c r="D148" s="55"/>
      <c r="E148" s="55"/>
      <c r="F148" s="55"/>
      <c r="G148" s="55"/>
      <c r="H148" s="55"/>
      <c r="I148" s="152"/>
      <c r="J148" s="55"/>
      <c r="K148" s="55"/>
      <c r="L148" s="39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sheetProtection algorithmName="SHA-512" hashValue="mPCNOictHeDoVb98/6i/LH1IWrYhKxQrq0qDQq9TkL43HtAWFqtWimdExtFZhLVqMen5eq3mqIh9gQdU8b8yIg==" saltValue="jDU6Nzhxf5fsZZ0VBao/Atahvj/trNDAjHrVTyMPZxFnZvmSHgjS0VFflaJ1fiIL1v2bnshdrxoVc0P5EsBv9g==" spinCount="100000" sheet="1" objects="1" scenarios="1" formatColumns="0" formatRows="0" autoFilter="0"/>
  <autoFilter ref="C121:K14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DESKTOP-9CP0SEB\Alena</dc:creator>
  <cp:keywords/>
  <dc:description/>
  <cp:lastModifiedBy>Uživatel systému Windows</cp:lastModifiedBy>
  <dcterms:created xsi:type="dcterms:W3CDTF">2020-04-29T19:50:29Z</dcterms:created>
  <dcterms:modified xsi:type="dcterms:W3CDTF">2020-04-29T19:51:05Z</dcterms:modified>
  <cp:category/>
  <cp:version/>
  <cp:contentType/>
  <cp:contentStatus/>
</cp:coreProperties>
</file>