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00321 - MŠ Arbesova - v..." sheetId="2" r:id="rId2"/>
    <sheet name="200314-2 - VRN" sheetId="3" r:id="rId3"/>
  </sheets>
  <definedNames>
    <definedName name="_xlnm.Print_Area" localSheetId="0">'Rekapitulace stavby'!$D$4:$AO$76,'Rekapitulace stavby'!$C$82:$AQ$97</definedName>
    <definedName name="_xlnm._FilterDatabase" localSheetId="1" hidden="1">'2000321 - MŠ Arbesova - v...'!$C$124:$K$234</definedName>
    <definedName name="_xlnm.Print_Area" localSheetId="1">'2000321 - MŠ Arbesova - v...'!$C$82:$J$106,'2000321 - MŠ Arbesova - v...'!$C$112:$K$234</definedName>
    <definedName name="_xlnm._FilterDatabase" localSheetId="2" hidden="1">'200314-2 - VRN'!$C$121:$K$147</definedName>
    <definedName name="_xlnm.Print_Area" localSheetId="2">'200314-2 - VRN'!$C$82:$J$103,'200314-2 - VRN'!$C$109:$K$147</definedName>
    <definedName name="_xlnm.Print_Titles" localSheetId="0">'Rekapitulace stavby'!$92:$92</definedName>
    <definedName name="_xlnm.Print_Titles" localSheetId="1">'2000321 - MŠ Arbesova - v...'!$124:$124</definedName>
    <definedName name="_xlnm.Print_Titles" localSheetId="2">'200314-2 - VRN'!$121:$121</definedName>
  </definedNames>
  <calcPr fullCalcOnLoad="1"/>
</workbook>
</file>

<file path=xl/sharedStrings.xml><?xml version="1.0" encoding="utf-8"?>
<sst xmlns="http://schemas.openxmlformats.org/spreadsheetml/2006/main" count="1570" uniqueCount="327">
  <si>
    <t>Export Komplet</t>
  </si>
  <si>
    <t/>
  </si>
  <si>
    <t>2.0</t>
  </si>
  <si>
    <t>ZAMOK</t>
  </si>
  <si>
    <t>False</t>
  </si>
  <si>
    <t>{aa0800d1-1c31-46e6-b757-5c33a9b6bfbf}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</si>
  <si>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</si>
  <si>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</si>
  <si>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</si>
  <si>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</si>
  <si>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</si>
  <si>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</si>
  <si>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</si>
  <si>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</si>
  <si>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200321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</si>
  <si>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</si>
  <si>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</si>
  <si>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MŠ Arbesova - výměna oken - revize 29.4.2020</t>
  </si>
  <si>
    <t>0,1</t>
  </si>
  <si>
    <t>KSO:</t>
  </si>
  <si>
    <t>CC-CZ:</t>
  </si>
  <si>
    <t>1</t>
  </si>
  <si>
    <t>Místo:</t>
  </si>
  <si>
    <t>Česká Lípa</t>
  </si>
  <si>
    <t>Datum:</t>
  </si>
  <si>
    <t>29. 4. 2020</t>
  </si>
  <si>
    <t>10</t>
  </si>
  <si>
    <t>100</t>
  </si>
  <si>
    <t>Zadavatel:</t>
  </si>
  <si>
    <t>IČ:</t>
  </si>
  <si>
    <t>Město Česká Lípa</t>
  </si>
  <si>
    <t>DIČ:</t>
  </si>
  <si>
    <t>Uchazeč:</t>
  </si>
  <si>
    <t>Vyplň údaj</t>
  </si>
  <si>
    <t>Projektant:</t>
  </si>
  <si>
    <t>Petr Kubiš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</si>
  <si>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</si>
  <si>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</si>
  <si>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</si>
  <si>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</si>
  <si>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</si>
  <si>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</si>
  <si>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</si>
  <si>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</si>
  <si>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</si>
  <si>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</si>
  <si>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</si>
  <si>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</si>
  <si>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</si>
  <si>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</si>
  <si>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</si>
  <si>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</si>
  <si>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</si>
  <si>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</si>
  <si>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</si>
  <si>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</si>
  <si>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</si>
  <si>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</si>
  <si>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</si>
  <si>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</si>
  <si>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</si>
  <si>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</si>
  <si>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</si>
  <si>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</si>
  <si>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</si>
  <si>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</si>
  <si>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</si>
  <si>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</si>
  <si>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</si>
  <si>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</si>
  <si>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</si>
  <si>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</si>
  <si>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</si>
  <si>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</si>
  <si>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</si>
  <si>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</si>
  <si>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</si>
  <si>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</si>
  <si>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</si>
  <si>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</si>
  <si>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</si>
  <si>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</si>
  <si>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</si>
  <si>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</si>
  <si>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</si>
  <si>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2000321</t>
  </si>
  <si>
    <t>STA</t>
  </si>
  <si>
    <t>{5ef2b3a0-3f11-45f8-86e4-2418891c360f}</t>
  </si>
  <si>
    <t>2</t>
  </si>
  <si>
    <t>200314-2</t>
  </si>
  <si>
    <t>VRN</t>
  </si>
  <si>
    <t>{883aec60-d3aa-491e-bca3-1ecf0484a49e}</t>
  </si>
  <si>
    <t>KRYCÍ LIST SOUPISU PRACÍ</t>
  </si>
  <si>
    <t>Objekt:</t>
  </si>
  <si>
    <t>2000321 - MŠ Arbesova - výměna oken - revize 29.4.2020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</si>
  <si>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</si>
  <si>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</si>
  <si>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</si>
  <si>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</si>
  <si>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</si>
  <si>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</si>
  <si>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</si>
  <si>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</si>
  <si>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</si>
  <si>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</si>
  <si>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</si>
  <si>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</si>
  <si>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</si>
  <si>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</si>
  <si>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</si>
  <si>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</si>
  <si>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</si>
  <si>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</si>
  <si>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</si>
  <si>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</si>
  <si>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</si>
  <si>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</si>
  <si>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</si>
  <si>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</si>
  <si>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</si>
  <si>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</si>
  <si>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</si>
  <si>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</si>
  <si>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</si>
  <si>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</si>
  <si>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</si>
  <si>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</si>
  <si>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</si>
  <si>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612311131R</t>
  </si>
  <si>
    <t>Potažení vnitřních stěn vápenným štukem tloušťky do 3 mm - špalety</t>
  </si>
  <si>
    <t>m2</t>
  </si>
  <si>
    <t>4</t>
  </si>
  <si>
    <t>-68962451</t>
  </si>
  <si>
    <t>PP</t>
  </si>
  <si>
    <t>VV</t>
  </si>
  <si>
    <t>ozn.W1</t>
  </si>
  <si>
    <t>(1,2+2,1*2)*0,3*30</t>
  </si>
  <si>
    <t>619995001</t>
  </si>
  <si>
    <t>Začištění omítek kolem oken, dveří, podlah nebo obkladů</t>
  </si>
  <si>
    <t>m</t>
  </si>
  <si>
    <t>CS ÚRS 2020 01</t>
  </si>
  <si>
    <t>-2141821240</t>
  </si>
  <si>
    <t>ozn.W1 - vnější ostění</t>
  </si>
  <si>
    <t>(1,2*2+2,1*2)*30</t>
  </si>
  <si>
    <t>Součet</t>
  </si>
  <si>
    <t>3</t>
  </si>
  <si>
    <t>619995001.1</t>
  </si>
  <si>
    <t>Začištění omítek kolem oken, dveří, podlah nebo obkladů, vč. okenní lišty</t>
  </si>
  <si>
    <t>-601056532</t>
  </si>
  <si>
    <t>ozn.W1 - vnitřní ostění</t>
  </si>
  <si>
    <t>619999001.1</t>
  </si>
  <si>
    <t>Ochrana a zakrývání souvisejících ploch v rozsahu nutném pro provedení výměny oken</t>
  </si>
  <si>
    <t>kpl</t>
  </si>
  <si>
    <t>2130098646</t>
  </si>
  <si>
    <t>5</t>
  </si>
  <si>
    <t>632450121</t>
  </si>
  <si>
    <t>Vyrovnávací cementový potěr tl do 20 mm ze suchých směsí provedený v pásu</t>
  </si>
  <si>
    <t>1407845223</t>
  </si>
  <si>
    <t>parapety oken K1</t>
  </si>
  <si>
    <t>1,2*0,2*30</t>
  </si>
  <si>
    <t>9</t>
  </si>
  <si>
    <t>Ostatní konstrukce a práce, bourání</t>
  </si>
  <si>
    <t>952000000</t>
  </si>
  <si>
    <t>Úklidové, přípravné a dokončovací práce</t>
  </si>
  <si>
    <t>-402958752</t>
  </si>
  <si>
    <t>7</t>
  </si>
  <si>
    <t>968062375</t>
  </si>
  <si>
    <t>Vybourání dřevěných rámů oken zdvojených včetně křídel pl do 2 m2</t>
  </si>
  <si>
    <t>-1595247179</t>
  </si>
  <si>
    <t>P</t>
  </si>
  <si>
    <t>Poznámka k položce:
Demontáž oken vč. stávajících žaluzií</t>
  </si>
  <si>
    <t>ozn. W1</t>
  </si>
  <si>
    <t>1,2*2,1*30</t>
  </si>
  <si>
    <t>997</t>
  </si>
  <si>
    <t>Přesun sutě</t>
  </si>
  <si>
    <t>8</t>
  </si>
  <si>
    <t>997013211</t>
  </si>
  <si>
    <t>Vnitrostaveništní doprava suti a vybouraných hmot pro budovy v do 6 m ručně</t>
  </si>
  <si>
    <t>t</t>
  </si>
  <si>
    <t>-1318561496</t>
  </si>
  <si>
    <t>Vnitrostaveništní doprava suti a vybouraných hmot  vodorovně do 50 m svisle ručně pro budovy a haly výšky do 6 m</t>
  </si>
  <si>
    <t>997013501.1</t>
  </si>
  <si>
    <t>Odvoz  suti na skládku a vybouraných hmot se složením - skládka dle dodavatele stavby</t>
  </si>
  <si>
    <t>1732066281</t>
  </si>
  <si>
    <t>997013631</t>
  </si>
  <si>
    <t>Poplatek za uložení na skládce (skládkovné) stavebního odpadu směsného kód odpadu 17 09 04</t>
  </si>
  <si>
    <t>563294023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</si>
  <si>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</si>
  <si>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</si>
  <si>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</si>
  <si>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11</t>
  </si>
  <si>
    <t>998018001</t>
  </si>
  <si>
    <t>Přesun hmot ruční pro budovy v do 6 m</t>
  </si>
  <si>
    <t>704895735</t>
  </si>
  <si>
    <t>Přesun hmot pro budovy občanské výstavby, bydlení, výrobu a služby  ruční - bez užití mechanizace vodorovná dopravní vzdálenost do 100 m pro budovy s jakoukoliv nosnou konstrukcí výšky do 6 m</t>
  </si>
  <si>
    <t>PSV</t>
  </si>
  <si>
    <t>Práce a dodávky PSV</t>
  </si>
  <si>
    <t>764</t>
  </si>
  <si>
    <t>Konstrukce klempířské</t>
  </si>
  <si>
    <t>12</t>
  </si>
  <si>
    <t>764002851</t>
  </si>
  <si>
    <t>Demontáž oplechování parapetů do suti</t>
  </si>
  <si>
    <t>16</t>
  </si>
  <si>
    <t>1290632573</t>
  </si>
  <si>
    <t>stávající oplechování parapetů</t>
  </si>
  <si>
    <t>1,2*30</t>
  </si>
  <si>
    <t>13</t>
  </si>
  <si>
    <t>76421664R</t>
  </si>
  <si>
    <t>Oplechování rovných parapetů celoplošně lepené z Pz s povrchovou úpravou rš 260 mm - barva červená RAL 3016</t>
  </si>
  <si>
    <t>611963014</t>
  </si>
  <si>
    <t>Oplechování parapetů z pozinkovaného plechu s povrchovou úpravou rovných celoplošně lepené, bez rohů rš 260 mm - barva červená RAL 3016</t>
  </si>
  <si>
    <t>ozn. K1</t>
  </si>
  <si>
    <t>14</t>
  </si>
  <si>
    <t>998764201</t>
  </si>
  <si>
    <t>Přesun hmot procentní pro konstrukce klempířské v objektech v do 6 m</t>
  </si>
  <si>
    <t>%</t>
  </si>
  <si>
    <t>-168112259</t>
  </si>
  <si>
    <t>Přesun hmot pro konstrukce klempířské stanovený procentní sazbou (%) z ceny vodorovná dopravní vzdálenost do 50 m v objektech výšky do 6 m</t>
  </si>
  <si>
    <t>766</t>
  </si>
  <si>
    <t>Konstrukce truhlářské</t>
  </si>
  <si>
    <t>766100001</t>
  </si>
  <si>
    <t>Dodávka a montáž okno plastové, barva bílá, izolační sklo, rozm. 1200/2100 mm - ozn. W1</t>
  </si>
  <si>
    <t>kus</t>
  </si>
  <si>
    <t>-1260690341</t>
  </si>
  <si>
    <t>766100003</t>
  </si>
  <si>
    <t>Dodávka a montáž okno plastové, barva bílá, izolační sklo, rozm. 1200/2100 mm - ozn. W1 - ORNAMENTÁLNÍ SKLO</t>
  </si>
  <si>
    <t>972331841</t>
  </si>
  <si>
    <t>17</t>
  </si>
  <si>
    <t>766441822</t>
  </si>
  <si>
    <t>Demontáž parapetních desek dřevěných nebo plastových šířky přes 30 cm délky přes 1,0 m</t>
  </si>
  <si>
    <t>1611403942</t>
  </si>
  <si>
    <t>stávající parapety</t>
  </si>
  <si>
    <t>30</t>
  </si>
  <si>
    <t>18</t>
  </si>
  <si>
    <t>766629214</t>
  </si>
  <si>
    <t>Příplatek k montáži oken rovné ostění připojovací spára - expanzní páska TRIO</t>
  </si>
  <si>
    <t>2038025885</t>
  </si>
  <si>
    <t>Montáž oken dřevěných Příplatek k cenám za tepelnou izolaci mezi ostěním a rámem okna při rovném ostění, připojovací spára tl. do 15 mm, páska</t>
  </si>
  <si>
    <t>19</t>
  </si>
  <si>
    <t>766694112</t>
  </si>
  <si>
    <t>Montáž parapetních desek dřevěných nebo plastových šířky do 30 cm délky do 1,6 m</t>
  </si>
  <si>
    <t>26361866</t>
  </si>
  <si>
    <t>okna ozn. W1</t>
  </si>
  <si>
    <t>20</t>
  </si>
  <si>
    <t>M</t>
  </si>
  <si>
    <t>6079410R</t>
  </si>
  <si>
    <t>deska parapetní dřevotřísková vnitřní 250x1000mm</t>
  </si>
  <si>
    <t>128</t>
  </si>
  <si>
    <t>476919405</t>
  </si>
  <si>
    <t>766600001</t>
  </si>
  <si>
    <t>Dodávka a montáž vnitřních žaluzií - horizontální žaluzie, barva bílá</t>
  </si>
  <si>
    <t>1629477490</t>
  </si>
  <si>
    <t>22</t>
  </si>
  <si>
    <t>998766201</t>
  </si>
  <si>
    <t>Přesun hmot procentní pro konstrukce truhlářské v objektech v do 6 m</t>
  </si>
  <si>
    <t>-1365895486</t>
  </si>
  <si>
    <t>Přesun hmot pro konstrukce truhlářské stanovený procentní sazbou (%) z ceny vodorovná dopravní vzdálenost do 50 m v objektech výšky do 6 m</t>
  </si>
  <si>
    <t>784</t>
  </si>
  <si>
    <t>Dokončovací práce - malby a tapety</t>
  </si>
  <si>
    <t>23</t>
  </si>
  <si>
    <t>784121011</t>
  </si>
  <si>
    <t>Rozmývání podkladu po oškrabání malby v místnostech výšky do 3,80 m</t>
  </si>
  <si>
    <t>-848145439</t>
  </si>
  <si>
    <t>vnitřní obvodové stěny</t>
  </si>
  <si>
    <t>23,0*2*3,3</t>
  </si>
  <si>
    <t>(2,0*2+1,6)*3,3</t>
  </si>
  <si>
    <t>24</t>
  </si>
  <si>
    <t>784181101</t>
  </si>
  <si>
    <t>Základní akrylátová jednonásobná penetrace podkladu v místnostech výšky do 3,80m</t>
  </si>
  <si>
    <t>1217906534</t>
  </si>
  <si>
    <t>25</t>
  </si>
  <si>
    <t>784221101</t>
  </si>
  <si>
    <t>Dvojnásobné bílé malby  ze směsí za sucha dobře otěruvzdorných v místnostech do 3,80 m</t>
  </si>
  <si>
    <t>1350408928</t>
  </si>
  <si>
    <t>Poznámka k položce:
Poznámka k položce: uvažována pouze výmalba ploch okolo oken</t>
  </si>
  <si>
    <t>26</t>
  </si>
  <si>
    <t>784221155</t>
  </si>
  <si>
    <t>Příplatek k cenám 2x maleb za sucha otěruvzdorných za barevnou malbu v odstínu sytém</t>
  </si>
  <si>
    <t>-344715480</t>
  </si>
  <si>
    <t>Malby z malířských směsí otěruvzdorných za sucha Příplatek k cenám dvojnásobných maleb na tónovacích automatech, v odstínu sytém</t>
  </si>
  <si>
    <t>200314-2 -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</si>
  <si>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</si>
  <si>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</si>
  <si>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</si>
  <si>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</si>
  <si>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</si>
  <si>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</si>
  <si>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Vedlejší rozpočtové náklady</t>
  </si>
  <si>
    <t>VRN1</t>
  </si>
  <si>
    <t>Průzkumné, geodetické a projektové práce</t>
  </si>
  <si>
    <t>013254000</t>
  </si>
  <si>
    <t>Dokumentace skutečného provedení stavby (dle SoD čl. 2 odst. 2.5.1.)</t>
  </si>
  <si>
    <t>Dokumentace skutečného provedení stavby</t>
  </si>
  <si>
    <t>VRN3</t>
  </si>
  <si>
    <t>Zařízení staveniště</t>
  </si>
  <si>
    <t>030001000</t>
  </si>
  <si>
    <t>Zařízení staveniště (dle SoD čl. 2 odst. 2.5.2.)</t>
  </si>
  <si>
    <t>soub</t>
  </si>
  <si>
    <t>Základní rozdělení průvodních činností a nákladů zařízení staveniště</t>
  </si>
  <si>
    <t>Poznámka k položce:
Poznámka k položce: vybudování, provoz, odstranění</t>
  </si>
  <si>
    <t>VRN4</t>
  </si>
  <si>
    <t>Inženýrská činnost</t>
  </si>
  <si>
    <t>043203000</t>
  </si>
  <si>
    <t>Fotodokumentace provádění díla (dle SoD čl. 2 odst. 2.5.9.)</t>
  </si>
  <si>
    <t>Fotodokumentace</t>
  </si>
  <si>
    <t>044002000</t>
  </si>
  <si>
    <t>Revize a zkoušky (dle SoD čl. 2 odst. 2.5.3.)</t>
  </si>
  <si>
    <t>Revize</t>
  </si>
  <si>
    <t>045203000</t>
  </si>
  <si>
    <t>Kompletační činnost (dle SoD čl. 2 odst. 2.5.4.)</t>
  </si>
  <si>
    <t>Kompletační činnost</t>
  </si>
  <si>
    <t>045303000</t>
  </si>
  <si>
    <t>Koordinační činnost (dle SoD čl. 2 odst. 2.5.5.)</t>
  </si>
  <si>
    <t>Koordinační činnost</t>
  </si>
  <si>
    <t>VRN5</t>
  </si>
  <si>
    <t>Finanční náklady</t>
  </si>
  <si>
    <t>051002000</t>
  </si>
  <si>
    <t>Pojištění stavby (dle SoD čl. 2 odst. 2.5.6.)</t>
  </si>
  <si>
    <t>Pojistné</t>
  </si>
  <si>
    <t>VRN7</t>
  </si>
  <si>
    <t>Provozní vlivy</t>
  </si>
  <si>
    <t>070001000</t>
  </si>
  <si>
    <t>Provozní a územní vlivy (dle SoD čl. 2 odst. 2.5.7.)</t>
  </si>
  <si>
    <t>Základní rozdělení průvodních činností a nákladů provozní vlivy</t>
  </si>
  <si>
    <t>071002000</t>
  </si>
  <si>
    <t>Provoz dalšího subjektu (dle SoD čl. 2 odst. 2.5.8.)</t>
  </si>
  <si>
    <t>Provoz investora, třetích osob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</si>
</sst>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3" fillId="5" borderId="22" xfId="0" applyFont="1" applyFill="1" applyBorder="1" applyAlignment="1" applyProtection="1">
      <alignment horizontal="center"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18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21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26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27</v>
      </c>
    </row>
    <row r="10" spans="2:71" s="1" customFormat="1" ht="12" customHeight="1">
      <c r="B10" s="21"/>
      <c r="C10" s="22"/>
      <c r="D10" s="32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29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18</v>
      </c>
    </row>
    <row r="11" spans="2:71" s="1" customFormat="1" ht="18.45" customHeight="1">
      <c r="B11" s="21"/>
      <c r="C11" s="22"/>
      <c r="D11" s="22"/>
      <c r="E11" s="27" t="s">
        <v>30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31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18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18</v>
      </c>
    </row>
    <row r="13" spans="2:71" s="1" customFormat="1" ht="12" customHeight="1">
      <c r="B13" s="21"/>
      <c r="C13" s="22"/>
      <c r="D13" s="32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29</v>
      </c>
      <c r="AL13" s="22"/>
      <c r="AM13" s="22"/>
      <c r="AN13" s="34" t="s">
        <v>33</v>
      </c>
      <c r="AO13" s="22"/>
      <c r="AP13" s="22"/>
      <c r="AQ13" s="22"/>
      <c r="AR13" s="20"/>
      <c r="BE13" s="31"/>
      <c r="BS13" s="17" t="s">
        <v>18</v>
      </c>
    </row>
    <row r="14" spans="2:71" ht="12">
      <c r="B14" s="21"/>
      <c r="C14" s="22"/>
      <c r="D14" s="22"/>
      <c r="E14" s="34" t="s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31</v>
      </c>
      <c r="AL14" s="22"/>
      <c r="AM14" s="22"/>
      <c r="AN14" s="34" t="s">
        <v>33</v>
      </c>
      <c r="AO14" s="22"/>
      <c r="AP14" s="22"/>
      <c r="AQ14" s="22"/>
      <c r="AR14" s="20"/>
      <c r="BE14" s="31"/>
      <c r="BS14" s="17" t="s">
        <v>18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29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31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29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31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54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55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56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55</v>
      </c>
      <c r="AI60" s="42"/>
      <c r="AJ60" s="42"/>
      <c r="AK60" s="42"/>
      <c r="AL60" s="42"/>
      <c r="AM60" s="64" t="s">
        <v>56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57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58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55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56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55</v>
      </c>
      <c r="AI75" s="42"/>
      <c r="AJ75" s="42"/>
      <c r="AK75" s="42"/>
      <c r="AL75" s="42"/>
      <c r="AM75" s="64" t="s">
        <v>56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59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200321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MŠ Arbesova - výměna oken - revize 29.4.2020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22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Česká Lípa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24</v>
      </c>
      <c r="AJ87" s="40"/>
      <c r="AK87" s="40"/>
      <c r="AL87" s="40"/>
      <c r="AM87" s="79" t="str">
        <f>IF(AN8="","",AN8)</f>
        <v>29. 4. 2020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28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Česká Lípa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34</v>
      </c>
      <c r="AJ89" s="40"/>
      <c r="AK89" s="40"/>
      <c r="AL89" s="40"/>
      <c r="AM89" s="80" t="str">
        <f>IF(E17="","",E17)</f>
        <v>Petr Kubiš</v>
      </c>
      <c r="AN89" s="71"/>
      <c r="AO89" s="71"/>
      <c r="AP89" s="71"/>
      <c r="AQ89" s="40"/>
      <c r="AR89" s="44"/>
      <c r="AS89" s="81" t="s">
        <v>60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32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61</v>
      </c>
      <c r="D92" s="94"/>
      <c r="E92" s="94"/>
      <c r="F92" s="94"/>
      <c r="G92" s="94"/>
      <c r="H92" s="95"/>
      <c r="I92" s="96" t="s">
        <v>62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63</v>
      </c>
      <c r="AH92" s="94"/>
      <c r="AI92" s="94"/>
      <c r="AJ92" s="94"/>
      <c r="AK92" s="94"/>
      <c r="AL92" s="94"/>
      <c r="AM92" s="94"/>
      <c r="AN92" s="96" t="s">
        <v>64</v>
      </c>
      <c r="AO92" s="94"/>
      <c r="AP92" s="98"/>
      <c r="AQ92" s="99" t="s">
        <v>65</v>
      </c>
      <c r="AR92" s="44"/>
      <c r="AS92" s="100" t="s">
        <v>66</v>
      </c>
      <c r="AT92" s="101" t="s">
        <v>67</v>
      </c>
      <c r="AU92" s="101" t="s">
        <v>68</v>
      </c>
      <c r="AV92" s="101" t="s">
        <v>69</v>
      </c>
      <c r="AW92" s="101" t="s">
        <v>70</v>
      </c>
      <c r="AX92" s="101" t="s">
        <v>71</v>
      </c>
      <c r="AY92" s="101" t="s">
        <v>72</v>
      </c>
      <c r="AZ92" s="101" t="s">
        <v>73</v>
      </c>
      <c r="BA92" s="101" t="s">
        <v>74</v>
      </c>
      <c r="BB92" s="101" t="s">
        <v>75</v>
      </c>
      <c r="BC92" s="101" t="s">
        <v>76</v>
      </c>
      <c r="BD92" s="102" t="s">
        <v>77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79</v>
      </c>
      <c r="BT94" s="117" t="s">
        <v>80</v>
      </c>
      <c r="BU94" s="118" t="s">
        <v>81</v>
      </c>
      <c r="BV94" s="117" t="s">
        <v>82</v>
      </c>
      <c r="BW94" s="117" t="s">
        <v>5</v>
      </c>
      <c r="BX94" s="117" t="s">
        <v>83</v>
      </c>
      <c r="CL94" s="117" t="s">
        <v>1</v>
      </c>
    </row>
    <row r="95" spans="1:91" s="7" customFormat="1" ht="24.75" customHeight="1">
      <c r="A95" s="119" t="s">
        <v>84</v>
      </c>
      <c r="B95" s="120"/>
      <c r="C95" s="121"/>
      <c r="D95" s="122" t="s">
        <v>85</v>
      </c>
      <c r="E95" s="122"/>
      <c r="F95" s="122"/>
      <c r="G95" s="122"/>
      <c r="H95" s="122"/>
      <c r="I95" s="123"/>
      <c r="J95" s="122" t="s">
        <v>17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'2000321 - MŠ Arbesova - v...'!J30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86</v>
      </c>
      <c r="AR95" s="126"/>
      <c r="AS95" s="127">
        <v>0</v>
      </c>
      <c r="AT95" s="128">
        <f>ROUND(SUM(AV95:AW95),2)</f>
        <v>0</v>
      </c>
      <c r="AU95" s="129">
        <f>'2000321 - MŠ Arbesova - v...'!P125</f>
        <v>0</v>
      </c>
      <c r="AV95" s="128">
        <f>'2000321 - MŠ Arbesova - v...'!J33</f>
        <v>0</v>
      </c>
      <c r="AW95" s="128">
        <f>'2000321 - MŠ Arbesova - v...'!J34</f>
        <v>0</v>
      </c>
      <c r="AX95" s="128">
        <f>'2000321 - MŠ Arbesova - v...'!J35</f>
        <v>0</v>
      </c>
      <c r="AY95" s="128">
        <f>'2000321 - MŠ Arbesova - v...'!J36</f>
        <v>0</v>
      </c>
      <c r="AZ95" s="128">
        <f>'2000321 - MŠ Arbesova - v...'!F33</f>
        <v>0</v>
      </c>
      <c r="BA95" s="128">
        <f>'2000321 - MŠ Arbesova - v...'!F34</f>
        <v>0</v>
      </c>
      <c r="BB95" s="128">
        <f>'2000321 - MŠ Arbesova - v...'!F35</f>
        <v>0</v>
      </c>
      <c r="BC95" s="128">
        <f>'2000321 - MŠ Arbesova - v...'!F36</f>
        <v>0</v>
      </c>
      <c r="BD95" s="130">
        <f>'2000321 - MŠ Arbesova - v...'!F37</f>
        <v>0</v>
      </c>
      <c r="BE95" s="7"/>
      <c r="BT95" s="131" t="s">
        <v>21</v>
      </c>
      <c r="BV95" s="131" t="s">
        <v>82</v>
      </c>
      <c r="BW95" s="131" t="s">
        <v>87</v>
      </c>
      <c r="BX95" s="131" t="s">
        <v>5</v>
      </c>
      <c r="CL95" s="131" t="s">
        <v>1</v>
      </c>
      <c r="CM95" s="131" t="s">
        <v>88</v>
      </c>
    </row>
    <row r="96" spans="1:91" s="7" customFormat="1" ht="24.75" customHeight="1">
      <c r="A96" s="119" t="s">
        <v>84</v>
      </c>
      <c r="B96" s="120"/>
      <c r="C96" s="121"/>
      <c r="D96" s="122" t="s">
        <v>89</v>
      </c>
      <c r="E96" s="122"/>
      <c r="F96" s="122"/>
      <c r="G96" s="122"/>
      <c r="H96" s="122"/>
      <c r="I96" s="123"/>
      <c r="J96" s="122" t="s">
        <v>90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'200314-2 - VRN'!J30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86</v>
      </c>
      <c r="AR96" s="126"/>
      <c r="AS96" s="132">
        <v>0</v>
      </c>
      <c r="AT96" s="133">
        <f>ROUND(SUM(AV96:AW96),2)</f>
        <v>0</v>
      </c>
      <c r="AU96" s="134">
        <f>'200314-2 - VRN'!P122</f>
        <v>0</v>
      </c>
      <c r="AV96" s="133">
        <f>'200314-2 - VRN'!J33</f>
        <v>0</v>
      </c>
      <c r="AW96" s="133">
        <f>'200314-2 - VRN'!J34</f>
        <v>0</v>
      </c>
      <c r="AX96" s="133">
        <f>'200314-2 - VRN'!J35</f>
        <v>0</v>
      </c>
      <c r="AY96" s="133">
        <f>'200314-2 - VRN'!J36</f>
        <v>0</v>
      </c>
      <c r="AZ96" s="133">
        <f>'200314-2 - VRN'!F33</f>
        <v>0</v>
      </c>
      <c r="BA96" s="133">
        <f>'200314-2 - VRN'!F34</f>
        <v>0</v>
      </c>
      <c r="BB96" s="133">
        <f>'200314-2 - VRN'!F35</f>
        <v>0</v>
      </c>
      <c r="BC96" s="133">
        <f>'200314-2 - VRN'!F36</f>
        <v>0</v>
      </c>
      <c r="BD96" s="135">
        <f>'200314-2 - VRN'!F37</f>
        <v>0</v>
      </c>
      <c r="BE96" s="7"/>
      <c r="BT96" s="131" t="s">
        <v>21</v>
      </c>
      <c r="BV96" s="131" t="s">
        <v>82</v>
      </c>
      <c r="BW96" s="131" t="s">
        <v>91</v>
      </c>
      <c r="BX96" s="131" t="s">
        <v>5</v>
      </c>
      <c r="CL96" s="131" t="s">
        <v>1</v>
      </c>
      <c r="CM96" s="131" t="s">
        <v>88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2000321 - MŠ Arbesova - v...'!C2" display="/"/>
    <hyperlink ref="A96" location="'200314-2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 hidden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88</v>
      </c>
    </row>
    <row r="4" spans="2:46" s="1" customFormat="1" ht="24.95" customHeight="1" hidden="1">
      <c r="B4" s="20"/>
      <c r="D4" s="140" t="s">
        <v>92</v>
      </c>
      <c r="I4" s="136"/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I5" s="136"/>
      <c r="L5" s="20"/>
    </row>
    <row r="6" spans="2:12" s="1" customFormat="1" ht="12" customHeight="1" hidden="1">
      <c r="B6" s="20"/>
      <c r="D6" s="142" t="s">
        <v>16</v>
      </c>
      <c r="I6" s="136"/>
      <c r="L6" s="20"/>
    </row>
    <row r="7" spans="2:12" s="1" customFormat="1" ht="16.5" customHeight="1" hidden="1">
      <c r="B7" s="20"/>
      <c r="E7" s="143" t="str">
        <f>'Rekapitulace stavby'!K6</f>
        <v>MŠ Arbesova - výměna oken - revize 29.4.2020</v>
      </c>
      <c r="F7" s="142"/>
      <c r="G7" s="142"/>
      <c r="H7" s="142"/>
      <c r="I7" s="136"/>
      <c r="L7" s="20"/>
    </row>
    <row r="8" spans="1:31" s="2" customFormat="1" ht="12" customHeight="1" hidden="1">
      <c r="A8" s="38"/>
      <c r="B8" s="44"/>
      <c r="C8" s="38"/>
      <c r="D8" s="142" t="s">
        <v>93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5" t="s">
        <v>94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2" t="s">
        <v>19</v>
      </c>
      <c r="E11" s="38"/>
      <c r="F11" s="146" t="s">
        <v>1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2" t="s">
        <v>22</v>
      </c>
      <c r="E12" s="38"/>
      <c r="F12" s="146" t="s">
        <v>38</v>
      </c>
      <c r="G12" s="38"/>
      <c r="H12" s="38"/>
      <c r="I12" s="147" t="s">
        <v>24</v>
      </c>
      <c r="J12" s="148" t="str">
        <f>'Rekapitulace stavby'!AN8</f>
        <v>29. 4. 2020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28</v>
      </c>
      <c r="E14" s="38"/>
      <c r="F14" s="38"/>
      <c r="G14" s="38"/>
      <c r="H14" s="38"/>
      <c r="I14" s="147" t="s">
        <v>29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6" t="str">
        <f>IF('Rekapitulace stavby'!E11="","",'Rekapitulace stavby'!E11)</f>
        <v>Město Česká Lípa</v>
      </c>
      <c r="F15" s="38"/>
      <c r="G15" s="38"/>
      <c r="H15" s="38"/>
      <c r="I15" s="147" t="s">
        <v>31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2" t="s">
        <v>32</v>
      </c>
      <c r="E17" s="38"/>
      <c r="F17" s="38"/>
      <c r="G17" s="38"/>
      <c r="H17" s="38"/>
      <c r="I17" s="147" t="s">
        <v>29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31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2" t="s">
        <v>34</v>
      </c>
      <c r="E20" s="38"/>
      <c r="F20" s="38"/>
      <c r="G20" s="38"/>
      <c r="H20" s="38"/>
      <c r="I20" s="147" t="s">
        <v>29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6" t="str">
        <f>IF('Rekapitulace stavby'!E17="","",'Rekapitulace stavby'!E17)</f>
        <v>Petr Kubiš</v>
      </c>
      <c r="F21" s="38"/>
      <c r="G21" s="38"/>
      <c r="H21" s="38"/>
      <c r="I21" s="147" t="s">
        <v>31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2" t="s">
        <v>37</v>
      </c>
      <c r="E23" s="38"/>
      <c r="F23" s="38"/>
      <c r="G23" s="38"/>
      <c r="H23" s="38"/>
      <c r="I23" s="147" t="s">
        <v>29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31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2" t="s">
        <v>39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6" t="s">
        <v>40</v>
      </c>
      <c r="E30" s="38"/>
      <c r="F30" s="38"/>
      <c r="G30" s="38"/>
      <c r="H30" s="38"/>
      <c r="I30" s="144"/>
      <c r="J30" s="157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8" t="s">
        <v>42</v>
      </c>
      <c r="G32" s="38"/>
      <c r="H32" s="38"/>
      <c r="I32" s="159" t="s">
        <v>41</v>
      </c>
      <c r="J32" s="158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60" t="s">
        <v>44</v>
      </c>
      <c r="E33" s="142" t="s">
        <v>45</v>
      </c>
      <c r="F33" s="161">
        <f>ROUND((SUM(BE125:BE234)),2)</f>
        <v>0</v>
      </c>
      <c r="G33" s="38"/>
      <c r="H33" s="38"/>
      <c r="I33" s="162">
        <v>0.21</v>
      </c>
      <c r="J33" s="161">
        <f>ROUND(((SUM(BE125:BE234))*I33),2)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2" t="s">
        <v>46</v>
      </c>
      <c r="F34" s="161">
        <f>ROUND((SUM(BF125:BF234)),2)</f>
        <v>0</v>
      </c>
      <c r="G34" s="38"/>
      <c r="H34" s="38"/>
      <c r="I34" s="162">
        <v>0.15</v>
      </c>
      <c r="J34" s="161">
        <f>ROUND(((SUM(BF125:BF234))*I34),2)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47</v>
      </c>
      <c r="F35" s="161">
        <f>ROUND((SUM(BG125:BG234)),2)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48</v>
      </c>
      <c r="F36" s="161">
        <f>ROUND((SUM(BH125:BH234)),2)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61">
        <f>ROUND((SUM(BI125:BI234)),2)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63"/>
      <c r="D39" s="164" t="s">
        <v>50</v>
      </c>
      <c r="E39" s="165"/>
      <c r="F39" s="165"/>
      <c r="G39" s="166" t="s">
        <v>51</v>
      </c>
      <c r="H39" s="167" t="s">
        <v>52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I41" s="136"/>
      <c r="L41" s="20"/>
    </row>
    <row r="42" spans="2:12" s="1" customFormat="1" ht="14.4" customHeight="1" hidden="1">
      <c r="B42" s="20"/>
      <c r="I42" s="136"/>
      <c r="L42" s="20"/>
    </row>
    <row r="43" spans="2:12" s="1" customFormat="1" ht="14.4" customHeight="1" hidden="1">
      <c r="B43" s="20"/>
      <c r="I43" s="136"/>
      <c r="L43" s="20"/>
    </row>
    <row r="44" spans="2:12" s="1" customFormat="1" ht="14.4" customHeight="1" hidden="1">
      <c r="B44" s="20"/>
      <c r="I44" s="136"/>
      <c r="L44" s="20"/>
    </row>
    <row r="45" spans="2:12" s="1" customFormat="1" ht="14.4" customHeight="1" hidden="1">
      <c r="B45" s="20"/>
      <c r="I45" s="136"/>
      <c r="L45" s="20"/>
    </row>
    <row r="46" spans="2:12" s="1" customFormat="1" ht="14.4" customHeight="1" hidden="1">
      <c r="B46" s="20"/>
      <c r="I46" s="136"/>
      <c r="L46" s="20"/>
    </row>
    <row r="47" spans="2:12" s="1" customFormat="1" ht="14.4" customHeight="1" hidden="1">
      <c r="B47" s="20"/>
      <c r="I47" s="136"/>
      <c r="L47" s="20"/>
    </row>
    <row r="48" spans="2:12" s="1" customFormat="1" ht="14.4" customHeight="1" hidden="1">
      <c r="B48" s="20"/>
      <c r="I48" s="136"/>
      <c r="L48" s="20"/>
    </row>
    <row r="49" spans="2:12" s="1" customFormat="1" ht="14.4" customHeight="1" hidden="1">
      <c r="B49" s="20"/>
      <c r="I49" s="136"/>
      <c r="L49" s="20"/>
    </row>
    <row r="50" spans="2:12" s="2" customFormat="1" ht="14.4" customHeight="1" hidden="1">
      <c r="B50" s="63"/>
      <c r="D50" s="171" t="s">
        <v>53</v>
      </c>
      <c r="E50" s="172"/>
      <c r="F50" s="172"/>
      <c r="G50" s="171" t="s">
        <v>54</v>
      </c>
      <c r="H50" s="172"/>
      <c r="I50" s="173"/>
      <c r="J50" s="172"/>
      <c r="K50" s="172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7"/>
      <c r="J61" s="178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71" t="s">
        <v>57</v>
      </c>
      <c r="E65" s="179"/>
      <c r="F65" s="179"/>
      <c r="G65" s="171" t="s">
        <v>58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7"/>
      <c r="J76" s="178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95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MŠ Arbesova - výměna oken - revize 29.4.2020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93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2000321 - MŠ Arbesova - výměna oken - revize 29.4.2020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22</v>
      </c>
      <c r="D89" s="40"/>
      <c r="E89" s="40"/>
      <c r="F89" s="27" t="str">
        <f>F12</f>
        <v xml:space="preserve"> </v>
      </c>
      <c r="G89" s="40"/>
      <c r="H89" s="40"/>
      <c r="I89" s="147" t="s">
        <v>24</v>
      </c>
      <c r="J89" s="79" t="str">
        <f>IF(J12="","",J12)</f>
        <v>29. 4. 2020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28</v>
      </c>
      <c r="D91" s="40"/>
      <c r="E91" s="40"/>
      <c r="F91" s="27" t="str">
        <f>E15</f>
        <v>Město Česká Lípa</v>
      </c>
      <c r="G91" s="40"/>
      <c r="H91" s="40"/>
      <c r="I91" s="147" t="s">
        <v>34</v>
      </c>
      <c r="J91" s="36" t="str">
        <f>E21</f>
        <v>Petr Kubiš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32</v>
      </c>
      <c r="D92" s="40"/>
      <c r="E92" s="40"/>
      <c r="F92" s="27" t="str">
        <f>IF(E18="","",E18)</f>
        <v>Vyplň údaj</v>
      </c>
      <c r="G92" s="40"/>
      <c r="H92" s="40"/>
      <c r="I92" s="147" t="s">
        <v>37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96</v>
      </c>
      <c r="D94" s="189"/>
      <c r="E94" s="189"/>
      <c r="F94" s="189"/>
      <c r="G94" s="189"/>
      <c r="H94" s="189"/>
      <c r="I94" s="190"/>
      <c r="J94" s="191" t="s">
        <v>97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98</v>
      </c>
      <c r="D96" s="40"/>
      <c r="E96" s="40"/>
      <c r="F96" s="40"/>
      <c r="G96" s="40"/>
      <c r="H96" s="40"/>
      <c r="I96" s="144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99</v>
      </c>
    </row>
    <row r="97" spans="1:31" s="9" customFormat="1" ht="24.95" customHeight="1">
      <c r="A97" s="9"/>
      <c r="B97" s="193"/>
      <c r="C97" s="194"/>
      <c r="D97" s="195" t="s">
        <v>100</v>
      </c>
      <c r="E97" s="196"/>
      <c r="F97" s="196"/>
      <c r="G97" s="196"/>
      <c r="H97" s="196"/>
      <c r="I97" s="197"/>
      <c r="J97" s="198">
        <f>J126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101</v>
      </c>
      <c r="E98" s="203"/>
      <c r="F98" s="203"/>
      <c r="G98" s="203"/>
      <c r="H98" s="203"/>
      <c r="I98" s="204"/>
      <c r="J98" s="205">
        <f>J127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102</v>
      </c>
      <c r="E99" s="203"/>
      <c r="F99" s="203"/>
      <c r="G99" s="203"/>
      <c r="H99" s="203"/>
      <c r="I99" s="204"/>
      <c r="J99" s="205">
        <f>J149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103</v>
      </c>
      <c r="E100" s="203"/>
      <c r="F100" s="203"/>
      <c r="G100" s="203"/>
      <c r="H100" s="203"/>
      <c r="I100" s="204"/>
      <c r="J100" s="205">
        <f>J158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104</v>
      </c>
      <c r="E101" s="203"/>
      <c r="F101" s="203"/>
      <c r="G101" s="203"/>
      <c r="H101" s="203"/>
      <c r="I101" s="204"/>
      <c r="J101" s="205">
        <f>J165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3"/>
      <c r="C102" s="194"/>
      <c r="D102" s="195" t="s">
        <v>105</v>
      </c>
      <c r="E102" s="196"/>
      <c r="F102" s="196"/>
      <c r="G102" s="196"/>
      <c r="H102" s="196"/>
      <c r="I102" s="197"/>
      <c r="J102" s="198">
        <f>J168</f>
        <v>0</v>
      </c>
      <c r="K102" s="194"/>
      <c r="L102" s="19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00"/>
      <c r="C103" s="201"/>
      <c r="D103" s="202" t="s">
        <v>106</v>
      </c>
      <c r="E103" s="203"/>
      <c r="F103" s="203"/>
      <c r="G103" s="203"/>
      <c r="H103" s="203"/>
      <c r="I103" s="204"/>
      <c r="J103" s="205">
        <f>J169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0"/>
      <c r="C104" s="201"/>
      <c r="D104" s="202" t="s">
        <v>107</v>
      </c>
      <c r="E104" s="203"/>
      <c r="F104" s="203"/>
      <c r="G104" s="203"/>
      <c r="H104" s="203"/>
      <c r="I104" s="204"/>
      <c r="J104" s="205">
        <f>J181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0"/>
      <c r="C105" s="201"/>
      <c r="D105" s="202" t="s">
        <v>108</v>
      </c>
      <c r="E105" s="203"/>
      <c r="F105" s="203"/>
      <c r="G105" s="203"/>
      <c r="H105" s="203"/>
      <c r="I105" s="204"/>
      <c r="J105" s="205">
        <f>J209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183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186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109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87" t="str">
        <f>E7</f>
        <v>MŠ Arbesova - výměna oken - revize 29.4.2020</v>
      </c>
      <c r="F115" s="32"/>
      <c r="G115" s="32"/>
      <c r="H115" s="32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93</v>
      </c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>2000321 - MŠ Arbesova - výměna oken - revize 29.4.2020</v>
      </c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22</v>
      </c>
      <c r="D119" s="40"/>
      <c r="E119" s="40"/>
      <c r="F119" s="27" t="str">
        <f>F12</f>
        <v xml:space="preserve"> </v>
      </c>
      <c r="G119" s="40"/>
      <c r="H119" s="40"/>
      <c r="I119" s="147" t="s">
        <v>24</v>
      </c>
      <c r="J119" s="79" t="str">
        <f>IF(J12="","",J12)</f>
        <v>29. 4. 2020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E15</f>
        <v>Město Česká Lípa</v>
      </c>
      <c r="G121" s="40"/>
      <c r="H121" s="40"/>
      <c r="I121" s="147" t="s">
        <v>34</v>
      </c>
      <c r="J121" s="36" t="str">
        <f>E21</f>
        <v>Petr Kubiš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32</v>
      </c>
      <c r="D122" s="40"/>
      <c r="E122" s="40"/>
      <c r="F122" s="27" t="str">
        <f>IF(E18="","",E18)</f>
        <v>Vyplň údaj</v>
      </c>
      <c r="G122" s="40"/>
      <c r="H122" s="40"/>
      <c r="I122" s="147" t="s">
        <v>37</v>
      </c>
      <c r="J122" s="36" t="str">
        <f>E24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14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207"/>
      <c r="B124" s="208"/>
      <c r="C124" s="209" t="s">
        <v>110</v>
      </c>
      <c r="D124" s="210" t="s">
        <v>65</v>
      </c>
      <c r="E124" s="210" t="s">
        <v>61</v>
      </c>
      <c r="F124" s="210" t="s">
        <v>62</v>
      </c>
      <c r="G124" s="210" t="s">
        <v>111</v>
      </c>
      <c r="H124" s="210" t="s">
        <v>112</v>
      </c>
      <c r="I124" s="211" t="s">
        <v>113</v>
      </c>
      <c r="J124" s="210" t="s">
        <v>97</v>
      </c>
      <c r="K124" s="212" t="s">
        <v>114</v>
      </c>
      <c r="L124" s="213"/>
      <c r="M124" s="100" t="s">
        <v>1</v>
      </c>
      <c r="N124" s="101" t="s">
        <v>44</v>
      </c>
      <c r="O124" s="101" t="s">
        <v>115</v>
      </c>
      <c r="P124" s="101" t="s">
        <v>116</v>
      </c>
      <c r="Q124" s="101" t="s">
        <v>117</v>
      </c>
      <c r="R124" s="101" t="s">
        <v>118</v>
      </c>
      <c r="S124" s="101" t="s">
        <v>119</v>
      </c>
      <c r="T124" s="102" t="s">
        <v>120</v>
      </c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</row>
    <row r="125" spans="1:63" s="2" customFormat="1" ht="22.8" customHeight="1">
      <c r="A125" s="38"/>
      <c r="B125" s="39"/>
      <c r="C125" s="107" t="s">
        <v>121</v>
      </c>
      <c r="D125" s="40"/>
      <c r="E125" s="40"/>
      <c r="F125" s="40"/>
      <c r="G125" s="40"/>
      <c r="H125" s="40"/>
      <c r="I125" s="144"/>
      <c r="J125" s="214">
        <f>BK125</f>
        <v>0</v>
      </c>
      <c r="K125" s="40"/>
      <c r="L125" s="44"/>
      <c r="M125" s="103"/>
      <c r="N125" s="215"/>
      <c r="O125" s="104"/>
      <c r="P125" s="216">
        <f>P126+P168</f>
        <v>0</v>
      </c>
      <c r="Q125" s="104"/>
      <c r="R125" s="216">
        <f>R126+R168</f>
        <v>1.3093832159999998</v>
      </c>
      <c r="S125" s="104"/>
      <c r="T125" s="217">
        <f>T126+T168</f>
        <v>3.11292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79</v>
      </c>
      <c r="AU125" s="17" t="s">
        <v>99</v>
      </c>
      <c r="BK125" s="218">
        <f>BK126+BK168</f>
        <v>0</v>
      </c>
    </row>
    <row r="126" spans="1:63" s="12" customFormat="1" ht="25.9" customHeight="1">
      <c r="A126" s="12"/>
      <c r="B126" s="219"/>
      <c r="C126" s="220"/>
      <c r="D126" s="221" t="s">
        <v>79</v>
      </c>
      <c r="E126" s="222" t="s">
        <v>122</v>
      </c>
      <c r="F126" s="222" t="s">
        <v>123</v>
      </c>
      <c r="G126" s="220"/>
      <c r="H126" s="220"/>
      <c r="I126" s="223"/>
      <c r="J126" s="224">
        <f>BK126</f>
        <v>0</v>
      </c>
      <c r="K126" s="220"/>
      <c r="L126" s="225"/>
      <c r="M126" s="226"/>
      <c r="N126" s="227"/>
      <c r="O126" s="227"/>
      <c r="P126" s="228">
        <f>P127+P149+P158+P165</f>
        <v>0</v>
      </c>
      <c r="Q126" s="227"/>
      <c r="R126" s="228">
        <f>R127+R149+R158+R165</f>
        <v>0.8963999999999999</v>
      </c>
      <c r="S126" s="227"/>
      <c r="T126" s="229">
        <f>T127+T149+T158+T165</f>
        <v>2.8728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0" t="s">
        <v>21</v>
      </c>
      <c r="AT126" s="231" t="s">
        <v>79</v>
      </c>
      <c r="AU126" s="231" t="s">
        <v>80</v>
      </c>
      <c r="AY126" s="230" t="s">
        <v>124</v>
      </c>
      <c r="BK126" s="232">
        <f>BK127+BK149+BK158+BK165</f>
        <v>0</v>
      </c>
    </row>
    <row r="127" spans="1:63" s="12" customFormat="1" ht="22.8" customHeight="1">
      <c r="A127" s="12"/>
      <c r="B127" s="219"/>
      <c r="C127" s="220"/>
      <c r="D127" s="221" t="s">
        <v>79</v>
      </c>
      <c r="E127" s="233" t="s">
        <v>125</v>
      </c>
      <c r="F127" s="233" t="s">
        <v>126</v>
      </c>
      <c r="G127" s="220"/>
      <c r="H127" s="220"/>
      <c r="I127" s="223"/>
      <c r="J127" s="234">
        <f>BK127</f>
        <v>0</v>
      </c>
      <c r="K127" s="220"/>
      <c r="L127" s="225"/>
      <c r="M127" s="226"/>
      <c r="N127" s="227"/>
      <c r="O127" s="227"/>
      <c r="P127" s="228">
        <f>SUM(P128:P148)</f>
        <v>0</v>
      </c>
      <c r="Q127" s="227"/>
      <c r="R127" s="228">
        <f>SUM(R128:R148)</f>
        <v>0.8963999999999999</v>
      </c>
      <c r="S127" s="227"/>
      <c r="T127" s="229">
        <f>SUM(T128:T148)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21</v>
      </c>
      <c r="AT127" s="231" t="s">
        <v>79</v>
      </c>
      <c r="AU127" s="231" t="s">
        <v>21</v>
      </c>
      <c r="AY127" s="230" t="s">
        <v>124</v>
      </c>
      <c r="BK127" s="232">
        <f>SUM(BK128:BK148)</f>
        <v>0</v>
      </c>
    </row>
    <row r="128" spans="1:65" s="2" customFormat="1" ht="21.75" customHeight="1">
      <c r="A128" s="38"/>
      <c r="B128" s="39"/>
      <c r="C128" s="235" t="s">
        <v>21</v>
      </c>
      <c r="D128" s="235" t="s">
        <v>127</v>
      </c>
      <c r="E128" s="236" t="s">
        <v>128</v>
      </c>
      <c r="F128" s="237" t="s">
        <v>129</v>
      </c>
      <c r="G128" s="238" t="s">
        <v>130</v>
      </c>
      <c r="H128" s="239">
        <v>48.6</v>
      </c>
      <c r="I128" s="240"/>
      <c r="J128" s="241">
        <f>ROUND(I128*H128,2)</f>
        <v>0</v>
      </c>
      <c r="K128" s="237" t="s">
        <v>1</v>
      </c>
      <c r="L128" s="44"/>
      <c r="M128" s="242" t="s">
        <v>1</v>
      </c>
      <c r="N128" s="243" t="s">
        <v>45</v>
      </c>
      <c r="O128" s="91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6" t="s">
        <v>131</v>
      </c>
      <c r="AT128" s="246" t="s">
        <v>127</v>
      </c>
      <c r="AU128" s="246" t="s">
        <v>88</v>
      </c>
      <c r="AY128" s="17" t="s">
        <v>124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7" t="s">
        <v>21</v>
      </c>
      <c r="BK128" s="247">
        <f>ROUND(I128*H128,2)</f>
        <v>0</v>
      </c>
      <c r="BL128" s="17" t="s">
        <v>131</v>
      </c>
      <c r="BM128" s="246" t="s">
        <v>132</v>
      </c>
    </row>
    <row r="129" spans="1:47" s="2" customFormat="1" ht="12">
      <c r="A129" s="38"/>
      <c r="B129" s="39"/>
      <c r="C129" s="40"/>
      <c r="D129" s="248" t="s">
        <v>133</v>
      </c>
      <c r="E129" s="40"/>
      <c r="F129" s="249" t="s">
        <v>129</v>
      </c>
      <c r="G129" s="40"/>
      <c r="H129" s="40"/>
      <c r="I129" s="144"/>
      <c r="J129" s="40"/>
      <c r="K129" s="40"/>
      <c r="L129" s="44"/>
      <c r="M129" s="250"/>
      <c r="N129" s="251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133</v>
      </c>
      <c r="AU129" s="17" t="s">
        <v>88</v>
      </c>
    </row>
    <row r="130" spans="1:51" s="13" customFormat="1" ht="12">
      <c r="A130" s="13"/>
      <c r="B130" s="252"/>
      <c r="C130" s="253"/>
      <c r="D130" s="248" t="s">
        <v>134</v>
      </c>
      <c r="E130" s="254" t="s">
        <v>1</v>
      </c>
      <c r="F130" s="255" t="s">
        <v>135</v>
      </c>
      <c r="G130" s="253"/>
      <c r="H130" s="254" t="s">
        <v>1</v>
      </c>
      <c r="I130" s="256"/>
      <c r="J130" s="253"/>
      <c r="K130" s="253"/>
      <c r="L130" s="257"/>
      <c r="M130" s="258"/>
      <c r="N130" s="259"/>
      <c r="O130" s="259"/>
      <c r="P130" s="259"/>
      <c r="Q130" s="259"/>
      <c r="R130" s="259"/>
      <c r="S130" s="259"/>
      <c r="T130" s="26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1" t="s">
        <v>134</v>
      </c>
      <c r="AU130" s="261" t="s">
        <v>88</v>
      </c>
      <c r="AV130" s="13" t="s">
        <v>21</v>
      </c>
      <c r="AW130" s="13" t="s">
        <v>36</v>
      </c>
      <c r="AX130" s="13" t="s">
        <v>80</v>
      </c>
      <c r="AY130" s="261" t="s">
        <v>124</v>
      </c>
    </row>
    <row r="131" spans="1:51" s="14" customFormat="1" ht="12">
      <c r="A131" s="14"/>
      <c r="B131" s="262"/>
      <c r="C131" s="263"/>
      <c r="D131" s="248" t="s">
        <v>134</v>
      </c>
      <c r="E131" s="264" t="s">
        <v>1</v>
      </c>
      <c r="F131" s="265" t="s">
        <v>136</v>
      </c>
      <c r="G131" s="263"/>
      <c r="H131" s="266">
        <v>48.6</v>
      </c>
      <c r="I131" s="267"/>
      <c r="J131" s="263"/>
      <c r="K131" s="263"/>
      <c r="L131" s="268"/>
      <c r="M131" s="269"/>
      <c r="N131" s="270"/>
      <c r="O131" s="270"/>
      <c r="P131" s="270"/>
      <c r="Q131" s="270"/>
      <c r="R131" s="270"/>
      <c r="S131" s="270"/>
      <c r="T131" s="27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2" t="s">
        <v>134</v>
      </c>
      <c r="AU131" s="272" t="s">
        <v>88</v>
      </c>
      <c r="AV131" s="14" t="s">
        <v>88</v>
      </c>
      <c r="AW131" s="14" t="s">
        <v>36</v>
      </c>
      <c r="AX131" s="14" t="s">
        <v>21</v>
      </c>
      <c r="AY131" s="272" t="s">
        <v>124</v>
      </c>
    </row>
    <row r="132" spans="1:65" s="2" customFormat="1" ht="21.75" customHeight="1">
      <c r="A132" s="38"/>
      <c r="B132" s="39"/>
      <c r="C132" s="235" t="s">
        <v>88</v>
      </c>
      <c r="D132" s="235" t="s">
        <v>127</v>
      </c>
      <c r="E132" s="236" t="s">
        <v>137</v>
      </c>
      <c r="F132" s="237" t="s">
        <v>138</v>
      </c>
      <c r="G132" s="238" t="s">
        <v>139</v>
      </c>
      <c r="H132" s="239">
        <v>198</v>
      </c>
      <c r="I132" s="240"/>
      <c r="J132" s="241">
        <f>ROUND(I132*H132,2)</f>
        <v>0</v>
      </c>
      <c r="K132" s="237" t="s">
        <v>140</v>
      </c>
      <c r="L132" s="44"/>
      <c r="M132" s="242" t="s">
        <v>1</v>
      </c>
      <c r="N132" s="243" t="s">
        <v>45</v>
      </c>
      <c r="O132" s="91"/>
      <c r="P132" s="244">
        <f>O132*H132</f>
        <v>0</v>
      </c>
      <c r="Q132" s="244">
        <v>0.0015</v>
      </c>
      <c r="R132" s="244">
        <f>Q132*H132</f>
        <v>0.297</v>
      </c>
      <c r="S132" s="244">
        <v>0</v>
      </c>
      <c r="T132" s="24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131</v>
      </c>
      <c r="AT132" s="246" t="s">
        <v>127</v>
      </c>
      <c r="AU132" s="246" t="s">
        <v>88</v>
      </c>
      <c r="AY132" s="17" t="s">
        <v>124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21</v>
      </c>
      <c r="BK132" s="247">
        <f>ROUND(I132*H132,2)</f>
        <v>0</v>
      </c>
      <c r="BL132" s="17" t="s">
        <v>131</v>
      </c>
      <c r="BM132" s="246" t="s">
        <v>141</v>
      </c>
    </row>
    <row r="133" spans="1:47" s="2" customFormat="1" ht="12">
      <c r="A133" s="38"/>
      <c r="B133" s="39"/>
      <c r="C133" s="40"/>
      <c r="D133" s="248" t="s">
        <v>133</v>
      </c>
      <c r="E133" s="40"/>
      <c r="F133" s="249" t="s">
        <v>138</v>
      </c>
      <c r="G133" s="40"/>
      <c r="H133" s="40"/>
      <c r="I133" s="144"/>
      <c r="J133" s="40"/>
      <c r="K133" s="40"/>
      <c r="L133" s="44"/>
      <c r="M133" s="250"/>
      <c r="N133" s="251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133</v>
      </c>
      <c r="AU133" s="17" t="s">
        <v>88</v>
      </c>
    </row>
    <row r="134" spans="1:51" s="13" customFormat="1" ht="12">
      <c r="A134" s="13"/>
      <c r="B134" s="252"/>
      <c r="C134" s="253"/>
      <c r="D134" s="248" t="s">
        <v>134</v>
      </c>
      <c r="E134" s="254" t="s">
        <v>1</v>
      </c>
      <c r="F134" s="255" t="s">
        <v>142</v>
      </c>
      <c r="G134" s="253"/>
      <c r="H134" s="254" t="s">
        <v>1</v>
      </c>
      <c r="I134" s="256"/>
      <c r="J134" s="253"/>
      <c r="K134" s="253"/>
      <c r="L134" s="257"/>
      <c r="M134" s="258"/>
      <c r="N134" s="259"/>
      <c r="O134" s="259"/>
      <c r="P134" s="259"/>
      <c r="Q134" s="259"/>
      <c r="R134" s="259"/>
      <c r="S134" s="259"/>
      <c r="T134" s="26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1" t="s">
        <v>134</v>
      </c>
      <c r="AU134" s="261" t="s">
        <v>88</v>
      </c>
      <c r="AV134" s="13" t="s">
        <v>21</v>
      </c>
      <c r="AW134" s="13" t="s">
        <v>36</v>
      </c>
      <c r="AX134" s="13" t="s">
        <v>80</v>
      </c>
      <c r="AY134" s="261" t="s">
        <v>124</v>
      </c>
    </row>
    <row r="135" spans="1:51" s="14" customFormat="1" ht="12">
      <c r="A135" s="14"/>
      <c r="B135" s="262"/>
      <c r="C135" s="263"/>
      <c r="D135" s="248" t="s">
        <v>134</v>
      </c>
      <c r="E135" s="264" t="s">
        <v>1</v>
      </c>
      <c r="F135" s="265" t="s">
        <v>143</v>
      </c>
      <c r="G135" s="263"/>
      <c r="H135" s="266">
        <v>198</v>
      </c>
      <c r="I135" s="267"/>
      <c r="J135" s="263"/>
      <c r="K135" s="263"/>
      <c r="L135" s="268"/>
      <c r="M135" s="269"/>
      <c r="N135" s="270"/>
      <c r="O135" s="270"/>
      <c r="P135" s="270"/>
      <c r="Q135" s="270"/>
      <c r="R135" s="270"/>
      <c r="S135" s="270"/>
      <c r="T135" s="27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2" t="s">
        <v>134</v>
      </c>
      <c r="AU135" s="272" t="s">
        <v>88</v>
      </c>
      <c r="AV135" s="14" t="s">
        <v>88</v>
      </c>
      <c r="AW135" s="14" t="s">
        <v>36</v>
      </c>
      <c r="AX135" s="14" t="s">
        <v>80</v>
      </c>
      <c r="AY135" s="272" t="s">
        <v>124</v>
      </c>
    </row>
    <row r="136" spans="1:51" s="15" customFormat="1" ht="12">
      <c r="A136" s="15"/>
      <c r="B136" s="273"/>
      <c r="C136" s="274"/>
      <c r="D136" s="248" t="s">
        <v>134</v>
      </c>
      <c r="E136" s="275" t="s">
        <v>1</v>
      </c>
      <c r="F136" s="276" t="s">
        <v>144</v>
      </c>
      <c r="G136" s="274"/>
      <c r="H136" s="277">
        <v>198</v>
      </c>
      <c r="I136" s="278"/>
      <c r="J136" s="274"/>
      <c r="K136" s="274"/>
      <c r="L136" s="279"/>
      <c r="M136" s="280"/>
      <c r="N136" s="281"/>
      <c r="O136" s="281"/>
      <c r="P136" s="281"/>
      <c r="Q136" s="281"/>
      <c r="R136" s="281"/>
      <c r="S136" s="281"/>
      <c r="T136" s="28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83" t="s">
        <v>134</v>
      </c>
      <c r="AU136" s="283" t="s">
        <v>88</v>
      </c>
      <c r="AV136" s="15" t="s">
        <v>131</v>
      </c>
      <c r="AW136" s="15" t="s">
        <v>36</v>
      </c>
      <c r="AX136" s="15" t="s">
        <v>21</v>
      </c>
      <c r="AY136" s="283" t="s">
        <v>124</v>
      </c>
    </row>
    <row r="137" spans="1:65" s="2" customFormat="1" ht="21.75" customHeight="1">
      <c r="A137" s="38"/>
      <c r="B137" s="39"/>
      <c r="C137" s="235" t="s">
        <v>145</v>
      </c>
      <c r="D137" s="235" t="s">
        <v>127</v>
      </c>
      <c r="E137" s="236" t="s">
        <v>146</v>
      </c>
      <c r="F137" s="237" t="s">
        <v>147</v>
      </c>
      <c r="G137" s="238" t="s">
        <v>139</v>
      </c>
      <c r="H137" s="239">
        <v>198</v>
      </c>
      <c r="I137" s="240"/>
      <c r="J137" s="241">
        <f>ROUND(I137*H137,2)</f>
        <v>0</v>
      </c>
      <c r="K137" s="237" t="s">
        <v>1</v>
      </c>
      <c r="L137" s="44"/>
      <c r="M137" s="242" t="s">
        <v>1</v>
      </c>
      <c r="N137" s="243" t="s">
        <v>45</v>
      </c>
      <c r="O137" s="91"/>
      <c r="P137" s="244">
        <f>O137*H137</f>
        <v>0</v>
      </c>
      <c r="Q137" s="244">
        <v>0.0015</v>
      </c>
      <c r="R137" s="244">
        <f>Q137*H137</f>
        <v>0.297</v>
      </c>
      <c r="S137" s="244">
        <v>0</v>
      </c>
      <c r="T137" s="24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6" t="s">
        <v>131</v>
      </c>
      <c r="AT137" s="246" t="s">
        <v>127</v>
      </c>
      <c r="AU137" s="246" t="s">
        <v>88</v>
      </c>
      <c r="AY137" s="17" t="s">
        <v>124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7" t="s">
        <v>21</v>
      </c>
      <c r="BK137" s="247">
        <f>ROUND(I137*H137,2)</f>
        <v>0</v>
      </c>
      <c r="BL137" s="17" t="s">
        <v>131</v>
      </c>
      <c r="BM137" s="246" t="s">
        <v>148</v>
      </c>
    </row>
    <row r="138" spans="1:47" s="2" customFormat="1" ht="12">
      <c r="A138" s="38"/>
      <c r="B138" s="39"/>
      <c r="C138" s="40"/>
      <c r="D138" s="248" t="s">
        <v>133</v>
      </c>
      <c r="E138" s="40"/>
      <c r="F138" s="249" t="s">
        <v>138</v>
      </c>
      <c r="G138" s="40"/>
      <c r="H138" s="40"/>
      <c r="I138" s="144"/>
      <c r="J138" s="40"/>
      <c r="K138" s="40"/>
      <c r="L138" s="44"/>
      <c r="M138" s="250"/>
      <c r="N138" s="251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133</v>
      </c>
      <c r="AU138" s="17" t="s">
        <v>88</v>
      </c>
    </row>
    <row r="139" spans="1:51" s="13" customFormat="1" ht="12">
      <c r="A139" s="13"/>
      <c r="B139" s="252"/>
      <c r="C139" s="253"/>
      <c r="D139" s="248" t="s">
        <v>134</v>
      </c>
      <c r="E139" s="254" t="s">
        <v>1</v>
      </c>
      <c r="F139" s="255" t="s">
        <v>149</v>
      </c>
      <c r="G139" s="253"/>
      <c r="H139" s="254" t="s">
        <v>1</v>
      </c>
      <c r="I139" s="256"/>
      <c r="J139" s="253"/>
      <c r="K139" s="253"/>
      <c r="L139" s="257"/>
      <c r="M139" s="258"/>
      <c r="N139" s="259"/>
      <c r="O139" s="259"/>
      <c r="P139" s="259"/>
      <c r="Q139" s="259"/>
      <c r="R139" s="259"/>
      <c r="S139" s="259"/>
      <c r="T139" s="26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1" t="s">
        <v>134</v>
      </c>
      <c r="AU139" s="261" t="s">
        <v>88</v>
      </c>
      <c r="AV139" s="13" t="s">
        <v>21</v>
      </c>
      <c r="AW139" s="13" t="s">
        <v>36</v>
      </c>
      <c r="AX139" s="13" t="s">
        <v>80</v>
      </c>
      <c r="AY139" s="261" t="s">
        <v>124</v>
      </c>
    </row>
    <row r="140" spans="1:51" s="14" customFormat="1" ht="12">
      <c r="A140" s="14"/>
      <c r="B140" s="262"/>
      <c r="C140" s="263"/>
      <c r="D140" s="248" t="s">
        <v>134</v>
      </c>
      <c r="E140" s="264" t="s">
        <v>1</v>
      </c>
      <c r="F140" s="265" t="s">
        <v>143</v>
      </c>
      <c r="G140" s="263"/>
      <c r="H140" s="266">
        <v>198</v>
      </c>
      <c r="I140" s="267"/>
      <c r="J140" s="263"/>
      <c r="K140" s="263"/>
      <c r="L140" s="268"/>
      <c r="M140" s="269"/>
      <c r="N140" s="270"/>
      <c r="O140" s="270"/>
      <c r="P140" s="270"/>
      <c r="Q140" s="270"/>
      <c r="R140" s="270"/>
      <c r="S140" s="270"/>
      <c r="T140" s="27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2" t="s">
        <v>134</v>
      </c>
      <c r="AU140" s="272" t="s">
        <v>88</v>
      </c>
      <c r="AV140" s="14" t="s">
        <v>88</v>
      </c>
      <c r="AW140" s="14" t="s">
        <v>36</v>
      </c>
      <c r="AX140" s="14" t="s">
        <v>80</v>
      </c>
      <c r="AY140" s="272" t="s">
        <v>124</v>
      </c>
    </row>
    <row r="141" spans="1:51" s="15" customFormat="1" ht="12">
      <c r="A141" s="15"/>
      <c r="B141" s="273"/>
      <c r="C141" s="274"/>
      <c r="D141" s="248" t="s">
        <v>134</v>
      </c>
      <c r="E141" s="275" t="s">
        <v>1</v>
      </c>
      <c r="F141" s="276" t="s">
        <v>144</v>
      </c>
      <c r="G141" s="274"/>
      <c r="H141" s="277">
        <v>198</v>
      </c>
      <c r="I141" s="278"/>
      <c r="J141" s="274"/>
      <c r="K141" s="274"/>
      <c r="L141" s="279"/>
      <c r="M141" s="280"/>
      <c r="N141" s="281"/>
      <c r="O141" s="281"/>
      <c r="P141" s="281"/>
      <c r="Q141" s="281"/>
      <c r="R141" s="281"/>
      <c r="S141" s="281"/>
      <c r="T141" s="282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83" t="s">
        <v>134</v>
      </c>
      <c r="AU141" s="283" t="s">
        <v>88</v>
      </c>
      <c r="AV141" s="15" t="s">
        <v>131</v>
      </c>
      <c r="AW141" s="15" t="s">
        <v>36</v>
      </c>
      <c r="AX141" s="15" t="s">
        <v>21</v>
      </c>
      <c r="AY141" s="283" t="s">
        <v>124</v>
      </c>
    </row>
    <row r="142" spans="1:65" s="2" customFormat="1" ht="21.75" customHeight="1">
      <c r="A142" s="38"/>
      <c r="B142" s="39"/>
      <c r="C142" s="235" t="s">
        <v>131</v>
      </c>
      <c r="D142" s="235" t="s">
        <v>127</v>
      </c>
      <c r="E142" s="236" t="s">
        <v>150</v>
      </c>
      <c r="F142" s="237" t="s">
        <v>151</v>
      </c>
      <c r="G142" s="238" t="s">
        <v>152</v>
      </c>
      <c r="H142" s="239">
        <v>1</v>
      </c>
      <c r="I142" s="240"/>
      <c r="J142" s="241">
        <f>ROUND(I142*H142,2)</f>
        <v>0</v>
      </c>
      <c r="K142" s="237" t="s">
        <v>1</v>
      </c>
      <c r="L142" s="44"/>
      <c r="M142" s="242" t="s">
        <v>1</v>
      </c>
      <c r="N142" s="243" t="s">
        <v>45</v>
      </c>
      <c r="O142" s="91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6" t="s">
        <v>131</v>
      </c>
      <c r="AT142" s="246" t="s">
        <v>127</v>
      </c>
      <c r="AU142" s="246" t="s">
        <v>88</v>
      </c>
      <c r="AY142" s="17" t="s">
        <v>124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7" t="s">
        <v>21</v>
      </c>
      <c r="BK142" s="247">
        <f>ROUND(I142*H142,2)</f>
        <v>0</v>
      </c>
      <c r="BL142" s="17" t="s">
        <v>131</v>
      </c>
      <c r="BM142" s="246" t="s">
        <v>153</v>
      </c>
    </row>
    <row r="143" spans="1:47" s="2" customFormat="1" ht="12">
      <c r="A143" s="38"/>
      <c r="B143" s="39"/>
      <c r="C143" s="40"/>
      <c r="D143" s="248" t="s">
        <v>133</v>
      </c>
      <c r="E143" s="40"/>
      <c r="F143" s="249" t="s">
        <v>151</v>
      </c>
      <c r="G143" s="40"/>
      <c r="H143" s="40"/>
      <c r="I143" s="144"/>
      <c r="J143" s="40"/>
      <c r="K143" s="40"/>
      <c r="L143" s="44"/>
      <c r="M143" s="250"/>
      <c r="N143" s="25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133</v>
      </c>
      <c r="AU143" s="17" t="s">
        <v>88</v>
      </c>
    </row>
    <row r="144" spans="1:65" s="2" customFormat="1" ht="21.75" customHeight="1">
      <c r="A144" s="38"/>
      <c r="B144" s="39"/>
      <c r="C144" s="235" t="s">
        <v>154</v>
      </c>
      <c r="D144" s="235" t="s">
        <v>127</v>
      </c>
      <c r="E144" s="236" t="s">
        <v>155</v>
      </c>
      <c r="F144" s="237" t="s">
        <v>156</v>
      </c>
      <c r="G144" s="238" t="s">
        <v>130</v>
      </c>
      <c r="H144" s="239">
        <v>7.2</v>
      </c>
      <c r="I144" s="240"/>
      <c r="J144" s="241">
        <f>ROUND(I144*H144,2)</f>
        <v>0</v>
      </c>
      <c r="K144" s="237" t="s">
        <v>140</v>
      </c>
      <c r="L144" s="44"/>
      <c r="M144" s="242" t="s">
        <v>1</v>
      </c>
      <c r="N144" s="243" t="s">
        <v>45</v>
      </c>
      <c r="O144" s="91"/>
      <c r="P144" s="244">
        <f>O144*H144</f>
        <v>0</v>
      </c>
      <c r="Q144" s="244">
        <v>0.042</v>
      </c>
      <c r="R144" s="244">
        <f>Q144*H144</f>
        <v>0.3024</v>
      </c>
      <c r="S144" s="244">
        <v>0</v>
      </c>
      <c r="T144" s="24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6" t="s">
        <v>131</v>
      </c>
      <c r="AT144" s="246" t="s">
        <v>127</v>
      </c>
      <c r="AU144" s="246" t="s">
        <v>88</v>
      </c>
      <c r="AY144" s="17" t="s">
        <v>124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17" t="s">
        <v>21</v>
      </c>
      <c r="BK144" s="247">
        <f>ROUND(I144*H144,2)</f>
        <v>0</v>
      </c>
      <c r="BL144" s="17" t="s">
        <v>131</v>
      </c>
      <c r="BM144" s="246" t="s">
        <v>157</v>
      </c>
    </row>
    <row r="145" spans="1:47" s="2" customFormat="1" ht="12">
      <c r="A145" s="38"/>
      <c r="B145" s="39"/>
      <c r="C145" s="40"/>
      <c r="D145" s="248" t="s">
        <v>133</v>
      </c>
      <c r="E145" s="40"/>
      <c r="F145" s="249" t="s">
        <v>156</v>
      </c>
      <c r="G145" s="40"/>
      <c r="H145" s="40"/>
      <c r="I145" s="144"/>
      <c r="J145" s="40"/>
      <c r="K145" s="40"/>
      <c r="L145" s="44"/>
      <c r="M145" s="250"/>
      <c r="N145" s="251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133</v>
      </c>
      <c r="AU145" s="17" t="s">
        <v>88</v>
      </c>
    </row>
    <row r="146" spans="1:51" s="13" customFormat="1" ht="12">
      <c r="A146" s="13"/>
      <c r="B146" s="252"/>
      <c r="C146" s="253"/>
      <c r="D146" s="248" t="s">
        <v>134</v>
      </c>
      <c r="E146" s="254" t="s">
        <v>1</v>
      </c>
      <c r="F146" s="255" t="s">
        <v>158</v>
      </c>
      <c r="G146" s="253"/>
      <c r="H146" s="254" t="s">
        <v>1</v>
      </c>
      <c r="I146" s="256"/>
      <c r="J146" s="253"/>
      <c r="K146" s="253"/>
      <c r="L146" s="257"/>
      <c r="M146" s="258"/>
      <c r="N146" s="259"/>
      <c r="O146" s="259"/>
      <c r="P146" s="259"/>
      <c r="Q146" s="259"/>
      <c r="R146" s="259"/>
      <c r="S146" s="259"/>
      <c r="T146" s="26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1" t="s">
        <v>134</v>
      </c>
      <c r="AU146" s="261" t="s">
        <v>88</v>
      </c>
      <c r="AV146" s="13" t="s">
        <v>21</v>
      </c>
      <c r="AW146" s="13" t="s">
        <v>36</v>
      </c>
      <c r="AX146" s="13" t="s">
        <v>80</v>
      </c>
      <c r="AY146" s="261" t="s">
        <v>124</v>
      </c>
    </row>
    <row r="147" spans="1:51" s="14" customFormat="1" ht="12">
      <c r="A147" s="14"/>
      <c r="B147" s="262"/>
      <c r="C147" s="263"/>
      <c r="D147" s="248" t="s">
        <v>134</v>
      </c>
      <c r="E147" s="264" t="s">
        <v>1</v>
      </c>
      <c r="F147" s="265" t="s">
        <v>159</v>
      </c>
      <c r="G147" s="263"/>
      <c r="H147" s="266">
        <v>7.2</v>
      </c>
      <c r="I147" s="267"/>
      <c r="J147" s="263"/>
      <c r="K147" s="263"/>
      <c r="L147" s="268"/>
      <c r="M147" s="269"/>
      <c r="N147" s="270"/>
      <c r="O147" s="270"/>
      <c r="P147" s="270"/>
      <c r="Q147" s="270"/>
      <c r="R147" s="270"/>
      <c r="S147" s="270"/>
      <c r="T147" s="27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2" t="s">
        <v>134</v>
      </c>
      <c r="AU147" s="272" t="s">
        <v>88</v>
      </c>
      <c r="AV147" s="14" t="s">
        <v>88</v>
      </c>
      <c r="AW147" s="14" t="s">
        <v>36</v>
      </c>
      <c r="AX147" s="14" t="s">
        <v>80</v>
      </c>
      <c r="AY147" s="272" t="s">
        <v>124</v>
      </c>
    </row>
    <row r="148" spans="1:51" s="15" customFormat="1" ht="12">
      <c r="A148" s="15"/>
      <c r="B148" s="273"/>
      <c r="C148" s="274"/>
      <c r="D148" s="248" t="s">
        <v>134</v>
      </c>
      <c r="E148" s="275" t="s">
        <v>1</v>
      </c>
      <c r="F148" s="276" t="s">
        <v>144</v>
      </c>
      <c r="G148" s="274"/>
      <c r="H148" s="277">
        <v>7.2</v>
      </c>
      <c r="I148" s="278"/>
      <c r="J148" s="274"/>
      <c r="K148" s="274"/>
      <c r="L148" s="279"/>
      <c r="M148" s="280"/>
      <c r="N148" s="281"/>
      <c r="O148" s="281"/>
      <c r="P148" s="281"/>
      <c r="Q148" s="281"/>
      <c r="R148" s="281"/>
      <c r="S148" s="281"/>
      <c r="T148" s="282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83" t="s">
        <v>134</v>
      </c>
      <c r="AU148" s="283" t="s">
        <v>88</v>
      </c>
      <c r="AV148" s="15" t="s">
        <v>131</v>
      </c>
      <c r="AW148" s="15" t="s">
        <v>36</v>
      </c>
      <c r="AX148" s="15" t="s">
        <v>21</v>
      </c>
      <c r="AY148" s="283" t="s">
        <v>124</v>
      </c>
    </row>
    <row r="149" spans="1:63" s="12" customFormat="1" ht="22.8" customHeight="1">
      <c r="A149" s="12"/>
      <c r="B149" s="219"/>
      <c r="C149" s="220"/>
      <c r="D149" s="221" t="s">
        <v>79</v>
      </c>
      <c r="E149" s="233" t="s">
        <v>160</v>
      </c>
      <c r="F149" s="233" t="s">
        <v>161</v>
      </c>
      <c r="G149" s="220"/>
      <c r="H149" s="220"/>
      <c r="I149" s="223"/>
      <c r="J149" s="234">
        <f>BK149</f>
        <v>0</v>
      </c>
      <c r="K149" s="220"/>
      <c r="L149" s="225"/>
      <c r="M149" s="226"/>
      <c r="N149" s="227"/>
      <c r="O149" s="227"/>
      <c r="P149" s="228">
        <f>SUM(P150:P157)</f>
        <v>0</v>
      </c>
      <c r="Q149" s="227"/>
      <c r="R149" s="228">
        <f>SUM(R150:R157)</f>
        <v>0</v>
      </c>
      <c r="S149" s="227"/>
      <c r="T149" s="229">
        <f>SUM(T150:T157)</f>
        <v>2.8728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0" t="s">
        <v>21</v>
      </c>
      <c r="AT149" s="231" t="s">
        <v>79</v>
      </c>
      <c r="AU149" s="231" t="s">
        <v>21</v>
      </c>
      <c r="AY149" s="230" t="s">
        <v>124</v>
      </c>
      <c r="BK149" s="232">
        <f>SUM(BK150:BK157)</f>
        <v>0</v>
      </c>
    </row>
    <row r="150" spans="1:65" s="2" customFormat="1" ht="16.5" customHeight="1">
      <c r="A150" s="38"/>
      <c r="B150" s="39"/>
      <c r="C150" s="235" t="s">
        <v>125</v>
      </c>
      <c r="D150" s="235" t="s">
        <v>127</v>
      </c>
      <c r="E150" s="236" t="s">
        <v>162</v>
      </c>
      <c r="F150" s="237" t="s">
        <v>163</v>
      </c>
      <c r="G150" s="238" t="s">
        <v>152</v>
      </c>
      <c r="H150" s="239">
        <v>1</v>
      </c>
      <c r="I150" s="240"/>
      <c r="J150" s="241">
        <f>ROUND(I150*H150,2)</f>
        <v>0</v>
      </c>
      <c r="K150" s="237" t="s">
        <v>1</v>
      </c>
      <c r="L150" s="44"/>
      <c r="M150" s="242" t="s">
        <v>1</v>
      </c>
      <c r="N150" s="243" t="s">
        <v>45</v>
      </c>
      <c r="O150" s="91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6" t="s">
        <v>131</v>
      </c>
      <c r="AT150" s="246" t="s">
        <v>127</v>
      </c>
      <c r="AU150" s="246" t="s">
        <v>88</v>
      </c>
      <c r="AY150" s="17" t="s">
        <v>124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17" t="s">
        <v>21</v>
      </c>
      <c r="BK150" s="247">
        <f>ROUND(I150*H150,2)</f>
        <v>0</v>
      </c>
      <c r="BL150" s="17" t="s">
        <v>131</v>
      </c>
      <c r="BM150" s="246" t="s">
        <v>164</v>
      </c>
    </row>
    <row r="151" spans="1:47" s="2" customFormat="1" ht="12">
      <c r="A151" s="38"/>
      <c r="B151" s="39"/>
      <c r="C151" s="40"/>
      <c r="D151" s="248" t="s">
        <v>133</v>
      </c>
      <c r="E151" s="40"/>
      <c r="F151" s="249" t="s">
        <v>163</v>
      </c>
      <c r="G151" s="40"/>
      <c r="H151" s="40"/>
      <c r="I151" s="144"/>
      <c r="J151" s="40"/>
      <c r="K151" s="40"/>
      <c r="L151" s="44"/>
      <c r="M151" s="250"/>
      <c r="N151" s="251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133</v>
      </c>
      <c r="AU151" s="17" t="s">
        <v>88</v>
      </c>
    </row>
    <row r="152" spans="1:65" s="2" customFormat="1" ht="21.75" customHeight="1">
      <c r="A152" s="38"/>
      <c r="B152" s="39"/>
      <c r="C152" s="235" t="s">
        <v>165</v>
      </c>
      <c r="D152" s="235" t="s">
        <v>127</v>
      </c>
      <c r="E152" s="236" t="s">
        <v>166</v>
      </c>
      <c r="F152" s="237" t="s">
        <v>167</v>
      </c>
      <c r="G152" s="238" t="s">
        <v>130</v>
      </c>
      <c r="H152" s="239">
        <v>75.6</v>
      </c>
      <c r="I152" s="240"/>
      <c r="J152" s="241">
        <f>ROUND(I152*H152,2)</f>
        <v>0</v>
      </c>
      <c r="K152" s="237" t="s">
        <v>140</v>
      </c>
      <c r="L152" s="44"/>
      <c r="M152" s="242" t="s">
        <v>1</v>
      </c>
      <c r="N152" s="243" t="s">
        <v>45</v>
      </c>
      <c r="O152" s="91"/>
      <c r="P152" s="244">
        <f>O152*H152</f>
        <v>0</v>
      </c>
      <c r="Q152" s="244">
        <v>0</v>
      </c>
      <c r="R152" s="244">
        <f>Q152*H152</f>
        <v>0</v>
      </c>
      <c r="S152" s="244">
        <v>0.038</v>
      </c>
      <c r="T152" s="245">
        <f>S152*H152</f>
        <v>2.8728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6" t="s">
        <v>131</v>
      </c>
      <c r="AT152" s="246" t="s">
        <v>127</v>
      </c>
      <c r="AU152" s="246" t="s">
        <v>88</v>
      </c>
      <c r="AY152" s="17" t="s">
        <v>124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17" t="s">
        <v>21</v>
      </c>
      <c r="BK152" s="247">
        <f>ROUND(I152*H152,2)</f>
        <v>0</v>
      </c>
      <c r="BL152" s="17" t="s">
        <v>131</v>
      </c>
      <c r="BM152" s="246" t="s">
        <v>168</v>
      </c>
    </row>
    <row r="153" spans="1:47" s="2" customFormat="1" ht="12">
      <c r="A153" s="38"/>
      <c r="B153" s="39"/>
      <c r="C153" s="40"/>
      <c r="D153" s="248" t="s">
        <v>133</v>
      </c>
      <c r="E153" s="40"/>
      <c r="F153" s="249" t="s">
        <v>167</v>
      </c>
      <c r="G153" s="40"/>
      <c r="H153" s="40"/>
      <c r="I153" s="144"/>
      <c r="J153" s="40"/>
      <c r="K153" s="40"/>
      <c r="L153" s="44"/>
      <c r="M153" s="250"/>
      <c r="N153" s="251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133</v>
      </c>
      <c r="AU153" s="17" t="s">
        <v>88</v>
      </c>
    </row>
    <row r="154" spans="1:47" s="2" customFormat="1" ht="12">
      <c r="A154" s="38"/>
      <c r="B154" s="39"/>
      <c r="C154" s="40"/>
      <c r="D154" s="248" t="s">
        <v>169</v>
      </c>
      <c r="E154" s="40"/>
      <c r="F154" s="284" t="s">
        <v>170</v>
      </c>
      <c r="G154" s="40"/>
      <c r="H154" s="40"/>
      <c r="I154" s="144"/>
      <c r="J154" s="40"/>
      <c r="K154" s="40"/>
      <c r="L154" s="44"/>
      <c r="M154" s="250"/>
      <c r="N154" s="251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169</v>
      </c>
      <c r="AU154" s="17" t="s">
        <v>88</v>
      </c>
    </row>
    <row r="155" spans="1:51" s="13" customFormat="1" ht="12">
      <c r="A155" s="13"/>
      <c r="B155" s="252"/>
      <c r="C155" s="253"/>
      <c r="D155" s="248" t="s">
        <v>134</v>
      </c>
      <c r="E155" s="254" t="s">
        <v>1</v>
      </c>
      <c r="F155" s="255" t="s">
        <v>171</v>
      </c>
      <c r="G155" s="253"/>
      <c r="H155" s="254" t="s">
        <v>1</v>
      </c>
      <c r="I155" s="256"/>
      <c r="J155" s="253"/>
      <c r="K155" s="253"/>
      <c r="L155" s="257"/>
      <c r="M155" s="258"/>
      <c r="N155" s="259"/>
      <c r="O155" s="259"/>
      <c r="P155" s="259"/>
      <c r="Q155" s="259"/>
      <c r="R155" s="259"/>
      <c r="S155" s="259"/>
      <c r="T155" s="26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1" t="s">
        <v>134</v>
      </c>
      <c r="AU155" s="261" t="s">
        <v>88</v>
      </c>
      <c r="AV155" s="13" t="s">
        <v>21</v>
      </c>
      <c r="AW155" s="13" t="s">
        <v>36</v>
      </c>
      <c r="AX155" s="13" t="s">
        <v>80</v>
      </c>
      <c r="AY155" s="261" t="s">
        <v>124</v>
      </c>
    </row>
    <row r="156" spans="1:51" s="14" customFormat="1" ht="12">
      <c r="A156" s="14"/>
      <c r="B156" s="262"/>
      <c r="C156" s="263"/>
      <c r="D156" s="248" t="s">
        <v>134</v>
      </c>
      <c r="E156" s="264" t="s">
        <v>1</v>
      </c>
      <c r="F156" s="265" t="s">
        <v>172</v>
      </c>
      <c r="G156" s="263"/>
      <c r="H156" s="266">
        <v>75.6</v>
      </c>
      <c r="I156" s="267"/>
      <c r="J156" s="263"/>
      <c r="K156" s="263"/>
      <c r="L156" s="268"/>
      <c r="M156" s="269"/>
      <c r="N156" s="270"/>
      <c r="O156" s="270"/>
      <c r="P156" s="270"/>
      <c r="Q156" s="270"/>
      <c r="R156" s="270"/>
      <c r="S156" s="270"/>
      <c r="T156" s="27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2" t="s">
        <v>134</v>
      </c>
      <c r="AU156" s="272" t="s">
        <v>88</v>
      </c>
      <c r="AV156" s="14" t="s">
        <v>88</v>
      </c>
      <c r="AW156" s="14" t="s">
        <v>36</v>
      </c>
      <c r="AX156" s="14" t="s">
        <v>80</v>
      </c>
      <c r="AY156" s="272" t="s">
        <v>124</v>
      </c>
    </row>
    <row r="157" spans="1:51" s="15" customFormat="1" ht="12">
      <c r="A157" s="15"/>
      <c r="B157" s="273"/>
      <c r="C157" s="274"/>
      <c r="D157" s="248" t="s">
        <v>134</v>
      </c>
      <c r="E157" s="275" t="s">
        <v>1</v>
      </c>
      <c r="F157" s="276" t="s">
        <v>144</v>
      </c>
      <c r="G157" s="274"/>
      <c r="H157" s="277">
        <v>75.6</v>
      </c>
      <c r="I157" s="278"/>
      <c r="J157" s="274"/>
      <c r="K157" s="274"/>
      <c r="L157" s="279"/>
      <c r="M157" s="280"/>
      <c r="N157" s="281"/>
      <c r="O157" s="281"/>
      <c r="P157" s="281"/>
      <c r="Q157" s="281"/>
      <c r="R157" s="281"/>
      <c r="S157" s="281"/>
      <c r="T157" s="282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83" t="s">
        <v>134</v>
      </c>
      <c r="AU157" s="283" t="s">
        <v>88</v>
      </c>
      <c r="AV157" s="15" t="s">
        <v>131</v>
      </c>
      <c r="AW157" s="15" t="s">
        <v>36</v>
      </c>
      <c r="AX157" s="15" t="s">
        <v>21</v>
      </c>
      <c r="AY157" s="283" t="s">
        <v>124</v>
      </c>
    </row>
    <row r="158" spans="1:63" s="12" customFormat="1" ht="22.8" customHeight="1">
      <c r="A158" s="12"/>
      <c r="B158" s="219"/>
      <c r="C158" s="220"/>
      <c r="D158" s="221" t="s">
        <v>79</v>
      </c>
      <c r="E158" s="233" t="s">
        <v>173</v>
      </c>
      <c r="F158" s="233" t="s">
        <v>174</v>
      </c>
      <c r="G158" s="220"/>
      <c r="H158" s="220"/>
      <c r="I158" s="223"/>
      <c r="J158" s="234">
        <f>BK158</f>
        <v>0</v>
      </c>
      <c r="K158" s="220"/>
      <c r="L158" s="225"/>
      <c r="M158" s="226"/>
      <c r="N158" s="227"/>
      <c r="O158" s="227"/>
      <c r="P158" s="228">
        <f>SUM(P159:P164)</f>
        <v>0</v>
      </c>
      <c r="Q158" s="227"/>
      <c r="R158" s="228">
        <f>SUM(R159:R164)</f>
        <v>0</v>
      </c>
      <c r="S158" s="227"/>
      <c r="T158" s="229">
        <f>SUM(T159:T164)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0" t="s">
        <v>21</v>
      </c>
      <c r="AT158" s="231" t="s">
        <v>79</v>
      </c>
      <c r="AU158" s="231" t="s">
        <v>21</v>
      </c>
      <c r="AY158" s="230" t="s">
        <v>124</v>
      </c>
      <c r="BK158" s="232">
        <f>SUM(BK159:BK164)</f>
        <v>0</v>
      </c>
    </row>
    <row r="159" spans="1:65" s="2" customFormat="1" ht="21.75" customHeight="1">
      <c r="A159" s="38"/>
      <c r="B159" s="39"/>
      <c r="C159" s="235" t="s">
        <v>175</v>
      </c>
      <c r="D159" s="235" t="s">
        <v>127</v>
      </c>
      <c r="E159" s="236" t="s">
        <v>176</v>
      </c>
      <c r="F159" s="237" t="s">
        <v>177</v>
      </c>
      <c r="G159" s="238" t="s">
        <v>178</v>
      </c>
      <c r="H159" s="239">
        <v>3.113</v>
      </c>
      <c r="I159" s="240"/>
      <c r="J159" s="241">
        <f>ROUND(I159*H159,2)</f>
        <v>0</v>
      </c>
      <c r="K159" s="237" t="s">
        <v>140</v>
      </c>
      <c r="L159" s="44"/>
      <c r="M159" s="242" t="s">
        <v>1</v>
      </c>
      <c r="N159" s="243" t="s">
        <v>45</v>
      </c>
      <c r="O159" s="91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6" t="s">
        <v>131</v>
      </c>
      <c r="AT159" s="246" t="s">
        <v>127</v>
      </c>
      <c r="AU159" s="246" t="s">
        <v>88</v>
      </c>
      <c r="AY159" s="17" t="s">
        <v>124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17" t="s">
        <v>21</v>
      </c>
      <c r="BK159" s="247">
        <f>ROUND(I159*H159,2)</f>
        <v>0</v>
      </c>
      <c r="BL159" s="17" t="s">
        <v>131</v>
      </c>
      <c r="BM159" s="246" t="s">
        <v>179</v>
      </c>
    </row>
    <row r="160" spans="1:47" s="2" customFormat="1" ht="12">
      <c r="A160" s="38"/>
      <c r="B160" s="39"/>
      <c r="C160" s="40"/>
      <c r="D160" s="248" t="s">
        <v>133</v>
      </c>
      <c r="E160" s="40"/>
      <c r="F160" s="249" t="s">
        <v>180</v>
      </c>
      <c r="G160" s="40"/>
      <c r="H160" s="40"/>
      <c r="I160" s="144"/>
      <c r="J160" s="40"/>
      <c r="K160" s="40"/>
      <c r="L160" s="44"/>
      <c r="M160" s="250"/>
      <c r="N160" s="251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133</v>
      </c>
      <c r="AU160" s="17" t="s">
        <v>88</v>
      </c>
    </row>
    <row r="161" spans="1:65" s="2" customFormat="1" ht="21.75" customHeight="1">
      <c r="A161" s="38"/>
      <c r="B161" s="39"/>
      <c r="C161" s="235" t="s">
        <v>160</v>
      </c>
      <c r="D161" s="235" t="s">
        <v>127</v>
      </c>
      <c r="E161" s="236" t="s">
        <v>181</v>
      </c>
      <c r="F161" s="237" t="s">
        <v>182</v>
      </c>
      <c r="G161" s="238" t="s">
        <v>178</v>
      </c>
      <c r="H161" s="239">
        <v>3.113</v>
      </c>
      <c r="I161" s="240"/>
      <c r="J161" s="241">
        <f>ROUND(I161*H161,2)</f>
        <v>0</v>
      </c>
      <c r="K161" s="237" t="s">
        <v>1</v>
      </c>
      <c r="L161" s="44"/>
      <c r="M161" s="242" t="s">
        <v>1</v>
      </c>
      <c r="N161" s="243" t="s">
        <v>45</v>
      </c>
      <c r="O161" s="91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6" t="s">
        <v>131</v>
      </c>
      <c r="AT161" s="246" t="s">
        <v>127</v>
      </c>
      <c r="AU161" s="246" t="s">
        <v>88</v>
      </c>
      <c r="AY161" s="17" t="s">
        <v>124</v>
      </c>
      <c r="BE161" s="247">
        <f>IF(N161="základní",J161,0)</f>
        <v>0</v>
      </c>
      <c r="BF161" s="247">
        <f>IF(N161="snížená",J161,0)</f>
        <v>0</v>
      </c>
      <c r="BG161" s="247">
        <f>IF(N161="zákl. přenesená",J161,0)</f>
        <v>0</v>
      </c>
      <c r="BH161" s="247">
        <f>IF(N161="sníž. přenesená",J161,0)</f>
        <v>0</v>
      </c>
      <c r="BI161" s="247">
        <f>IF(N161="nulová",J161,0)</f>
        <v>0</v>
      </c>
      <c r="BJ161" s="17" t="s">
        <v>21</v>
      </c>
      <c r="BK161" s="247">
        <f>ROUND(I161*H161,2)</f>
        <v>0</v>
      </c>
      <c r="BL161" s="17" t="s">
        <v>131</v>
      </c>
      <c r="BM161" s="246" t="s">
        <v>183</v>
      </c>
    </row>
    <row r="162" spans="1:47" s="2" customFormat="1" ht="12">
      <c r="A162" s="38"/>
      <c r="B162" s="39"/>
      <c r="C162" s="40"/>
      <c r="D162" s="248" t="s">
        <v>133</v>
      </c>
      <c r="E162" s="40"/>
      <c r="F162" s="249" t="s">
        <v>182</v>
      </c>
      <c r="G162" s="40"/>
      <c r="H162" s="40"/>
      <c r="I162" s="144"/>
      <c r="J162" s="40"/>
      <c r="K162" s="40"/>
      <c r="L162" s="44"/>
      <c r="M162" s="250"/>
      <c r="N162" s="251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133</v>
      </c>
      <c r="AU162" s="17" t="s">
        <v>88</v>
      </c>
    </row>
    <row r="163" spans="1:65" s="2" customFormat="1" ht="21.75" customHeight="1">
      <c r="A163" s="38"/>
      <c r="B163" s="39"/>
      <c r="C163" s="235" t="s">
        <v>26</v>
      </c>
      <c r="D163" s="235" t="s">
        <v>127</v>
      </c>
      <c r="E163" s="236" t="s">
        <v>184</v>
      </c>
      <c r="F163" s="237" t="s">
        <v>185</v>
      </c>
      <c r="G163" s="238" t="s">
        <v>178</v>
      </c>
      <c r="H163" s="239">
        <v>3.113</v>
      </c>
      <c r="I163" s="240"/>
      <c r="J163" s="241">
        <f>ROUND(I163*H163,2)</f>
        <v>0</v>
      </c>
      <c r="K163" s="237" t="s">
        <v>140</v>
      </c>
      <c r="L163" s="44"/>
      <c r="M163" s="242" t="s">
        <v>1</v>
      </c>
      <c r="N163" s="243" t="s">
        <v>45</v>
      </c>
      <c r="O163" s="91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6" t="s">
        <v>131</v>
      </c>
      <c r="AT163" s="246" t="s">
        <v>127</v>
      </c>
      <c r="AU163" s="246" t="s">
        <v>88</v>
      </c>
      <c r="AY163" s="17" t="s">
        <v>124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17" t="s">
        <v>21</v>
      </c>
      <c r="BK163" s="247">
        <f>ROUND(I163*H163,2)</f>
        <v>0</v>
      </c>
      <c r="BL163" s="17" t="s">
        <v>131</v>
      </c>
      <c r="BM163" s="246" t="s">
        <v>186</v>
      </c>
    </row>
    <row r="164" spans="1:47" s="2" customFormat="1" ht="12">
      <c r="A164" s="38"/>
      <c r="B164" s="39"/>
      <c r="C164" s="40"/>
      <c r="D164" s="248" t="s">
        <v>133</v>
      </c>
      <c r="E164" s="40"/>
      <c r="F164" s="249" t="s">
        <v>187</v>
      </c>
      <c r="G164" s="40"/>
      <c r="H164" s="40"/>
      <c r="I164" s="144"/>
      <c r="J164" s="40"/>
      <c r="K164" s="40"/>
      <c r="L164" s="44"/>
      <c r="M164" s="250"/>
      <c r="N164" s="251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133</v>
      </c>
      <c r="AU164" s="17" t="s">
        <v>88</v>
      </c>
    </row>
    <row r="165" spans="1:63" s="12" customFormat="1" ht="22.8" customHeight="1">
      <c r="A165" s="12"/>
      <c r="B165" s="219"/>
      <c r="C165" s="220"/>
      <c r="D165" s="221" t="s">
        <v>79</v>
      </c>
      <c r="E165" s="233" t="s">
        <v>188</v>
      </c>
      <c r="F165" s="233" t="s">
        <v>189</v>
      </c>
      <c r="G165" s="220"/>
      <c r="H165" s="220"/>
      <c r="I165" s="223"/>
      <c r="J165" s="234">
        <f>BK165</f>
        <v>0</v>
      </c>
      <c r="K165" s="220"/>
      <c r="L165" s="225"/>
      <c r="M165" s="226"/>
      <c r="N165" s="227"/>
      <c r="O165" s="227"/>
      <c r="P165" s="228">
        <f>SUM(P166:P167)</f>
        <v>0</v>
      </c>
      <c r="Q165" s="227"/>
      <c r="R165" s="228">
        <f>SUM(R166:R167)</f>
        <v>0</v>
      </c>
      <c r="S165" s="227"/>
      <c r="T165" s="229">
        <f>SUM(T166:T167)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0" t="s">
        <v>21</v>
      </c>
      <c r="AT165" s="231" t="s">
        <v>79</v>
      </c>
      <c r="AU165" s="231" t="s">
        <v>21</v>
      </c>
      <c r="AY165" s="230" t="s">
        <v>124</v>
      </c>
      <c r="BK165" s="232">
        <f>SUM(BK166:BK167)</f>
        <v>0</v>
      </c>
    </row>
    <row r="166" spans="1:65" s="2" customFormat="1" ht="16.5" customHeight="1">
      <c r="A166" s="38"/>
      <c r="B166" s="39"/>
      <c r="C166" s="235" t="s">
        <v>190</v>
      </c>
      <c r="D166" s="235" t="s">
        <v>127</v>
      </c>
      <c r="E166" s="236" t="s">
        <v>191</v>
      </c>
      <c r="F166" s="237" t="s">
        <v>192</v>
      </c>
      <c r="G166" s="238" t="s">
        <v>178</v>
      </c>
      <c r="H166" s="239">
        <v>0.896</v>
      </c>
      <c r="I166" s="240"/>
      <c r="J166" s="241">
        <f>ROUND(I166*H166,2)</f>
        <v>0</v>
      </c>
      <c r="K166" s="237" t="s">
        <v>140</v>
      </c>
      <c r="L166" s="44"/>
      <c r="M166" s="242" t="s">
        <v>1</v>
      </c>
      <c r="N166" s="243" t="s">
        <v>45</v>
      </c>
      <c r="O166" s="91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6" t="s">
        <v>131</v>
      </c>
      <c r="AT166" s="246" t="s">
        <v>127</v>
      </c>
      <c r="AU166" s="246" t="s">
        <v>88</v>
      </c>
      <c r="AY166" s="17" t="s">
        <v>124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17" t="s">
        <v>21</v>
      </c>
      <c r="BK166" s="247">
        <f>ROUND(I166*H166,2)</f>
        <v>0</v>
      </c>
      <c r="BL166" s="17" t="s">
        <v>131</v>
      </c>
      <c r="BM166" s="246" t="s">
        <v>193</v>
      </c>
    </row>
    <row r="167" spans="1:47" s="2" customFormat="1" ht="12">
      <c r="A167" s="38"/>
      <c r="B167" s="39"/>
      <c r="C167" s="40"/>
      <c r="D167" s="248" t="s">
        <v>133</v>
      </c>
      <c r="E167" s="40"/>
      <c r="F167" s="249" t="s">
        <v>194</v>
      </c>
      <c r="G167" s="40"/>
      <c r="H167" s="40"/>
      <c r="I167" s="144"/>
      <c r="J167" s="40"/>
      <c r="K167" s="40"/>
      <c r="L167" s="44"/>
      <c r="M167" s="250"/>
      <c r="N167" s="251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133</v>
      </c>
      <c r="AU167" s="17" t="s">
        <v>88</v>
      </c>
    </row>
    <row r="168" spans="1:63" s="12" customFormat="1" ht="25.9" customHeight="1">
      <c r="A168" s="12"/>
      <c r="B168" s="219"/>
      <c r="C168" s="220"/>
      <c r="D168" s="221" t="s">
        <v>79</v>
      </c>
      <c r="E168" s="222" t="s">
        <v>195</v>
      </c>
      <c r="F168" s="222" t="s">
        <v>196</v>
      </c>
      <c r="G168" s="220"/>
      <c r="H168" s="220"/>
      <c r="I168" s="223"/>
      <c r="J168" s="224">
        <f>BK168</f>
        <v>0</v>
      </c>
      <c r="K168" s="220"/>
      <c r="L168" s="225"/>
      <c r="M168" s="226"/>
      <c r="N168" s="227"/>
      <c r="O168" s="227"/>
      <c r="P168" s="228">
        <f>P169+P181+P209</f>
        <v>0</v>
      </c>
      <c r="Q168" s="227"/>
      <c r="R168" s="228">
        <f>R169+R181+R209</f>
        <v>0.412983216</v>
      </c>
      <c r="S168" s="227"/>
      <c r="T168" s="229">
        <f>T169+T181+T209</f>
        <v>0.24012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0" t="s">
        <v>88</v>
      </c>
      <c r="AT168" s="231" t="s">
        <v>79</v>
      </c>
      <c r="AU168" s="231" t="s">
        <v>80</v>
      </c>
      <c r="AY168" s="230" t="s">
        <v>124</v>
      </c>
      <c r="BK168" s="232">
        <f>BK169+BK181+BK209</f>
        <v>0</v>
      </c>
    </row>
    <row r="169" spans="1:63" s="12" customFormat="1" ht="22.8" customHeight="1">
      <c r="A169" s="12"/>
      <c r="B169" s="219"/>
      <c r="C169" s="220"/>
      <c r="D169" s="221" t="s">
        <v>79</v>
      </c>
      <c r="E169" s="233" t="s">
        <v>197</v>
      </c>
      <c r="F169" s="233" t="s">
        <v>198</v>
      </c>
      <c r="G169" s="220"/>
      <c r="H169" s="220"/>
      <c r="I169" s="223"/>
      <c r="J169" s="234">
        <f>BK169</f>
        <v>0</v>
      </c>
      <c r="K169" s="220"/>
      <c r="L169" s="225"/>
      <c r="M169" s="226"/>
      <c r="N169" s="227"/>
      <c r="O169" s="227"/>
      <c r="P169" s="228">
        <f>SUM(P170:P180)</f>
        <v>0</v>
      </c>
      <c r="Q169" s="227"/>
      <c r="R169" s="228">
        <f>SUM(R170:R180)</f>
        <v>0.12888</v>
      </c>
      <c r="S169" s="227"/>
      <c r="T169" s="229">
        <f>SUM(T170:T180)</f>
        <v>0.06012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0" t="s">
        <v>88</v>
      </c>
      <c r="AT169" s="231" t="s">
        <v>79</v>
      </c>
      <c r="AU169" s="231" t="s">
        <v>21</v>
      </c>
      <c r="AY169" s="230" t="s">
        <v>124</v>
      </c>
      <c r="BK169" s="232">
        <f>SUM(BK170:BK180)</f>
        <v>0</v>
      </c>
    </row>
    <row r="170" spans="1:65" s="2" customFormat="1" ht="16.5" customHeight="1">
      <c r="A170" s="38"/>
      <c r="B170" s="39"/>
      <c r="C170" s="235" t="s">
        <v>199</v>
      </c>
      <c r="D170" s="235" t="s">
        <v>127</v>
      </c>
      <c r="E170" s="236" t="s">
        <v>200</v>
      </c>
      <c r="F170" s="237" t="s">
        <v>201</v>
      </c>
      <c r="G170" s="238" t="s">
        <v>139</v>
      </c>
      <c r="H170" s="239">
        <v>36</v>
      </c>
      <c r="I170" s="240"/>
      <c r="J170" s="241">
        <f>ROUND(I170*H170,2)</f>
        <v>0</v>
      </c>
      <c r="K170" s="237" t="s">
        <v>140</v>
      </c>
      <c r="L170" s="44"/>
      <c r="M170" s="242" t="s">
        <v>1</v>
      </c>
      <c r="N170" s="243" t="s">
        <v>45</v>
      </c>
      <c r="O170" s="91"/>
      <c r="P170" s="244">
        <f>O170*H170</f>
        <v>0</v>
      </c>
      <c r="Q170" s="244">
        <v>0</v>
      </c>
      <c r="R170" s="244">
        <f>Q170*H170</f>
        <v>0</v>
      </c>
      <c r="S170" s="244">
        <v>0.00167</v>
      </c>
      <c r="T170" s="245">
        <f>S170*H170</f>
        <v>0.06012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6" t="s">
        <v>202</v>
      </c>
      <c r="AT170" s="246" t="s">
        <v>127</v>
      </c>
      <c r="AU170" s="246" t="s">
        <v>88</v>
      </c>
      <c r="AY170" s="17" t="s">
        <v>124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17" t="s">
        <v>21</v>
      </c>
      <c r="BK170" s="247">
        <f>ROUND(I170*H170,2)</f>
        <v>0</v>
      </c>
      <c r="BL170" s="17" t="s">
        <v>202</v>
      </c>
      <c r="BM170" s="246" t="s">
        <v>203</v>
      </c>
    </row>
    <row r="171" spans="1:47" s="2" customFormat="1" ht="12">
      <c r="A171" s="38"/>
      <c r="B171" s="39"/>
      <c r="C171" s="40"/>
      <c r="D171" s="248" t="s">
        <v>133</v>
      </c>
      <c r="E171" s="40"/>
      <c r="F171" s="249" t="s">
        <v>201</v>
      </c>
      <c r="G171" s="40"/>
      <c r="H171" s="40"/>
      <c r="I171" s="144"/>
      <c r="J171" s="40"/>
      <c r="K171" s="40"/>
      <c r="L171" s="44"/>
      <c r="M171" s="250"/>
      <c r="N171" s="251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133</v>
      </c>
      <c r="AU171" s="17" t="s">
        <v>88</v>
      </c>
    </row>
    <row r="172" spans="1:51" s="13" customFormat="1" ht="12">
      <c r="A172" s="13"/>
      <c r="B172" s="252"/>
      <c r="C172" s="253"/>
      <c r="D172" s="248" t="s">
        <v>134</v>
      </c>
      <c r="E172" s="254" t="s">
        <v>1</v>
      </c>
      <c r="F172" s="255" t="s">
        <v>204</v>
      </c>
      <c r="G172" s="253"/>
      <c r="H172" s="254" t="s">
        <v>1</v>
      </c>
      <c r="I172" s="256"/>
      <c r="J172" s="253"/>
      <c r="K172" s="253"/>
      <c r="L172" s="257"/>
      <c r="M172" s="258"/>
      <c r="N172" s="259"/>
      <c r="O172" s="259"/>
      <c r="P172" s="259"/>
      <c r="Q172" s="259"/>
      <c r="R172" s="259"/>
      <c r="S172" s="259"/>
      <c r="T172" s="26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1" t="s">
        <v>134</v>
      </c>
      <c r="AU172" s="261" t="s">
        <v>88</v>
      </c>
      <c r="AV172" s="13" t="s">
        <v>21</v>
      </c>
      <c r="AW172" s="13" t="s">
        <v>36</v>
      </c>
      <c r="AX172" s="13" t="s">
        <v>80</v>
      </c>
      <c r="AY172" s="261" t="s">
        <v>124</v>
      </c>
    </row>
    <row r="173" spans="1:51" s="14" customFormat="1" ht="12">
      <c r="A173" s="14"/>
      <c r="B173" s="262"/>
      <c r="C173" s="263"/>
      <c r="D173" s="248" t="s">
        <v>134</v>
      </c>
      <c r="E173" s="264" t="s">
        <v>1</v>
      </c>
      <c r="F173" s="265" t="s">
        <v>205</v>
      </c>
      <c r="G173" s="263"/>
      <c r="H173" s="266">
        <v>36</v>
      </c>
      <c r="I173" s="267"/>
      <c r="J173" s="263"/>
      <c r="K173" s="263"/>
      <c r="L173" s="268"/>
      <c r="M173" s="269"/>
      <c r="N173" s="270"/>
      <c r="O173" s="270"/>
      <c r="P173" s="270"/>
      <c r="Q173" s="270"/>
      <c r="R173" s="270"/>
      <c r="S173" s="270"/>
      <c r="T173" s="27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2" t="s">
        <v>134</v>
      </c>
      <c r="AU173" s="272" t="s">
        <v>88</v>
      </c>
      <c r="AV173" s="14" t="s">
        <v>88</v>
      </c>
      <c r="AW173" s="14" t="s">
        <v>36</v>
      </c>
      <c r="AX173" s="14" t="s">
        <v>80</v>
      </c>
      <c r="AY173" s="272" t="s">
        <v>124</v>
      </c>
    </row>
    <row r="174" spans="1:51" s="15" customFormat="1" ht="12">
      <c r="A174" s="15"/>
      <c r="B174" s="273"/>
      <c r="C174" s="274"/>
      <c r="D174" s="248" t="s">
        <v>134</v>
      </c>
      <c r="E174" s="275" t="s">
        <v>1</v>
      </c>
      <c r="F174" s="276" t="s">
        <v>144</v>
      </c>
      <c r="G174" s="274"/>
      <c r="H174" s="277">
        <v>36</v>
      </c>
      <c r="I174" s="278"/>
      <c r="J174" s="274"/>
      <c r="K174" s="274"/>
      <c r="L174" s="279"/>
      <c r="M174" s="280"/>
      <c r="N174" s="281"/>
      <c r="O174" s="281"/>
      <c r="P174" s="281"/>
      <c r="Q174" s="281"/>
      <c r="R174" s="281"/>
      <c r="S174" s="281"/>
      <c r="T174" s="282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83" t="s">
        <v>134</v>
      </c>
      <c r="AU174" s="283" t="s">
        <v>88</v>
      </c>
      <c r="AV174" s="15" t="s">
        <v>131</v>
      </c>
      <c r="AW174" s="15" t="s">
        <v>36</v>
      </c>
      <c r="AX174" s="15" t="s">
        <v>21</v>
      </c>
      <c r="AY174" s="283" t="s">
        <v>124</v>
      </c>
    </row>
    <row r="175" spans="1:65" s="2" customFormat="1" ht="33" customHeight="1">
      <c r="A175" s="38"/>
      <c r="B175" s="39"/>
      <c r="C175" s="235" t="s">
        <v>206</v>
      </c>
      <c r="D175" s="235" t="s">
        <v>127</v>
      </c>
      <c r="E175" s="236" t="s">
        <v>207</v>
      </c>
      <c r="F175" s="237" t="s">
        <v>208</v>
      </c>
      <c r="G175" s="238" t="s">
        <v>139</v>
      </c>
      <c r="H175" s="239">
        <v>36</v>
      </c>
      <c r="I175" s="240"/>
      <c r="J175" s="241">
        <f>ROUND(I175*H175,2)</f>
        <v>0</v>
      </c>
      <c r="K175" s="237" t="s">
        <v>1</v>
      </c>
      <c r="L175" s="44"/>
      <c r="M175" s="242" t="s">
        <v>1</v>
      </c>
      <c r="N175" s="243" t="s">
        <v>45</v>
      </c>
      <c r="O175" s="91"/>
      <c r="P175" s="244">
        <f>O175*H175</f>
        <v>0</v>
      </c>
      <c r="Q175" s="244">
        <v>0.00358</v>
      </c>
      <c r="R175" s="244">
        <f>Q175*H175</f>
        <v>0.12888</v>
      </c>
      <c r="S175" s="244">
        <v>0</v>
      </c>
      <c r="T175" s="24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6" t="s">
        <v>202</v>
      </c>
      <c r="AT175" s="246" t="s">
        <v>127</v>
      </c>
      <c r="AU175" s="246" t="s">
        <v>88</v>
      </c>
      <c r="AY175" s="17" t="s">
        <v>124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7" t="s">
        <v>21</v>
      </c>
      <c r="BK175" s="247">
        <f>ROUND(I175*H175,2)</f>
        <v>0</v>
      </c>
      <c r="BL175" s="17" t="s">
        <v>202</v>
      </c>
      <c r="BM175" s="246" t="s">
        <v>209</v>
      </c>
    </row>
    <row r="176" spans="1:47" s="2" customFormat="1" ht="12">
      <c r="A176" s="38"/>
      <c r="B176" s="39"/>
      <c r="C176" s="40"/>
      <c r="D176" s="248" t="s">
        <v>133</v>
      </c>
      <c r="E176" s="40"/>
      <c r="F176" s="249" t="s">
        <v>210</v>
      </c>
      <c r="G176" s="40"/>
      <c r="H176" s="40"/>
      <c r="I176" s="144"/>
      <c r="J176" s="40"/>
      <c r="K176" s="40"/>
      <c r="L176" s="44"/>
      <c r="M176" s="250"/>
      <c r="N176" s="251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133</v>
      </c>
      <c r="AU176" s="17" t="s">
        <v>88</v>
      </c>
    </row>
    <row r="177" spans="1:51" s="13" customFormat="1" ht="12">
      <c r="A177" s="13"/>
      <c r="B177" s="252"/>
      <c r="C177" s="253"/>
      <c r="D177" s="248" t="s">
        <v>134</v>
      </c>
      <c r="E177" s="254" t="s">
        <v>1</v>
      </c>
      <c r="F177" s="255" t="s">
        <v>211</v>
      </c>
      <c r="G177" s="253"/>
      <c r="H177" s="254" t="s">
        <v>1</v>
      </c>
      <c r="I177" s="256"/>
      <c r="J177" s="253"/>
      <c r="K177" s="253"/>
      <c r="L177" s="257"/>
      <c r="M177" s="258"/>
      <c r="N177" s="259"/>
      <c r="O177" s="259"/>
      <c r="P177" s="259"/>
      <c r="Q177" s="259"/>
      <c r="R177" s="259"/>
      <c r="S177" s="259"/>
      <c r="T177" s="26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1" t="s">
        <v>134</v>
      </c>
      <c r="AU177" s="261" t="s">
        <v>88</v>
      </c>
      <c r="AV177" s="13" t="s">
        <v>21</v>
      </c>
      <c r="AW177" s="13" t="s">
        <v>36</v>
      </c>
      <c r="AX177" s="13" t="s">
        <v>80</v>
      </c>
      <c r="AY177" s="261" t="s">
        <v>124</v>
      </c>
    </row>
    <row r="178" spans="1:51" s="14" customFormat="1" ht="12">
      <c r="A178" s="14"/>
      <c r="B178" s="262"/>
      <c r="C178" s="263"/>
      <c r="D178" s="248" t="s">
        <v>134</v>
      </c>
      <c r="E178" s="264" t="s">
        <v>1</v>
      </c>
      <c r="F178" s="265" t="s">
        <v>205</v>
      </c>
      <c r="G178" s="263"/>
      <c r="H178" s="266">
        <v>36</v>
      </c>
      <c r="I178" s="267"/>
      <c r="J178" s="263"/>
      <c r="K178" s="263"/>
      <c r="L178" s="268"/>
      <c r="M178" s="269"/>
      <c r="N178" s="270"/>
      <c r="O178" s="270"/>
      <c r="P178" s="270"/>
      <c r="Q178" s="270"/>
      <c r="R178" s="270"/>
      <c r="S178" s="270"/>
      <c r="T178" s="27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2" t="s">
        <v>134</v>
      </c>
      <c r="AU178" s="272" t="s">
        <v>88</v>
      </c>
      <c r="AV178" s="14" t="s">
        <v>88</v>
      </c>
      <c r="AW178" s="14" t="s">
        <v>36</v>
      </c>
      <c r="AX178" s="14" t="s">
        <v>21</v>
      </c>
      <c r="AY178" s="272" t="s">
        <v>124</v>
      </c>
    </row>
    <row r="179" spans="1:65" s="2" customFormat="1" ht="21.75" customHeight="1">
      <c r="A179" s="38"/>
      <c r="B179" s="39"/>
      <c r="C179" s="235" t="s">
        <v>212</v>
      </c>
      <c r="D179" s="235" t="s">
        <v>127</v>
      </c>
      <c r="E179" s="236" t="s">
        <v>213</v>
      </c>
      <c r="F179" s="237" t="s">
        <v>214</v>
      </c>
      <c r="G179" s="238" t="s">
        <v>215</v>
      </c>
      <c r="H179" s="285"/>
      <c r="I179" s="240"/>
      <c r="J179" s="241">
        <f>ROUND(I179*H179,2)</f>
        <v>0</v>
      </c>
      <c r="K179" s="237" t="s">
        <v>140</v>
      </c>
      <c r="L179" s="44"/>
      <c r="M179" s="242" t="s">
        <v>1</v>
      </c>
      <c r="N179" s="243" t="s">
        <v>45</v>
      </c>
      <c r="O179" s="91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6" t="s">
        <v>202</v>
      </c>
      <c r="AT179" s="246" t="s">
        <v>127</v>
      </c>
      <c r="AU179" s="246" t="s">
        <v>88</v>
      </c>
      <c r="AY179" s="17" t="s">
        <v>124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17" t="s">
        <v>21</v>
      </c>
      <c r="BK179" s="247">
        <f>ROUND(I179*H179,2)</f>
        <v>0</v>
      </c>
      <c r="BL179" s="17" t="s">
        <v>202</v>
      </c>
      <c r="BM179" s="246" t="s">
        <v>216</v>
      </c>
    </row>
    <row r="180" spans="1:47" s="2" customFormat="1" ht="12">
      <c r="A180" s="38"/>
      <c r="B180" s="39"/>
      <c r="C180" s="40"/>
      <c r="D180" s="248" t="s">
        <v>133</v>
      </c>
      <c r="E180" s="40"/>
      <c r="F180" s="249" t="s">
        <v>217</v>
      </c>
      <c r="G180" s="40"/>
      <c r="H180" s="40"/>
      <c r="I180" s="144"/>
      <c r="J180" s="40"/>
      <c r="K180" s="40"/>
      <c r="L180" s="44"/>
      <c r="M180" s="250"/>
      <c r="N180" s="251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133</v>
      </c>
      <c r="AU180" s="17" t="s">
        <v>88</v>
      </c>
    </row>
    <row r="181" spans="1:63" s="12" customFormat="1" ht="22.8" customHeight="1">
      <c r="A181" s="12"/>
      <c r="B181" s="219"/>
      <c r="C181" s="220"/>
      <c r="D181" s="221" t="s">
        <v>79</v>
      </c>
      <c r="E181" s="233" t="s">
        <v>218</v>
      </c>
      <c r="F181" s="233" t="s">
        <v>219</v>
      </c>
      <c r="G181" s="220"/>
      <c r="H181" s="220"/>
      <c r="I181" s="223"/>
      <c r="J181" s="234">
        <f>BK181</f>
        <v>0</v>
      </c>
      <c r="K181" s="220"/>
      <c r="L181" s="225"/>
      <c r="M181" s="226"/>
      <c r="N181" s="227"/>
      <c r="O181" s="227"/>
      <c r="P181" s="228">
        <f>SUM(P182:P208)</f>
        <v>0</v>
      </c>
      <c r="Q181" s="227"/>
      <c r="R181" s="228">
        <f>SUM(R182:R208)</f>
        <v>0.19944</v>
      </c>
      <c r="S181" s="227"/>
      <c r="T181" s="229">
        <f>SUM(T182:T208)</f>
        <v>0.18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30" t="s">
        <v>88</v>
      </c>
      <c r="AT181" s="231" t="s">
        <v>79</v>
      </c>
      <c r="AU181" s="231" t="s">
        <v>21</v>
      </c>
      <c r="AY181" s="230" t="s">
        <v>124</v>
      </c>
      <c r="BK181" s="232">
        <f>SUM(BK182:BK208)</f>
        <v>0</v>
      </c>
    </row>
    <row r="182" spans="1:65" s="2" customFormat="1" ht="21.75" customHeight="1">
      <c r="A182" s="38"/>
      <c r="B182" s="39"/>
      <c r="C182" s="235" t="s">
        <v>8</v>
      </c>
      <c r="D182" s="286" t="s">
        <v>127</v>
      </c>
      <c r="E182" s="236" t="s">
        <v>220</v>
      </c>
      <c r="F182" s="237" t="s">
        <v>221</v>
      </c>
      <c r="G182" s="238" t="s">
        <v>222</v>
      </c>
      <c r="H182" s="239">
        <v>29</v>
      </c>
      <c r="I182" s="240"/>
      <c r="J182" s="241">
        <f>ROUND(I182*H182,2)</f>
        <v>0</v>
      </c>
      <c r="K182" s="237" t="s">
        <v>1</v>
      </c>
      <c r="L182" s="44"/>
      <c r="M182" s="242" t="s">
        <v>1</v>
      </c>
      <c r="N182" s="243" t="s">
        <v>45</v>
      </c>
      <c r="O182" s="91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6" t="s">
        <v>202</v>
      </c>
      <c r="AT182" s="246" t="s">
        <v>127</v>
      </c>
      <c r="AU182" s="246" t="s">
        <v>88</v>
      </c>
      <c r="AY182" s="17" t="s">
        <v>124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17" t="s">
        <v>21</v>
      </c>
      <c r="BK182" s="247">
        <f>ROUND(I182*H182,2)</f>
        <v>0</v>
      </c>
      <c r="BL182" s="17" t="s">
        <v>202</v>
      </c>
      <c r="BM182" s="246" t="s">
        <v>223</v>
      </c>
    </row>
    <row r="183" spans="1:47" s="2" customFormat="1" ht="12">
      <c r="A183" s="38"/>
      <c r="B183" s="39"/>
      <c r="C183" s="40"/>
      <c r="D183" s="248" t="s">
        <v>133</v>
      </c>
      <c r="E183" s="40"/>
      <c r="F183" s="249" t="s">
        <v>221</v>
      </c>
      <c r="G183" s="40"/>
      <c r="H183" s="40"/>
      <c r="I183" s="144"/>
      <c r="J183" s="40"/>
      <c r="K183" s="40"/>
      <c r="L183" s="44"/>
      <c r="M183" s="250"/>
      <c r="N183" s="25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133</v>
      </c>
      <c r="AU183" s="17" t="s">
        <v>88</v>
      </c>
    </row>
    <row r="184" spans="1:65" s="2" customFormat="1" ht="33" customHeight="1">
      <c r="A184" s="38"/>
      <c r="B184" s="39"/>
      <c r="C184" s="235" t="s">
        <v>202</v>
      </c>
      <c r="D184" s="286" t="s">
        <v>127</v>
      </c>
      <c r="E184" s="236" t="s">
        <v>224</v>
      </c>
      <c r="F184" s="237" t="s">
        <v>225</v>
      </c>
      <c r="G184" s="238" t="s">
        <v>222</v>
      </c>
      <c r="H184" s="239">
        <v>1</v>
      </c>
      <c r="I184" s="240"/>
      <c r="J184" s="241">
        <f>ROUND(I184*H184,2)</f>
        <v>0</v>
      </c>
      <c r="K184" s="237" t="s">
        <v>1</v>
      </c>
      <c r="L184" s="44"/>
      <c r="M184" s="242" t="s">
        <v>1</v>
      </c>
      <c r="N184" s="243" t="s">
        <v>45</v>
      </c>
      <c r="O184" s="91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6" t="s">
        <v>202</v>
      </c>
      <c r="AT184" s="246" t="s">
        <v>127</v>
      </c>
      <c r="AU184" s="246" t="s">
        <v>88</v>
      </c>
      <c r="AY184" s="17" t="s">
        <v>124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17" t="s">
        <v>21</v>
      </c>
      <c r="BK184" s="247">
        <f>ROUND(I184*H184,2)</f>
        <v>0</v>
      </c>
      <c r="BL184" s="17" t="s">
        <v>202</v>
      </c>
      <c r="BM184" s="246" t="s">
        <v>226</v>
      </c>
    </row>
    <row r="185" spans="1:47" s="2" customFormat="1" ht="12">
      <c r="A185" s="38"/>
      <c r="B185" s="39"/>
      <c r="C185" s="40"/>
      <c r="D185" s="248" t="s">
        <v>133</v>
      </c>
      <c r="E185" s="40"/>
      <c r="F185" s="249" t="s">
        <v>225</v>
      </c>
      <c r="G185" s="40"/>
      <c r="H185" s="40"/>
      <c r="I185" s="144"/>
      <c r="J185" s="40"/>
      <c r="K185" s="40"/>
      <c r="L185" s="44"/>
      <c r="M185" s="250"/>
      <c r="N185" s="251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133</v>
      </c>
      <c r="AU185" s="17" t="s">
        <v>88</v>
      </c>
    </row>
    <row r="186" spans="1:65" s="2" customFormat="1" ht="21.75" customHeight="1">
      <c r="A186" s="38"/>
      <c r="B186" s="39"/>
      <c r="C186" s="235" t="s">
        <v>227</v>
      </c>
      <c r="D186" s="235" t="s">
        <v>127</v>
      </c>
      <c r="E186" s="236" t="s">
        <v>228</v>
      </c>
      <c r="F186" s="237" t="s">
        <v>229</v>
      </c>
      <c r="G186" s="238" t="s">
        <v>222</v>
      </c>
      <c r="H186" s="239">
        <v>30</v>
      </c>
      <c r="I186" s="240"/>
      <c r="J186" s="241">
        <f>ROUND(I186*H186,2)</f>
        <v>0</v>
      </c>
      <c r="K186" s="237" t="s">
        <v>140</v>
      </c>
      <c r="L186" s="44"/>
      <c r="M186" s="242" t="s">
        <v>1</v>
      </c>
      <c r="N186" s="243" t="s">
        <v>45</v>
      </c>
      <c r="O186" s="91"/>
      <c r="P186" s="244">
        <f>O186*H186</f>
        <v>0</v>
      </c>
      <c r="Q186" s="244">
        <v>0</v>
      </c>
      <c r="R186" s="244">
        <f>Q186*H186</f>
        <v>0</v>
      </c>
      <c r="S186" s="244">
        <v>0.006</v>
      </c>
      <c r="T186" s="245">
        <f>S186*H186</f>
        <v>0.18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6" t="s">
        <v>202</v>
      </c>
      <c r="AT186" s="246" t="s">
        <v>127</v>
      </c>
      <c r="AU186" s="246" t="s">
        <v>88</v>
      </c>
      <c r="AY186" s="17" t="s">
        <v>124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17" t="s">
        <v>21</v>
      </c>
      <c r="BK186" s="247">
        <f>ROUND(I186*H186,2)</f>
        <v>0</v>
      </c>
      <c r="BL186" s="17" t="s">
        <v>202</v>
      </c>
      <c r="BM186" s="246" t="s">
        <v>230</v>
      </c>
    </row>
    <row r="187" spans="1:47" s="2" customFormat="1" ht="12">
      <c r="A187" s="38"/>
      <c r="B187" s="39"/>
      <c r="C187" s="40"/>
      <c r="D187" s="248" t="s">
        <v>133</v>
      </c>
      <c r="E187" s="40"/>
      <c r="F187" s="249" t="s">
        <v>229</v>
      </c>
      <c r="G187" s="40"/>
      <c r="H187" s="40"/>
      <c r="I187" s="144"/>
      <c r="J187" s="40"/>
      <c r="K187" s="40"/>
      <c r="L187" s="44"/>
      <c r="M187" s="250"/>
      <c r="N187" s="251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133</v>
      </c>
      <c r="AU187" s="17" t="s">
        <v>88</v>
      </c>
    </row>
    <row r="188" spans="1:51" s="13" customFormat="1" ht="12">
      <c r="A188" s="13"/>
      <c r="B188" s="252"/>
      <c r="C188" s="253"/>
      <c r="D188" s="248" t="s">
        <v>134</v>
      </c>
      <c r="E188" s="254" t="s">
        <v>1</v>
      </c>
      <c r="F188" s="255" t="s">
        <v>231</v>
      </c>
      <c r="G188" s="253"/>
      <c r="H188" s="254" t="s">
        <v>1</v>
      </c>
      <c r="I188" s="256"/>
      <c r="J188" s="253"/>
      <c r="K188" s="253"/>
      <c r="L188" s="257"/>
      <c r="M188" s="258"/>
      <c r="N188" s="259"/>
      <c r="O188" s="259"/>
      <c r="P188" s="259"/>
      <c r="Q188" s="259"/>
      <c r="R188" s="259"/>
      <c r="S188" s="259"/>
      <c r="T188" s="26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1" t="s">
        <v>134</v>
      </c>
      <c r="AU188" s="261" t="s">
        <v>88</v>
      </c>
      <c r="AV188" s="13" t="s">
        <v>21</v>
      </c>
      <c r="AW188" s="13" t="s">
        <v>36</v>
      </c>
      <c r="AX188" s="13" t="s">
        <v>80</v>
      </c>
      <c r="AY188" s="261" t="s">
        <v>124</v>
      </c>
    </row>
    <row r="189" spans="1:51" s="14" customFormat="1" ht="12">
      <c r="A189" s="14"/>
      <c r="B189" s="262"/>
      <c r="C189" s="263"/>
      <c r="D189" s="248" t="s">
        <v>134</v>
      </c>
      <c r="E189" s="264" t="s">
        <v>1</v>
      </c>
      <c r="F189" s="265" t="s">
        <v>232</v>
      </c>
      <c r="G189" s="263"/>
      <c r="H189" s="266">
        <v>30</v>
      </c>
      <c r="I189" s="267"/>
      <c r="J189" s="263"/>
      <c r="K189" s="263"/>
      <c r="L189" s="268"/>
      <c r="M189" s="269"/>
      <c r="N189" s="270"/>
      <c r="O189" s="270"/>
      <c r="P189" s="270"/>
      <c r="Q189" s="270"/>
      <c r="R189" s="270"/>
      <c r="S189" s="270"/>
      <c r="T189" s="27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2" t="s">
        <v>134</v>
      </c>
      <c r="AU189" s="272" t="s">
        <v>88</v>
      </c>
      <c r="AV189" s="14" t="s">
        <v>88</v>
      </c>
      <c r="AW189" s="14" t="s">
        <v>36</v>
      </c>
      <c r="AX189" s="14" t="s">
        <v>21</v>
      </c>
      <c r="AY189" s="272" t="s">
        <v>124</v>
      </c>
    </row>
    <row r="190" spans="1:65" s="2" customFormat="1" ht="21.75" customHeight="1">
      <c r="A190" s="38"/>
      <c r="B190" s="39"/>
      <c r="C190" s="235" t="s">
        <v>233</v>
      </c>
      <c r="D190" s="235" t="s">
        <v>127</v>
      </c>
      <c r="E190" s="236" t="s">
        <v>234</v>
      </c>
      <c r="F190" s="237" t="s">
        <v>235</v>
      </c>
      <c r="G190" s="238" t="s">
        <v>139</v>
      </c>
      <c r="H190" s="239">
        <v>198</v>
      </c>
      <c r="I190" s="240"/>
      <c r="J190" s="241">
        <f>ROUND(I190*H190,2)</f>
        <v>0</v>
      </c>
      <c r="K190" s="237" t="s">
        <v>140</v>
      </c>
      <c r="L190" s="44"/>
      <c r="M190" s="242" t="s">
        <v>1</v>
      </c>
      <c r="N190" s="243" t="s">
        <v>45</v>
      </c>
      <c r="O190" s="91"/>
      <c r="P190" s="244">
        <f>O190*H190</f>
        <v>0</v>
      </c>
      <c r="Q190" s="244">
        <v>0.00028</v>
      </c>
      <c r="R190" s="244">
        <f>Q190*H190</f>
        <v>0.055439999999999996</v>
      </c>
      <c r="S190" s="244">
        <v>0</v>
      </c>
      <c r="T190" s="24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6" t="s">
        <v>202</v>
      </c>
      <c r="AT190" s="246" t="s">
        <v>127</v>
      </c>
      <c r="AU190" s="246" t="s">
        <v>88</v>
      </c>
      <c r="AY190" s="17" t="s">
        <v>124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17" t="s">
        <v>21</v>
      </c>
      <c r="BK190" s="247">
        <f>ROUND(I190*H190,2)</f>
        <v>0</v>
      </c>
      <c r="BL190" s="17" t="s">
        <v>202</v>
      </c>
      <c r="BM190" s="246" t="s">
        <v>236</v>
      </c>
    </row>
    <row r="191" spans="1:47" s="2" customFormat="1" ht="12">
      <c r="A191" s="38"/>
      <c r="B191" s="39"/>
      <c r="C191" s="40"/>
      <c r="D191" s="248" t="s">
        <v>133</v>
      </c>
      <c r="E191" s="40"/>
      <c r="F191" s="249" t="s">
        <v>237</v>
      </c>
      <c r="G191" s="40"/>
      <c r="H191" s="40"/>
      <c r="I191" s="144"/>
      <c r="J191" s="40"/>
      <c r="K191" s="40"/>
      <c r="L191" s="44"/>
      <c r="M191" s="250"/>
      <c r="N191" s="251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133</v>
      </c>
      <c r="AU191" s="17" t="s">
        <v>88</v>
      </c>
    </row>
    <row r="192" spans="1:51" s="13" customFormat="1" ht="12">
      <c r="A192" s="13"/>
      <c r="B192" s="252"/>
      <c r="C192" s="253"/>
      <c r="D192" s="248" t="s">
        <v>134</v>
      </c>
      <c r="E192" s="254" t="s">
        <v>1</v>
      </c>
      <c r="F192" s="255" t="s">
        <v>171</v>
      </c>
      <c r="G192" s="253"/>
      <c r="H192" s="254" t="s">
        <v>1</v>
      </c>
      <c r="I192" s="256"/>
      <c r="J192" s="253"/>
      <c r="K192" s="253"/>
      <c r="L192" s="257"/>
      <c r="M192" s="258"/>
      <c r="N192" s="259"/>
      <c r="O192" s="259"/>
      <c r="P192" s="259"/>
      <c r="Q192" s="259"/>
      <c r="R192" s="259"/>
      <c r="S192" s="259"/>
      <c r="T192" s="26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1" t="s">
        <v>134</v>
      </c>
      <c r="AU192" s="261" t="s">
        <v>88</v>
      </c>
      <c r="AV192" s="13" t="s">
        <v>21</v>
      </c>
      <c r="AW192" s="13" t="s">
        <v>36</v>
      </c>
      <c r="AX192" s="13" t="s">
        <v>80</v>
      </c>
      <c r="AY192" s="261" t="s">
        <v>124</v>
      </c>
    </row>
    <row r="193" spans="1:51" s="14" customFormat="1" ht="12">
      <c r="A193" s="14"/>
      <c r="B193" s="262"/>
      <c r="C193" s="263"/>
      <c r="D193" s="248" t="s">
        <v>134</v>
      </c>
      <c r="E193" s="264" t="s">
        <v>1</v>
      </c>
      <c r="F193" s="265" t="s">
        <v>143</v>
      </c>
      <c r="G193" s="263"/>
      <c r="H193" s="266">
        <v>198</v>
      </c>
      <c r="I193" s="267"/>
      <c r="J193" s="263"/>
      <c r="K193" s="263"/>
      <c r="L193" s="268"/>
      <c r="M193" s="269"/>
      <c r="N193" s="270"/>
      <c r="O193" s="270"/>
      <c r="P193" s="270"/>
      <c r="Q193" s="270"/>
      <c r="R193" s="270"/>
      <c r="S193" s="270"/>
      <c r="T193" s="27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2" t="s">
        <v>134</v>
      </c>
      <c r="AU193" s="272" t="s">
        <v>88</v>
      </c>
      <c r="AV193" s="14" t="s">
        <v>88</v>
      </c>
      <c r="AW193" s="14" t="s">
        <v>36</v>
      </c>
      <c r="AX193" s="14" t="s">
        <v>80</v>
      </c>
      <c r="AY193" s="272" t="s">
        <v>124</v>
      </c>
    </row>
    <row r="194" spans="1:51" s="15" customFormat="1" ht="12">
      <c r="A194" s="15"/>
      <c r="B194" s="273"/>
      <c r="C194" s="274"/>
      <c r="D194" s="248" t="s">
        <v>134</v>
      </c>
      <c r="E194" s="275" t="s">
        <v>1</v>
      </c>
      <c r="F194" s="276" t="s">
        <v>144</v>
      </c>
      <c r="G194" s="274"/>
      <c r="H194" s="277">
        <v>198</v>
      </c>
      <c r="I194" s="278"/>
      <c r="J194" s="274"/>
      <c r="K194" s="274"/>
      <c r="L194" s="279"/>
      <c r="M194" s="280"/>
      <c r="N194" s="281"/>
      <c r="O194" s="281"/>
      <c r="P194" s="281"/>
      <c r="Q194" s="281"/>
      <c r="R194" s="281"/>
      <c r="S194" s="281"/>
      <c r="T194" s="282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83" t="s">
        <v>134</v>
      </c>
      <c r="AU194" s="283" t="s">
        <v>88</v>
      </c>
      <c r="AV194" s="15" t="s">
        <v>131</v>
      </c>
      <c r="AW194" s="15" t="s">
        <v>36</v>
      </c>
      <c r="AX194" s="15" t="s">
        <v>21</v>
      </c>
      <c r="AY194" s="283" t="s">
        <v>124</v>
      </c>
    </row>
    <row r="195" spans="1:65" s="2" customFormat="1" ht="21.75" customHeight="1">
      <c r="A195" s="38"/>
      <c r="B195" s="39"/>
      <c r="C195" s="235" t="s">
        <v>238</v>
      </c>
      <c r="D195" s="235" t="s">
        <v>127</v>
      </c>
      <c r="E195" s="236" t="s">
        <v>239</v>
      </c>
      <c r="F195" s="237" t="s">
        <v>240</v>
      </c>
      <c r="G195" s="238" t="s">
        <v>222</v>
      </c>
      <c r="H195" s="239">
        <v>30</v>
      </c>
      <c r="I195" s="240"/>
      <c r="J195" s="241">
        <f>ROUND(I195*H195,2)</f>
        <v>0</v>
      </c>
      <c r="K195" s="237" t="s">
        <v>140</v>
      </c>
      <c r="L195" s="44"/>
      <c r="M195" s="242" t="s">
        <v>1</v>
      </c>
      <c r="N195" s="243" t="s">
        <v>45</v>
      </c>
      <c r="O195" s="91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6" t="s">
        <v>202</v>
      </c>
      <c r="AT195" s="246" t="s">
        <v>127</v>
      </c>
      <c r="AU195" s="246" t="s">
        <v>88</v>
      </c>
      <c r="AY195" s="17" t="s">
        <v>124</v>
      </c>
      <c r="BE195" s="247">
        <f>IF(N195="základní",J195,0)</f>
        <v>0</v>
      </c>
      <c r="BF195" s="247">
        <f>IF(N195="snížená",J195,0)</f>
        <v>0</v>
      </c>
      <c r="BG195" s="247">
        <f>IF(N195="zákl. přenesená",J195,0)</f>
        <v>0</v>
      </c>
      <c r="BH195" s="247">
        <f>IF(N195="sníž. přenesená",J195,0)</f>
        <v>0</v>
      </c>
      <c r="BI195" s="247">
        <f>IF(N195="nulová",J195,0)</f>
        <v>0</v>
      </c>
      <c r="BJ195" s="17" t="s">
        <v>21</v>
      </c>
      <c r="BK195" s="247">
        <f>ROUND(I195*H195,2)</f>
        <v>0</v>
      </c>
      <c r="BL195" s="17" t="s">
        <v>202</v>
      </c>
      <c r="BM195" s="246" t="s">
        <v>241</v>
      </c>
    </row>
    <row r="196" spans="1:47" s="2" customFormat="1" ht="12">
      <c r="A196" s="38"/>
      <c r="B196" s="39"/>
      <c r="C196" s="40"/>
      <c r="D196" s="248" t="s">
        <v>133</v>
      </c>
      <c r="E196" s="40"/>
      <c r="F196" s="249" t="s">
        <v>240</v>
      </c>
      <c r="G196" s="40"/>
      <c r="H196" s="40"/>
      <c r="I196" s="144"/>
      <c r="J196" s="40"/>
      <c r="K196" s="40"/>
      <c r="L196" s="44"/>
      <c r="M196" s="250"/>
      <c r="N196" s="251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133</v>
      </c>
      <c r="AU196" s="17" t="s">
        <v>88</v>
      </c>
    </row>
    <row r="197" spans="1:51" s="13" customFormat="1" ht="12">
      <c r="A197" s="13"/>
      <c r="B197" s="252"/>
      <c r="C197" s="253"/>
      <c r="D197" s="248" t="s">
        <v>134</v>
      </c>
      <c r="E197" s="254" t="s">
        <v>1</v>
      </c>
      <c r="F197" s="255" t="s">
        <v>242</v>
      </c>
      <c r="G197" s="253"/>
      <c r="H197" s="254" t="s">
        <v>1</v>
      </c>
      <c r="I197" s="256"/>
      <c r="J197" s="253"/>
      <c r="K197" s="253"/>
      <c r="L197" s="257"/>
      <c r="M197" s="258"/>
      <c r="N197" s="259"/>
      <c r="O197" s="259"/>
      <c r="P197" s="259"/>
      <c r="Q197" s="259"/>
      <c r="R197" s="259"/>
      <c r="S197" s="259"/>
      <c r="T197" s="26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1" t="s">
        <v>134</v>
      </c>
      <c r="AU197" s="261" t="s">
        <v>88</v>
      </c>
      <c r="AV197" s="13" t="s">
        <v>21</v>
      </c>
      <c r="AW197" s="13" t="s">
        <v>36</v>
      </c>
      <c r="AX197" s="13" t="s">
        <v>80</v>
      </c>
      <c r="AY197" s="261" t="s">
        <v>124</v>
      </c>
    </row>
    <row r="198" spans="1:51" s="14" customFormat="1" ht="12">
      <c r="A198" s="14"/>
      <c r="B198" s="262"/>
      <c r="C198" s="263"/>
      <c r="D198" s="248" t="s">
        <v>134</v>
      </c>
      <c r="E198" s="264" t="s">
        <v>1</v>
      </c>
      <c r="F198" s="265" t="s">
        <v>232</v>
      </c>
      <c r="G198" s="263"/>
      <c r="H198" s="266">
        <v>30</v>
      </c>
      <c r="I198" s="267"/>
      <c r="J198" s="263"/>
      <c r="K198" s="263"/>
      <c r="L198" s="268"/>
      <c r="M198" s="269"/>
      <c r="N198" s="270"/>
      <c r="O198" s="270"/>
      <c r="P198" s="270"/>
      <c r="Q198" s="270"/>
      <c r="R198" s="270"/>
      <c r="S198" s="270"/>
      <c r="T198" s="27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2" t="s">
        <v>134</v>
      </c>
      <c r="AU198" s="272" t="s">
        <v>88</v>
      </c>
      <c r="AV198" s="14" t="s">
        <v>88</v>
      </c>
      <c r="AW198" s="14" t="s">
        <v>36</v>
      </c>
      <c r="AX198" s="14" t="s">
        <v>21</v>
      </c>
      <c r="AY198" s="272" t="s">
        <v>124</v>
      </c>
    </row>
    <row r="199" spans="1:65" s="2" customFormat="1" ht="16.5" customHeight="1">
      <c r="A199" s="38"/>
      <c r="B199" s="39"/>
      <c r="C199" s="287" t="s">
        <v>243</v>
      </c>
      <c r="D199" s="287" t="s">
        <v>244</v>
      </c>
      <c r="E199" s="288" t="s">
        <v>245</v>
      </c>
      <c r="F199" s="289" t="s">
        <v>246</v>
      </c>
      <c r="G199" s="290" t="s">
        <v>139</v>
      </c>
      <c r="H199" s="291">
        <v>36</v>
      </c>
      <c r="I199" s="292"/>
      <c r="J199" s="293">
        <f>ROUND(I199*H199,2)</f>
        <v>0</v>
      </c>
      <c r="K199" s="289" t="s">
        <v>1</v>
      </c>
      <c r="L199" s="294"/>
      <c r="M199" s="295" t="s">
        <v>1</v>
      </c>
      <c r="N199" s="296" t="s">
        <v>45</v>
      </c>
      <c r="O199" s="91"/>
      <c r="P199" s="244">
        <f>O199*H199</f>
        <v>0</v>
      </c>
      <c r="Q199" s="244">
        <v>0.004</v>
      </c>
      <c r="R199" s="244">
        <f>Q199*H199</f>
        <v>0.14400000000000002</v>
      </c>
      <c r="S199" s="244">
        <v>0</v>
      </c>
      <c r="T199" s="24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6" t="s">
        <v>247</v>
      </c>
      <c r="AT199" s="246" t="s">
        <v>244</v>
      </c>
      <c r="AU199" s="246" t="s">
        <v>88</v>
      </c>
      <c r="AY199" s="17" t="s">
        <v>124</v>
      </c>
      <c r="BE199" s="247">
        <f>IF(N199="základní",J199,0)</f>
        <v>0</v>
      </c>
      <c r="BF199" s="247">
        <f>IF(N199="snížená",J199,0)</f>
        <v>0</v>
      </c>
      <c r="BG199" s="247">
        <f>IF(N199="zákl. přenesená",J199,0)</f>
        <v>0</v>
      </c>
      <c r="BH199" s="247">
        <f>IF(N199="sníž. přenesená",J199,0)</f>
        <v>0</v>
      </c>
      <c r="BI199" s="247">
        <f>IF(N199="nulová",J199,0)</f>
        <v>0</v>
      </c>
      <c r="BJ199" s="17" t="s">
        <v>21</v>
      </c>
      <c r="BK199" s="247">
        <f>ROUND(I199*H199,2)</f>
        <v>0</v>
      </c>
      <c r="BL199" s="17" t="s">
        <v>247</v>
      </c>
      <c r="BM199" s="246" t="s">
        <v>248</v>
      </c>
    </row>
    <row r="200" spans="1:47" s="2" customFormat="1" ht="12">
      <c r="A200" s="38"/>
      <c r="B200" s="39"/>
      <c r="C200" s="40"/>
      <c r="D200" s="248" t="s">
        <v>133</v>
      </c>
      <c r="E200" s="40"/>
      <c r="F200" s="249" t="s">
        <v>246</v>
      </c>
      <c r="G200" s="40"/>
      <c r="H200" s="40"/>
      <c r="I200" s="144"/>
      <c r="J200" s="40"/>
      <c r="K200" s="40"/>
      <c r="L200" s="44"/>
      <c r="M200" s="250"/>
      <c r="N200" s="251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133</v>
      </c>
      <c r="AU200" s="17" t="s">
        <v>88</v>
      </c>
    </row>
    <row r="201" spans="1:51" s="13" customFormat="1" ht="12">
      <c r="A201" s="13"/>
      <c r="B201" s="252"/>
      <c r="C201" s="253"/>
      <c r="D201" s="248" t="s">
        <v>134</v>
      </c>
      <c r="E201" s="254" t="s">
        <v>1</v>
      </c>
      <c r="F201" s="255" t="s">
        <v>171</v>
      </c>
      <c r="G201" s="253"/>
      <c r="H201" s="254" t="s">
        <v>1</v>
      </c>
      <c r="I201" s="256"/>
      <c r="J201" s="253"/>
      <c r="K201" s="253"/>
      <c r="L201" s="257"/>
      <c r="M201" s="258"/>
      <c r="N201" s="259"/>
      <c r="O201" s="259"/>
      <c r="P201" s="259"/>
      <c r="Q201" s="259"/>
      <c r="R201" s="259"/>
      <c r="S201" s="259"/>
      <c r="T201" s="26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1" t="s">
        <v>134</v>
      </c>
      <c r="AU201" s="261" t="s">
        <v>88</v>
      </c>
      <c r="AV201" s="13" t="s">
        <v>21</v>
      </c>
      <c r="AW201" s="13" t="s">
        <v>36</v>
      </c>
      <c r="AX201" s="13" t="s">
        <v>80</v>
      </c>
      <c r="AY201" s="261" t="s">
        <v>124</v>
      </c>
    </row>
    <row r="202" spans="1:51" s="14" customFormat="1" ht="12">
      <c r="A202" s="14"/>
      <c r="B202" s="262"/>
      <c r="C202" s="263"/>
      <c r="D202" s="248" t="s">
        <v>134</v>
      </c>
      <c r="E202" s="264" t="s">
        <v>1</v>
      </c>
      <c r="F202" s="265" t="s">
        <v>205</v>
      </c>
      <c r="G202" s="263"/>
      <c r="H202" s="266">
        <v>36</v>
      </c>
      <c r="I202" s="267"/>
      <c r="J202" s="263"/>
      <c r="K202" s="263"/>
      <c r="L202" s="268"/>
      <c r="M202" s="269"/>
      <c r="N202" s="270"/>
      <c r="O202" s="270"/>
      <c r="P202" s="270"/>
      <c r="Q202" s="270"/>
      <c r="R202" s="270"/>
      <c r="S202" s="270"/>
      <c r="T202" s="27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2" t="s">
        <v>134</v>
      </c>
      <c r="AU202" s="272" t="s">
        <v>88</v>
      </c>
      <c r="AV202" s="14" t="s">
        <v>88</v>
      </c>
      <c r="AW202" s="14" t="s">
        <v>36</v>
      </c>
      <c r="AX202" s="14" t="s">
        <v>21</v>
      </c>
      <c r="AY202" s="272" t="s">
        <v>124</v>
      </c>
    </row>
    <row r="203" spans="1:65" s="2" customFormat="1" ht="21.75" customHeight="1">
      <c r="A203" s="38"/>
      <c r="B203" s="39"/>
      <c r="C203" s="235" t="s">
        <v>7</v>
      </c>
      <c r="D203" s="235" t="s">
        <v>127</v>
      </c>
      <c r="E203" s="236" t="s">
        <v>249</v>
      </c>
      <c r="F203" s="237" t="s">
        <v>250</v>
      </c>
      <c r="G203" s="238" t="s">
        <v>130</v>
      </c>
      <c r="H203" s="239">
        <v>75.6</v>
      </c>
      <c r="I203" s="240"/>
      <c r="J203" s="241">
        <f>ROUND(I203*H203,2)</f>
        <v>0</v>
      </c>
      <c r="K203" s="237" t="s">
        <v>1</v>
      </c>
      <c r="L203" s="44"/>
      <c r="M203" s="242" t="s">
        <v>1</v>
      </c>
      <c r="N203" s="243" t="s">
        <v>45</v>
      </c>
      <c r="O203" s="91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6" t="s">
        <v>202</v>
      </c>
      <c r="AT203" s="246" t="s">
        <v>127</v>
      </c>
      <c r="AU203" s="246" t="s">
        <v>88</v>
      </c>
      <c r="AY203" s="17" t="s">
        <v>124</v>
      </c>
      <c r="BE203" s="247">
        <f>IF(N203="základní",J203,0)</f>
        <v>0</v>
      </c>
      <c r="BF203" s="247">
        <f>IF(N203="snížená",J203,0)</f>
        <v>0</v>
      </c>
      <c r="BG203" s="247">
        <f>IF(N203="zákl. přenesená",J203,0)</f>
        <v>0</v>
      </c>
      <c r="BH203" s="247">
        <f>IF(N203="sníž. přenesená",J203,0)</f>
        <v>0</v>
      </c>
      <c r="BI203" s="247">
        <f>IF(N203="nulová",J203,0)</f>
        <v>0</v>
      </c>
      <c r="BJ203" s="17" t="s">
        <v>21</v>
      </c>
      <c r="BK203" s="247">
        <f>ROUND(I203*H203,2)</f>
        <v>0</v>
      </c>
      <c r="BL203" s="17" t="s">
        <v>202</v>
      </c>
      <c r="BM203" s="246" t="s">
        <v>251</v>
      </c>
    </row>
    <row r="204" spans="1:47" s="2" customFormat="1" ht="12">
      <c r="A204" s="38"/>
      <c r="B204" s="39"/>
      <c r="C204" s="40"/>
      <c r="D204" s="248" t="s">
        <v>133</v>
      </c>
      <c r="E204" s="40"/>
      <c r="F204" s="249" t="s">
        <v>250</v>
      </c>
      <c r="G204" s="40"/>
      <c r="H204" s="40"/>
      <c r="I204" s="144"/>
      <c r="J204" s="40"/>
      <c r="K204" s="40"/>
      <c r="L204" s="44"/>
      <c r="M204" s="250"/>
      <c r="N204" s="251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133</v>
      </c>
      <c r="AU204" s="17" t="s">
        <v>88</v>
      </c>
    </row>
    <row r="205" spans="1:51" s="13" customFormat="1" ht="12">
      <c r="A205" s="13"/>
      <c r="B205" s="252"/>
      <c r="C205" s="253"/>
      <c r="D205" s="248" t="s">
        <v>134</v>
      </c>
      <c r="E205" s="254" t="s">
        <v>1</v>
      </c>
      <c r="F205" s="255" t="s">
        <v>242</v>
      </c>
      <c r="G205" s="253"/>
      <c r="H205" s="254" t="s">
        <v>1</v>
      </c>
      <c r="I205" s="256"/>
      <c r="J205" s="253"/>
      <c r="K205" s="253"/>
      <c r="L205" s="257"/>
      <c r="M205" s="258"/>
      <c r="N205" s="259"/>
      <c r="O205" s="259"/>
      <c r="P205" s="259"/>
      <c r="Q205" s="259"/>
      <c r="R205" s="259"/>
      <c r="S205" s="259"/>
      <c r="T205" s="26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1" t="s">
        <v>134</v>
      </c>
      <c r="AU205" s="261" t="s">
        <v>88</v>
      </c>
      <c r="AV205" s="13" t="s">
        <v>21</v>
      </c>
      <c r="AW205" s="13" t="s">
        <v>36</v>
      </c>
      <c r="AX205" s="13" t="s">
        <v>80</v>
      </c>
      <c r="AY205" s="261" t="s">
        <v>124</v>
      </c>
    </row>
    <row r="206" spans="1:51" s="14" customFormat="1" ht="12">
      <c r="A206" s="14"/>
      <c r="B206" s="262"/>
      <c r="C206" s="263"/>
      <c r="D206" s="248" t="s">
        <v>134</v>
      </c>
      <c r="E206" s="264" t="s">
        <v>1</v>
      </c>
      <c r="F206" s="265" t="s">
        <v>172</v>
      </c>
      <c r="G206" s="263"/>
      <c r="H206" s="266">
        <v>75.6</v>
      </c>
      <c r="I206" s="267"/>
      <c r="J206" s="263"/>
      <c r="K206" s="263"/>
      <c r="L206" s="268"/>
      <c r="M206" s="269"/>
      <c r="N206" s="270"/>
      <c r="O206" s="270"/>
      <c r="P206" s="270"/>
      <c r="Q206" s="270"/>
      <c r="R206" s="270"/>
      <c r="S206" s="270"/>
      <c r="T206" s="27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2" t="s">
        <v>134</v>
      </c>
      <c r="AU206" s="272" t="s">
        <v>88</v>
      </c>
      <c r="AV206" s="14" t="s">
        <v>88</v>
      </c>
      <c r="AW206" s="14" t="s">
        <v>36</v>
      </c>
      <c r="AX206" s="14" t="s">
        <v>21</v>
      </c>
      <c r="AY206" s="272" t="s">
        <v>124</v>
      </c>
    </row>
    <row r="207" spans="1:65" s="2" customFormat="1" ht="21.75" customHeight="1">
      <c r="A207" s="38"/>
      <c r="B207" s="39"/>
      <c r="C207" s="235" t="s">
        <v>252</v>
      </c>
      <c r="D207" s="235" t="s">
        <v>127</v>
      </c>
      <c r="E207" s="236" t="s">
        <v>253</v>
      </c>
      <c r="F207" s="237" t="s">
        <v>254</v>
      </c>
      <c r="G207" s="238" t="s">
        <v>215</v>
      </c>
      <c r="H207" s="285"/>
      <c r="I207" s="240"/>
      <c r="J207" s="241">
        <f>ROUND(I207*H207,2)</f>
        <v>0</v>
      </c>
      <c r="K207" s="237" t="s">
        <v>140</v>
      </c>
      <c r="L207" s="44"/>
      <c r="M207" s="242" t="s">
        <v>1</v>
      </c>
      <c r="N207" s="243" t="s">
        <v>45</v>
      </c>
      <c r="O207" s="91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6" t="s">
        <v>202</v>
      </c>
      <c r="AT207" s="246" t="s">
        <v>127</v>
      </c>
      <c r="AU207" s="246" t="s">
        <v>88</v>
      </c>
      <c r="AY207" s="17" t="s">
        <v>124</v>
      </c>
      <c r="BE207" s="247">
        <f>IF(N207="základní",J207,0)</f>
        <v>0</v>
      </c>
      <c r="BF207" s="247">
        <f>IF(N207="snížená",J207,0)</f>
        <v>0</v>
      </c>
      <c r="BG207" s="247">
        <f>IF(N207="zákl. přenesená",J207,0)</f>
        <v>0</v>
      </c>
      <c r="BH207" s="247">
        <f>IF(N207="sníž. přenesená",J207,0)</f>
        <v>0</v>
      </c>
      <c r="BI207" s="247">
        <f>IF(N207="nulová",J207,0)</f>
        <v>0</v>
      </c>
      <c r="BJ207" s="17" t="s">
        <v>21</v>
      </c>
      <c r="BK207" s="247">
        <f>ROUND(I207*H207,2)</f>
        <v>0</v>
      </c>
      <c r="BL207" s="17" t="s">
        <v>202</v>
      </c>
      <c r="BM207" s="246" t="s">
        <v>255</v>
      </c>
    </row>
    <row r="208" spans="1:47" s="2" customFormat="1" ht="12">
      <c r="A208" s="38"/>
      <c r="B208" s="39"/>
      <c r="C208" s="40"/>
      <c r="D208" s="248" t="s">
        <v>133</v>
      </c>
      <c r="E208" s="40"/>
      <c r="F208" s="249" t="s">
        <v>256</v>
      </c>
      <c r="G208" s="40"/>
      <c r="H208" s="40"/>
      <c r="I208" s="144"/>
      <c r="J208" s="40"/>
      <c r="K208" s="40"/>
      <c r="L208" s="44"/>
      <c r="M208" s="250"/>
      <c r="N208" s="251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133</v>
      </c>
      <c r="AU208" s="17" t="s">
        <v>88</v>
      </c>
    </row>
    <row r="209" spans="1:63" s="12" customFormat="1" ht="22.8" customHeight="1">
      <c r="A209" s="12"/>
      <c r="B209" s="219"/>
      <c r="C209" s="220"/>
      <c r="D209" s="221" t="s">
        <v>79</v>
      </c>
      <c r="E209" s="233" t="s">
        <v>257</v>
      </c>
      <c r="F209" s="233" t="s">
        <v>258</v>
      </c>
      <c r="G209" s="220"/>
      <c r="H209" s="220"/>
      <c r="I209" s="223"/>
      <c r="J209" s="234">
        <f>BK209</f>
        <v>0</v>
      </c>
      <c r="K209" s="220"/>
      <c r="L209" s="225"/>
      <c r="M209" s="226"/>
      <c r="N209" s="227"/>
      <c r="O209" s="227"/>
      <c r="P209" s="228">
        <f>SUM(P210:P234)</f>
        <v>0</v>
      </c>
      <c r="Q209" s="227"/>
      <c r="R209" s="228">
        <f>SUM(R210:R234)</f>
        <v>0.084663216</v>
      </c>
      <c r="S209" s="227"/>
      <c r="T209" s="229">
        <f>SUM(T210:T234)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30" t="s">
        <v>88</v>
      </c>
      <c r="AT209" s="231" t="s">
        <v>79</v>
      </c>
      <c r="AU209" s="231" t="s">
        <v>21</v>
      </c>
      <c r="AY209" s="230" t="s">
        <v>124</v>
      </c>
      <c r="BK209" s="232">
        <f>SUM(BK210:BK234)</f>
        <v>0</v>
      </c>
    </row>
    <row r="210" spans="1:65" s="2" customFormat="1" ht="21.75" customHeight="1">
      <c r="A210" s="38"/>
      <c r="B210" s="39"/>
      <c r="C210" s="235" t="s">
        <v>259</v>
      </c>
      <c r="D210" s="235" t="s">
        <v>127</v>
      </c>
      <c r="E210" s="236" t="s">
        <v>260</v>
      </c>
      <c r="F210" s="237" t="s">
        <v>261</v>
      </c>
      <c r="G210" s="238" t="s">
        <v>130</v>
      </c>
      <c r="H210" s="239">
        <v>170.28</v>
      </c>
      <c r="I210" s="240"/>
      <c r="J210" s="241">
        <f>ROUND(I210*H210,2)</f>
        <v>0</v>
      </c>
      <c r="K210" s="237" t="s">
        <v>140</v>
      </c>
      <c r="L210" s="44"/>
      <c r="M210" s="242" t="s">
        <v>1</v>
      </c>
      <c r="N210" s="243" t="s">
        <v>45</v>
      </c>
      <c r="O210" s="91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6" t="s">
        <v>202</v>
      </c>
      <c r="AT210" s="246" t="s">
        <v>127</v>
      </c>
      <c r="AU210" s="246" t="s">
        <v>88</v>
      </c>
      <c r="AY210" s="17" t="s">
        <v>124</v>
      </c>
      <c r="BE210" s="247">
        <f>IF(N210="základní",J210,0)</f>
        <v>0</v>
      </c>
      <c r="BF210" s="247">
        <f>IF(N210="snížená",J210,0)</f>
        <v>0</v>
      </c>
      <c r="BG210" s="247">
        <f>IF(N210="zákl. přenesená",J210,0)</f>
        <v>0</v>
      </c>
      <c r="BH210" s="247">
        <f>IF(N210="sníž. přenesená",J210,0)</f>
        <v>0</v>
      </c>
      <c r="BI210" s="247">
        <f>IF(N210="nulová",J210,0)</f>
        <v>0</v>
      </c>
      <c r="BJ210" s="17" t="s">
        <v>21</v>
      </c>
      <c r="BK210" s="247">
        <f>ROUND(I210*H210,2)</f>
        <v>0</v>
      </c>
      <c r="BL210" s="17" t="s">
        <v>202</v>
      </c>
      <c r="BM210" s="246" t="s">
        <v>262</v>
      </c>
    </row>
    <row r="211" spans="1:47" s="2" customFormat="1" ht="12">
      <c r="A211" s="38"/>
      <c r="B211" s="39"/>
      <c r="C211" s="40"/>
      <c r="D211" s="248" t="s">
        <v>133</v>
      </c>
      <c r="E211" s="40"/>
      <c r="F211" s="249" t="s">
        <v>261</v>
      </c>
      <c r="G211" s="40"/>
      <c r="H211" s="40"/>
      <c r="I211" s="144"/>
      <c r="J211" s="40"/>
      <c r="K211" s="40"/>
      <c r="L211" s="44"/>
      <c r="M211" s="250"/>
      <c r="N211" s="251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133</v>
      </c>
      <c r="AU211" s="17" t="s">
        <v>88</v>
      </c>
    </row>
    <row r="212" spans="1:51" s="13" customFormat="1" ht="12">
      <c r="A212" s="13"/>
      <c r="B212" s="252"/>
      <c r="C212" s="253"/>
      <c r="D212" s="248" t="s">
        <v>134</v>
      </c>
      <c r="E212" s="254" t="s">
        <v>1</v>
      </c>
      <c r="F212" s="255" t="s">
        <v>263</v>
      </c>
      <c r="G212" s="253"/>
      <c r="H212" s="254" t="s">
        <v>1</v>
      </c>
      <c r="I212" s="256"/>
      <c r="J212" s="253"/>
      <c r="K212" s="253"/>
      <c r="L212" s="257"/>
      <c r="M212" s="258"/>
      <c r="N212" s="259"/>
      <c r="O212" s="259"/>
      <c r="P212" s="259"/>
      <c r="Q212" s="259"/>
      <c r="R212" s="259"/>
      <c r="S212" s="259"/>
      <c r="T212" s="26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1" t="s">
        <v>134</v>
      </c>
      <c r="AU212" s="261" t="s">
        <v>88</v>
      </c>
      <c r="AV212" s="13" t="s">
        <v>21</v>
      </c>
      <c r="AW212" s="13" t="s">
        <v>36</v>
      </c>
      <c r="AX212" s="13" t="s">
        <v>80</v>
      </c>
      <c r="AY212" s="261" t="s">
        <v>124</v>
      </c>
    </row>
    <row r="213" spans="1:51" s="14" customFormat="1" ht="12">
      <c r="A213" s="14"/>
      <c r="B213" s="262"/>
      <c r="C213" s="263"/>
      <c r="D213" s="248" t="s">
        <v>134</v>
      </c>
      <c r="E213" s="264" t="s">
        <v>1</v>
      </c>
      <c r="F213" s="265" t="s">
        <v>264</v>
      </c>
      <c r="G213" s="263"/>
      <c r="H213" s="266">
        <v>151.8</v>
      </c>
      <c r="I213" s="267"/>
      <c r="J213" s="263"/>
      <c r="K213" s="263"/>
      <c r="L213" s="268"/>
      <c r="M213" s="269"/>
      <c r="N213" s="270"/>
      <c r="O213" s="270"/>
      <c r="P213" s="270"/>
      <c r="Q213" s="270"/>
      <c r="R213" s="270"/>
      <c r="S213" s="270"/>
      <c r="T213" s="27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2" t="s">
        <v>134</v>
      </c>
      <c r="AU213" s="272" t="s">
        <v>88</v>
      </c>
      <c r="AV213" s="14" t="s">
        <v>88</v>
      </c>
      <c r="AW213" s="14" t="s">
        <v>36</v>
      </c>
      <c r="AX213" s="14" t="s">
        <v>80</v>
      </c>
      <c r="AY213" s="272" t="s">
        <v>124</v>
      </c>
    </row>
    <row r="214" spans="1:51" s="14" customFormat="1" ht="12">
      <c r="A214" s="14"/>
      <c r="B214" s="262"/>
      <c r="C214" s="263"/>
      <c r="D214" s="248" t="s">
        <v>134</v>
      </c>
      <c r="E214" s="264" t="s">
        <v>1</v>
      </c>
      <c r="F214" s="265" t="s">
        <v>265</v>
      </c>
      <c r="G214" s="263"/>
      <c r="H214" s="266">
        <v>18.48</v>
      </c>
      <c r="I214" s="267"/>
      <c r="J214" s="263"/>
      <c r="K214" s="263"/>
      <c r="L214" s="268"/>
      <c r="M214" s="269"/>
      <c r="N214" s="270"/>
      <c r="O214" s="270"/>
      <c r="P214" s="270"/>
      <c r="Q214" s="270"/>
      <c r="R214" s="270"/>
      <c r="S214" s="270"/>
      <c r="T214" s="27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2" t="s">
        <v>134</v>
      </c>
      <c r="AU214" s="272" t="s">
        <v>88</v>
      </c>
      <c r="AV214" s="14" t="s">
        <v>88</v>
      </c>
      <c r="AW214" s="14" t="s">
        <v>36</v>
      </c>
      <c r="AX214" s="14" t="s">
        <v>80</v>
      </c>
      <c r="AY214" s="272" t="s">
        <v>124</v>
      </c>
    </row>
    <row r="215" spans="1:51" s="15" customFormat="1" ht="12">
      <c r="A215" s="15"/>
      <c r="B215" s="273"/>
      <c r="C215" s="274"/>
      <c r="D215" s="248" t="s">
        <v>134</v>
      </c>
      <c r="E215" s="275" t="s">
        <v>1</v>
      </c>
      <c r="F215" s="276" t="s">
        <v>144</v>
      </c>
      <c r="G215" s="274"/>
      <c r="H215" s="277">
        <v>170.28</v>
      </c>
      <c r="I215" s="278"/>
      <c r="J215" s="274"/>
      <c r="K215" s="274"/>
      <c r="L215" s="279"/>
      <c r="M215" s="280"/>
      <c r="N215" s="281"/>
      <c r="O215" s="281"/>
      <c r="P215" s="281"/>
      <c r="Q215" s="281"/>
      <c r="R215" s="281"/>
      <c r="S215" s="281"/>
      <c r="T215" s="282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83" t="s">
        <v>134</v>
      </c>
      <c r="AU215" s="283" t="s">
        <v>88</v>
      </c>
      <c r="AV215" s="15" t="s">
        <v>131</v>
      </c>
      <c r="AW215" s="15" t="s">
        <v>36</v>
      </c>
      <c r="AX215" s="15" t="s">
        <v>21</v>
      </c>
      <c r="AY215" s="283" t="s">
        <v>124</v>
      </c>
    </row>
    <row r="216" spans="1:65" s="2" customFormat="1" ht="21.75" customHeight="1">
      <c r="A216" s="38"/>
      <c r="B216" s="39"/>
      <c r="C216" s="235" t="s">
        <v>266</v>
      </c>
      <c r="D216" s="235" t="s">
        <v>127</v>
      </c>
      <c r="E216" s="236" t="s">
        <v>267</v>
      </c>
      <c r="F216" s="237" t="s">
        <v>268</v>
      </c>
      <c r="G216" s="238" t="s">
        <v>130</v>
      </c>
      <c r="H216" s="239">
        <v>170.28</v>
      </c>
      <c r="I216" s="240"/>
      <c r="J216" s="241">
        <f>ROUND(I216*H216,2)</f>
        <v>0</v>
      </c>
      <c r="K216" s="237" t="s">
        <v>140</v>
      </c>
      <c r="L216" s="44"/>
      <c r="M216" s="242" t="s">
        <v>1</v>
      </c>
      <c r="N216" s="243" t="s">
        <v>45</v>
      </c>
      <c r="O216" s="91"/>
      <c r="P216" s="244">
        <f>O216*H216</f>
        <v>0</v>
      </c>
      <c r="Q216" s="244">
        <v>0.0002012</v>
      </c>
      <c r="R216" s="244">
        <f>Q216*H216</f>
        <v>0.034260336</v>
      </c>
      <c r="S216" s="244">
        <v>0</v>
      </c>
      <c r="T216" s="245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6" t="s">
        <v>202</v>
      </c>
      <c r="AT216" s="246" t="s">
        <v>127</v>
      </c>
      <c r="AU216" s="246" t="s">
        <v>88</v>
      </c>
      <c r="AY216" s="17" t="s">
        <v>124</v>
      </c>
      <c r="BE216" s="247">
        <f>IF(N216="základní",J216,0)</f>
        <v>0</v>
      </c>
      <c r="BF216" s="247">
        <f>IF(N216="snížená",J216,0)</f>
        <v>0</v>
      </c>
      <c r="BG216" s="247">
        <f>IF(N216="zákl. přenesená",J216,0)</f>
        <v>0</v>
      </c>
      <c r="BH216" s="247">
        <f>IF(N216="sníž. přenesená",J216,0)</f>
        <v>0</v>
      </c>
      <c r="BI216" s="247">
        <f>IF(N216="nulová",J216,0)</f>
        <v>0</v>
      </c>
      <c r="BJ216" s="17" t="s">
        <v>21</v>
      </c>
      <c r="BK216" s="247">
        <f>ROUND(I216*H216,2)</f>
        <v>0</v>
      </c>
      <c r="BL216" s="17" t="s">
        <v>202</v>
      </c>
      <c r="BM216" s="246" t="s">
        <v>269</v>
      </c>
    </row>
    <row r="217" spans="1:47" s="2" customFormat="1" ht="12">
      <c r="A217" s="38"/>
      <c r="B217" s="39"/>
      <c r="C217" s="40"/>
      <c r="D217" s="248" t="s">
        <v>133</v>
      </c>
      <c r="E217" s="40"/>
      <c r="F217" s="249" t="s">
        <v>268</v>
      </c>
      <c r="G217" s="40"/>
      <c r="H217" s="40"/>
      <c r="I217" s="144"/>
      <c r="J217" s="40"/>
      <c r="K217" s="40"/>
      <c r="L217" s="44"/>
      <c r="M217" s="250"/>
      <c r="N217" s="251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133</v>
      </c>
      <c r="AU217" s="17" t="s">
        <v>88</v>
      </c>
    </row>
    <row r="218" spans="1:51" s="13" customFormat="1" ht="12">
      <c r="A218" s="13"/>
      <c r="B218" s="252"/>
      <c r="C218" s="253"/>
      <c r="D218" s="248" t="s">
        <v>134</v>
      </c>
      <c r="E218" s="254" t="s">
        <v>1</v>
      </c>
      <c r="F218" s="255" t="s">
        <v>263</v>
      </c>
      <c r="G218" s="253"/>
      <c r="H218" s="254" t="s">
        <v>1</v>
      </c>
      <c r="I218" s="256"/>
      <c r="J218" s="253"/>
      <c r="K218" s="253"/>
      <c r="L218" s="257"/>
      <c r="M218" s="258"/>
      <c r="N218" s="259"/>
      <c r="O218" s="259"/>
      <c r="P218" s="259"/>
      <c r="Q218" s="259"/>
      <c r="R218" s="259"/>
      <c r="S218" s="259"/>
      <c r="T218" s="26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1" t="s">
        <v>134</v>
      </c>
      <c r="AU218" s="261" t="s">
        <v>88</v>
      </c>
      <c r="AV218" s="13" t="s">
        <v>21</v>
      </c>
      <c r="AW218" s="13" t="s">
        <v>36</v>
      </c>
      <c r="AX218" s="13" t="s">
        <v>80</v>
      </c>
      <c r="AY218" s="261" t="s">
        <v>124</v>
      </c>
    </row>
    <row r="219" spans="1:51" s="14" customFormat="1" ht="12">
      <c r="A219" s="14"/>
      <c r="B219" s="262"/>
      <c r="C219" s="263"/>
      <c r="D219" s="248" t="s">
        <v>134</v>
      </c>
      <c r="E219" s="264" t="s">
        <v>1</v>
      </c>
      <c r="F219" s="265" t="s">
        <v>264</v>
      </c>
      <c r="G219" s="263"/>
      <c r="H219" s="266">
        <v>151.8</v>
      </c>
      <c r="I219" s="267"/>
      <c r="J219" s="263"/>
      <c r="K219" s="263"/>
      <c r="L219" s="268"/>
      <c r="M219" s="269"/>
      <c r="N219" s="270"/>
      <c r="O219" s="270"/>
      <c r="P219" s="270"/>
      <c r="Q219" s="270"/>
      <c r="R219" s="270"/>
      <c r="S219" s="270"/>
      <c r="T219" s="27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2" t="s">
        <v>134</v>
      </c>
      <c r="AU219" s="272" t="s">
        <v>88</v>
      </c>
      <c r="AV219" s="14" t="s">
        <v>88</v>
      </c>
      <c r="AW219" s="14" t="s">
        <v>36</v>
      </c>
      <c r="AX219" s="14" t="s">
        <v>80</v>
      </c>
      <c r="AY219" s="272" t="s">
        <v>124</v>
      </c>
    </row>
    <row r="220" spans="1:51" s="14" customFormat="1" ht="12">
      <c r="A220" s="14"/>
      <c r="B220" s="262"/>
      <c r="C220" s="263"/>
      <c r="D220" s="248" t="s">
        <v>134</v>
      </c>
      <c r="E220" s="264" t="s">
        <v>1</v>
      </c>
      <c r="F220" s="265" t="s">
        <v>265</v>
      </c>
      <c r="G220" s="263"/>
      <c r="H220" s="266">
        <v>18.48</v>
      </c>
      <c r="I220" s="267"/>
      <c r="J220" s="263"/>
      <c r="K220" s="263"/>
      <c r="L220" s="268"/>
      <c r="M220" s="269"/>
      <c r="N220" s="270"/>
      <c r="O220" s="270"/>
      <c r="P220" s="270"/>
      <c r="Q220" s="270"/>
      <c r="R220" s="270"/>
      <c r="S220" s="270"/>
      <c r="T220" s="27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2" t="s">
        <v>134</v>
      </c>
      <c r="AU220" s="272" t="s">
        <v>88</v>
      </c>
      <c r="AV220" s="14" t="s">
        <v>88</v>
      </c>
      <c r="AW220" s="14" t="s">
        <v>36</v>
      </c>
      <c r="AX220" s="14" t="s">
        <v>80</v>
      </c>
      <c r="AY220" s="272" t="s">
        <v>124</v>
      </c>
    </row>
    <row r="221" spans="1:51" s="15" customFormat="1" ht="12">
      <c r="A221" s="15"/>
      <c r="B221" s="273"/>
      <c r="C221" s="274"/>
      <c r="D221" s="248" t="s">
        <v>134</v>
      </c>
      <c r="E221" s="275" t="s">
        <v>1</v>
      </c>
      <c r="F221" s="276" t="s">
        <v>144</v>
      </c>
      <c r="G221" s="274"/>
      <c r="H221" s="277">
        <v>170.28</v>
      </c>
      <c r="I221" s="278"/>
      <c r="J221" s="274"/>
      <c r="K221" s="274"/>
      <c r="L221" s="279"/>
      <c r="M221" s="280"/>
      <c r="N221" s="281"/>
      <c r="O221" s="281"/>
      <c r="P221" s="281"/>
      <c r="Q221" s="281"/>
      <c r="R221" s="281"/>
      <c r="S221" s="281"/>
      <c r="T221" s="282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83" t="s">
        <v>134</v>
      </c>
      <c r="AU221" s="283" t="s">
        <v>88</v>
      </c>
      <c r="AV221" s="15" t="s">
        <v>131</v>
      </c>
      <c r="AW221" s="15" t="s">
        <v>36</v>
      </c>
      <c r="AX221" s="15" t="s">
        <v>21</v>
      </c>
      <c r="AY221" s="283" t="s">
        <v>124</v>
      </c>
    </row>
    <row r="222" spans="1:65" s="2" customFormat="1" ht="21.75" customHeight="1">
      <c r="A222" s="38"/>
      <c r="B222" s="39"/>
      <c r="C222" s="235" t="s">
        <v>270</v>
      </c>
      <c r="D222" s="235" t="s">
        <v>127</v>
      </c>
      <c r="E222" s="236" t="s">
        <v>271</v>
      </c>
      <c r="F222" s="237" t="s">
        <v>272</v>
      </c>
      <c r="G222" s="238" t="s">
        <v>130</v>
      </c>
      <c r="H222" s="239">
        <v>170.28</v>
      </c>
      <c r="I222" s="240"/>
      <c r="J222" s="241">
        <f>ROUND(I222*H222,2)</f>
        <v>0</v>
      </c>
      <c r="K222" s="237" t="s">
        <v>140</v>
      </c>
      <c r="L222" s="44"/>
      <c r="M222" s="242" t="s">
        <v>1</v>
      </c>
      <c r="N222" s="243" t="s">
        <v>45</v>
      </c>
      <c r="O222" s="91"/>
      <c r="P222" s="244">
        <f>O222*H222</f>
        <v>0</v>
      </c>
      <c r="Q222" s="244">
        <v>0.000286</v>
      </c>
      <c r="R222" s="244">
        <f>Q222*H222</f>
        <v>0.04870008</v>
      </c>
      <c r="S222" s="244">
        <v>0</v>
      </c>
      <c r="T222" s="245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6" t="s">
        <v>202</v>
      </c>
      <c r="AT222" s="246" t="s">
        <v>127</v>
      </c>
      <c r="AU222" s="246" t="s">
        <v>88</v>
      </c>
      <c r="AY222" s="17" t="s">
        <v>124</v>
      </c>
      <c r="BE222" s="247">
        <f>IF(N222="základní",J222,0)</f>
        <v>0</v>
      </c>
      <c r="BF222" s="247">
        <f>IF(N222="snížená",J222,0)</f>
        <v>0</v>
      </c>
      <c r="BG222" s="247">
        <f>IF(N222="zákl. přenesená",J222,0)</f>
        <v>0</v>
      </c>
      <c r="BH222" s="247">
        <f>IF(N222="sníž. přenesená",J222,0)</f>
        <v>0</v>
      </c>
      <c r="BI222" s="247">
        <f>IF(N222="nulová",J222,0)</f>
        <v>0</v>
      </c>
      <c r="BJ222" s="17" t="s">
        <v>21</v>
      </c>
      <c r="BK222" s="247">
        <f>ROUND(I222*H222,2)</f>
        <v>0</v>
      </c>
      <c r="BL222" s="17" t="s">
        <v>202</v>
      </c>
      <c r="BM222" s="246" t="s">
        <v>273</v>
      </c>
    </row>
    <row r="223" spans="1:47" s="2" customFormat="1" ht="12">
      <c r="A223" s="38"/>
      <c r="B223" s="39"/>
      <c r="C223" s="40"/>
      <c r="D223" s="248" t="s">
        <v>133</v>
      </c>
      <c r="E223" s="40"/>
      <c r="F223" s="249" t="s">
        <v>272</v>
      </c>
      <c r="G223" s="40"/>
      <c r="H223" s="40"/>
      <c r="I223" s="144"/>
      <c r="J223" s="40"/>
      <c r="K223" s="40"/>
      <c r="L223" s="44"/>
      <c r="M223" s="250"/>
      <c r="N223" s="251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133</v>
      </c>
      <c r="AU223" s="17" t="s">
        <v>88</v>
      </c>
    </row>
    <row r="224" spans="1:47" s="2" customFormat="1" ht="12">
      <c r="A224" s="38"/>
      <c r="B224" s="39"/>
      <c r="C224" s="40"/>
      <c r="D224" s="248" t="s">
        <v>169</v>
      </c>
      <c r="E224" s="40"/>
      <c r="F224" s="284" t="s">
        <v>274</v>
      </c>
      <c r="G224" s="40"/>
      <c r="H224" s="40"/>
      <c r="I224" s="144"/>
      <c r="J224" s="40"/>
      <c r="K224" s="40"/>
      <c r="L224" s="44"/>
      <c r="M224" s="250"/>
      <c r="N224" s="251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169</v>
      </c>
      <c r="AU224" s="17" t="s">
        <v>88</v>
      </c>
    </row>
    <row r="225" spans="1:51" s="13" customFormat="1" ht="12">
      <c r="A225" s="13"/>
      <c r="B225" s="252"/>
      <c r="C225" s="253"/>
      <c r="D225" s="248" t="s">
        <v>134</v>
      </c>
      <c r="E225" s="254" t="s">
        <v>1</v>
      </c>
      <c r="F225" s="255" t="s">
        <v>263</v>
      </c>
      <c r="G225" s="253"/>
      <c r="H225" s="254" t="s">
        <v>1</v>
      </c>
      <c r="I225" s="256"/>
      <c r="J225" s="253"/>
      <c r="K225" s="253"/>
      <c r="L225" s="257"/>
      <c r="M225" s="258"/>
      <c r="N225" s="259"/>
      <c r="O225" s="259"/>
      <c r="P225" s="259"/>
      <c r="Q225" s="259"/>
      <c r="R225" s="259"/>
      <c r="S225" s="259"/>
      <c r="T225" s="26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1" t="s">
        <v>134</v>
      </c>
      <c r="AU225" s="261" t="s">
        <v>88</v>
      </c>
      <c r="AV225" s="13" t="s">
        <v>21</v>
      </c>
      <c r="AW225" s="13" t="s">
        <v>36</v>
      </c>
      <c r="AX225" s="13" t="s">
        <v>80</v>
      </c>
      <c r="AY225" s="261" t="s">
        <v>124</v>
      </c>
    </row>
    <row r="226" spans="1:51" s="14" customFormat="1" ht="12">
      <c r="A226" s="14"/>
      <c r="B226" s="262"/>
      <c r="C226" s="263"/>
      <c r="D226" s="248" t="s">
        <v>134</v>
      </c>
      <c r="E226" s="264" t="s">
        <v>1</v>
      </c>
      <c r="F226" s="265" t="s">
        <v>264</v>
      </c>
      <c r="G226" s="263"/>
      <c r="H226" s="266">
        <v>151.8</v>
      </c>
      <c r="I226" s="267"/>
      <c r="J226" s="263"/>
      <c r="K226" s="263"/>
      <c r="L226" s="268"/>
      <c r="M226" s="269"/>
      <c r="N226" s="270"/>
      <c r="O226" s="270"/>
      <c r="P226" s="270"/>
      <c r="Q226" s="270"/>
      <c r="R226" s="270"/>
      <c r="S226" s="270"/>
      <c r="T226" s="27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2" t="s">
        <v>134</v>
      </c>
      <c r="AU226" s="272" t="s">
        <v>88</v>
      </c>
      <c r="AV226" s="14" t="s">
        <v>88</v>
      </c>
      <c r="AW226" s="14" t="s">
        <v>36</v>
      </c>
      <c r="AX226" s="14" t="s">
        <v>80</v>
      </c>
      <c r="AY226" s="272" t="s">
        <v>124</v>
      </c>
    </row>
    <row r="227" spans="1:51" s="14" customFormat="1" ht="12">
      <c r="A227" s="14"/>
      <c r="B227" s="262"/>
      <c r="C227" s="263"/>
      <c r="D227" s="248" t="s">
        <v>134</v>
      </c>
      <c r="E227" s="264" t="s">
        <v>1</v>
      </c>
      <c r="F227" s="265" t="s">
        <v>265</v>
      </c>
      <c r="G227" s="263"/>
      <c r="H227" s="266">
        <v>18.48</v>
      </c>
      <c r="I227" s="267"/>
      <c r="J227" s="263"/>
      <c r="K227" s="263"/>
      <c r="L227" s="268"/>
      <c r="M227" s="269"/>
      <c r="N227" s="270"/>
      <c r="O227" s="270"/>
      <c r="P227" s="270"/>
      <c r="Q227" s="270"/>
      <c r="R227" s="270"/>
      <c r="S227" s="270"/>
      <c r="T227" s="27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2" t="s">
        <v>134</v>
      </c>
      <c r="AU227" s="272" t="s">
        <v>88</v>
      </c>
      <c r="AV227" s="14" t="s">
        <v>88</v>
      </c>
      <c r="AW227" s="14" t="s">
        <v>36</v>
      </c>
      <c r="AX227" s="14" t="s">
        <v>80</v>
      </c>
      <c r="AY227" s="272" t="s">
        <v>124</v>
      </c>
    </row>
    <row r="228" spans="1:51" s="15" customFormat="1" ht="12">
      <c r="A228" s="15"/>
      <c r="B228" s="273"/>
      <c r="C228" s="274"/>
      <c r="D228" s="248" t="s">
        <v>134</v>
      </c>
      <c r="E228" s="275" t="s">
        <v>1</v>
      </c>
      <c r="F228" s="276" t="s">
        <v>144</v>
      </c>
      <c r="G228" s="274"/>
      <c r="H228" s="277">
        <v>170.28</v>
      </c>
      <c r="I228" s="278"/>
      <c r="J228" s="274"/>
      <c r="K228" s="274"/>
      <c r="L228" s="279"/>
      <c r="M228" s="280"/>
      <c r="N228" s="281"/>
      <c r="O228" s="281"/>
      <c r="P228" s="281"/>
      <c r="Q228" s="281"/>
      <c r="R228" s="281"/>
      <c r="S228" s="281"/>
      <c r="T228" s="282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83" t="s">
        <v>134</v>
      </c>
      <c r="AU228" s="283" t="s">
        <v>88</v>
      </c>
      <c r="AV228" s="15" t="s">
        <v>131</v>
      </c>
      <c r="AW228" s="15" t="s">
        <v>36</v>
      </c>
      <c r="AX228" s="15" t="s">
        <v>21</v>
      </c>
      <c r="AY228" s="283" t="s">
        <v>124</v>
      </c>
    </row>
    <row r="229" spans="1:65" s="2" customFormat="1" ht="21.75" customHeight="1">
      <c r="A229" s="38"/>
      <c r="B229" s="39"/>
      <c r="C229" s="235" t="s">
        <v>275</v>
      </c>
      <c r="D229" s="235" t="s">
        <v>127</v>
      </c>
      <c r="E229" s="236" t="s">
        <v>276</v>
      </c>
      <c r="F229" s="237" t="s">
        <v>277</v>
      </c>
      <c r="G229" s="238" t="s">
        <v>130</v>
      </c>
      <c r="H229" s="239">
        <v>170.28</v>
      </c>
      <c r="I229" s="240"/>
      <c r="J229" s="241">
        <f>ROUND(I229*H229,2)</f>
        <v>0</v>
      </c>
      <c r="K229" s="237" t="s">
        <v>140</v>
      </c>
      <c r="L229" s="44"/>
      <c r="M229" s="242" t="s">
        <v>1</v>
      </c>
      <c r="N229" s="243" t="s">
        <v>45</v>
      </c>
      <c r="O229" s="91"/>
      <c r="P229" s="244">
        <f>O229*H229</f>
        <v>0</v>
      </c>
      <c r="Q229" s="244">
        <v>1E-05</v>
      </c>
      <c r="R229" s="244">
        <f>Q229*H229</f>
        <v>0.0017028000000000002</v>
      </c>
      <c r="S229" s="244">
        <v>0</v>
      </c>
      <c r="T229" s="245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6" t="s">
        <v>202</v>
      </c>
      <c r="AT229" s="246" t="s">
        <v>127</v>
      </c>
      <c r="AU229" s="246" t="s">
        <v>88</v>
      </c>
      <c r="AY229" s="17" t="s">
        <v>124</v>
      </c>
      <c r="BE229" s="247">
        <f>IF(N229="základní",J229,0)</f>
        <v>0</v>
      </c>
      <c r="BF229" s="247">
        <f>IF(N229="snížená",J229,0)</f>
        <v>0</v>
      </c>
      <c r="BG229" s="247">
        <f>IF(N229="zákl. přenesená",J229,0)</f>
        <v>0</v>
      </c>
      <c r="BH229" s="247">
        <f>IF(N229="sníž. přenesená",J229,0)</f>
        <v>0</v>
      </c>
      <c r="BI229" s="247">
        <f>IF(N229="nulová",J229,0)</f>
        <v>0</v>
      </c>
      <c r="BJ229" s="17" t="s">
        <v>21</v>
      </c>
      <c r="BK229" s="247">
        <f>ROUND(I229*H229,2)</f>
        <v>0</v>
      </c>
      <c r="BL229" s="17" t="s">
        <v>202</v>
      </c>
      <c r="BM229" s="246" t="s">
        <v>278</v>
      </c>
    </row>
    <row r="230" spans="1:47" s="2" customFormat="1" ht="12">
      <c r="A230" s="38"/>
      <c r="B230" s="39"/>
      <c r="C230" s="40"/>
      <c r="D230" s="248" t="s">
        <v>133</v>
      </c>
      <c r="E230" s="40"/>
      <c r="F230" s="249" t="s">
        <v>279</v>
      </c>
      <c r="G230" s="40"/>
      <c r="H230" s="40"/>
      <c r="I230" s="144"/>
      <c r="J230" s="40"/>
      <c r="K230" s="40"/>
      <c r="L230" s="44"/>
      <c r="M230" s="250"/>
      <c r="N230" s="251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133</v>
      </c>
      <c r="AU230" s="17" t="s">
        <v>88</v>
      </c>
    </row>
    <row r="231" spans="1:51" s="13" customFormat="1" ht="12">
      <c r="A231" s="13"/>
      <c r="B231" s="252"/>
      <c r="C231" s="253"/>
      <c r="D231" s="248" t="s">
        <v>134</v>
      </c>
      <c r="E231" s="254" t="s">
        <v>1</v>
      </c>
      <c r="F231" s="255" t="s">
        <v>263</v>
      </c>
      <c r="G231" s="253"/>
      <c r="H231" s="254" t="s">
        <v>1</v>
      </c>
      <c r="I231" s="256"/>
      <c r="J231" s="253"/>
      <c r="K231" s="253"/>
      <c r="L231" s="257"/>
      <c r="M231" s="258"/>
      <c r="N231" s="259"/>
      <c r="O231" s="259"/>
      <c r="P231" s="259"/>
      <c r="Q231" s="259"/>
      <c r="R231" s="259"/>
      <c r="S231" s="259"/>
      <c r="T231" s="26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1" t="s">
        <v>134</v>
      </c>
      <c r="AU231" s="261" t="s">
        <v>88</v>
      </c>
      <c r="AV231" s="13" t="s">
        <v>21</v>
      </c>
      <c r="AW231" s="13" t="s">
        <v>36</v>
      </c>
      <c r="AX231" s="13" t="s">
        <v>80</v>
      </c>
      <c r="AY231" s="261" t="s">
        <v>124</v>
      </c>
    </row>
    <row r="232" spans="1:51" s="14" customFormat="1" ht="12">
      <c r="A232" s="14"/>
      <c r="B232" s="262"/>
      <c r="C232" s="263"/>
      <c r="D232" s="248" t="s">
        <v>134</v>
      </c>
      <c r="E232" s="264" t="s">
        <v>1</v>
      </c>
      <c r="F232" s="265" t="s">
        <v>264</v>
      </c>
      <c r="G232" s="263"/>
      <c r="H232" s="266">
        <v>151.8</v>
      </c>
      <c r="I232" s="267"/>
      <c r="J232" s="263"/>
      <c r="K232" s="263"/>
      <c r="L232" s="268"/>
      <c r="M232" s="269"/>
      <c r="N232" s="270"/>
      <c r="O232" s="270"/>
      <c r="P232" s="270"/>
      <c r="Q232" s="270"/>
      <c r="R232" s="270"/>
      <c r="S232" s="270"/>
      <c r="T232" s="271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2" t="s">
        <v>134</v>
      </c>
      <c r="AU232" s="272" t="s">
        <v>88</v>
      </c>
      <c r="AV232" s="14" t="s">
        <v>88</v>
      </c>
      <c r="AW232" s="14" t="s">
        <v>36</v>
      </c>
      <c r="AX232" s="14" t="s">
        <v>80</v>
      </c>
      <c r="AY232" s="272" t="s">
        <v>124</v>
      </c>
    </row>
    <row r="233" spans="1:51" s="14" customFormat="1" ht="12">
      <c r="A233" s="14"/>
      <c r="B233" s="262"/>
      <c r="C233" s="263"/>
      <c r="D233" s="248" t="s">
        <v>134</v>
      </c>
      <c r="E233" s="264" t="s">
        <v>1</v>
      </c>
      <c r="F233" s="265" t="s">
        <v>265</v>
      </c>
      <c r="G233" s="263"/>
      <c r="H233" s="266">
        <v>18.48</v>
      </c>
      <c r="I233" s="267"/>
      <c r="J233" s="263"/>
      <c r="K233" s="263"/>
      <c r="L233" s="268"/>
      <c r="M233" s="269"/>
      <c r="N233" s="270"/>
      <c r="O233" s="270"/>
      <c r="P233" s="270"/>
      <c r="Q233" s="270"/>
      <c r="R233" s="270"/>
      <c r="S233" s="270"/>
      <c r="T233" s="27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2" t="s">
        <v>134</v>
      </c>
      <c r="AU233" s="272" t="s">
        <v>88</v>
      </c>
      <c r="AV233" s="14" t="s">
        <v>88</v>
      </c>
      <c r="AW233" s="14" t="s">
        <v>36</v>
      </c>
      <c r="AX233" s="14" t="s">
        <v>80</v>
      </c>
      <c r="AY233" s="272" t="s">
        <v>124</v>
      </c>
    </row>
    <row r="234" spans="1:51" s="15" customFormat="1" ht="12">
      <c r="A234" s="15"/>
      <c r="B234" s="273"/>
      <c r="C234" s="274"/>
      <c r="D234" s="248" t="s">
        <v>134</v>
      </c>
      <c r="E234" s="275" t="s">
        <v>1</v>
      </c>
      <c r="F234" s="276" t="s">
        <v>144</v>
      </c>
      <c r="G234" s="274"/>
      <c r="H234" s="277">
        <v>170.28</v>
      </c>
      <c r="I234" s="278"/>
      <c r="J234" s="274"/>
      <c r="K234" s="274"/>
      <c r="L234" s="279"/>
      <c r="M234" s="297"/>
      <c r="N234" s="298"/>
      <c r="O234" s="298"/>
      <c r="P234" s="298"/>
      <c r="Q234" s="298"/>
      <c r="R234" s="298"/>
      <c r="S234" s="298"/>
      <c r="T234" s="299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83" t="s">
        <v>134</v>
      </c>
      <c r="AU234" s="283" t="s">
        <v>88</v>
      </c>
      <c r="AV234" s="15" t="s">
        <v>131</v>
      </c>
      <c r="AW234" s="15" t="s">
        <v>36</v>
      </c>
      <c r="AX234" s="15" t="s">
        <v>21</v>
      </c>
      <c r="AY234" s="283" t="s">
        <v>124</v>
      </c>
    </row>
    <row r="235" spans="1:31" s="2" customFormat="1" ht="6.95" customHeight="1">
      <c r="A235" s="38"/>
      <c r="B235" s="66"/>
      <c r="C235" s="67"/>
      <c r="D235" s="67"/>
      <c r="E235" s="67"/>
      <c r="F235" s="67"/>
      <c r="G235" s="67"/>
      <c r="H235" s="67"/>
      <c r="I235" s="183"/>
      <c r="J235" s="67"/>
      <c r="K235" s="67"/>
      <c r="L235" s="44"/>
      <c r="M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</row>
  </sheetData>
  <sheetProtection password="CC35" sheet="1" objects="1" scenarios="1" formatColumns="0" formatRows="0" autoFilter="0"/>
  <autoFilter ref="C124:K234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 hidden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88</v>
      </c>
    </row>
    <row r="4" spans="2:46" s="1" customFormat="1" ht="24.95" customHeight="1" hidden="1">
      <c r="B4" s="20"/>
      <c r="D4" s="140" t="s">
        <v>92</v>
      </c>
      <c r="I4" s="136"/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I5" s="136"/>
      <c r="L5" s="20"/>
    </row>
    <row r="6" spans="2:12" s="1" customFormat="1" ht="12" customHeight="1" hidden="1">
      <c r="B6" s="20"/>
      <c r="D6" s="142" t="s">
        <v>16</v>
      </c>
      <c r="I6" s="136"/>
      <c r="L6" s="20"/>
    </row>
    <row r="7" spans="2:12" s="1" customFormat="1" ht="16.5" customHeight="1" hidden="1">
      <c r="B7" s="20"/>
      <c r="E7" s="143" t="str">
        <f>'Rekapitulace stavby'!K6</f>
        <v>MŠ Arbesova - výměna oken - revize 29.4.2020</v>
      </c>
      <c r="F7" s="142"/>
      <c r="G7" s="142"/>
      <c r="H7" s="142"/>
      <c r="I7" s="136"/>
      <c r="L7" s="20"/>
    </row>
    <row r="8" spans="1:31" s="2" customFormat="1" ht="12" customHeight="1" hidden="1">
      <c r="A8" s="38"/>
      <c r="B8" s="44"/>
      <c r="C8" s="38"/>
      <c r="D8" s="142" t="s">
        <v>93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5" t="s">
        <v>280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2" t="s">
        <v>19</v>
      </c>
      <c r="E11" s="38"/>
      <c r="F11" s="146" t="s">
        <v>1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2" t="s">
        <v>22</v>
      </c>
      <c r="E12" s="38"/>
      <c r="F12" s="146" t="s">
        <v>38</v>
      </c>
      <c r="G12" s="38"/>
      <c r="H12" s="38"/>
      <c r="I12" s="147" t="s">
        <v>24</v>
      </c>
      <c r="J12" s="148" t="str">
        <f>'Rekapitulace stavby'!AN8</f>
        <v>29. 4. 2020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28</v>
      </c>
      <c r="E14" s="38"/>
      <c r="F14" s="38"/>
      <c r="G14" s="38"/>
      <c r="H14" s="38"/>
      <c r="I14" s="147" t="s">
        <v>29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6" t="str">
        <f>IF('Rekapitulace stavby'!E11="","",'Rekapitulace stavby'!E11)</f>
        <v>Město Česká Lípa</v>
      </c>
      <c r="F15" s="38"/>
      <c r="G15" s="38"/>
      <c r="H15" s="38"/>
      <c r="I15" s="147" t="s">
        <v>31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2" t="s">
        <v>32</v>
      </c>
      <c r="E17" s="38"/>
      <c r="F17" s="38"/>
      <c r="G17" s="38"/>
      <c r="H17" s="38"/>
      <c r="I17" s="147" t="s">
        <v>29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31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2" t="s">
        <v>34</v>
      </c>
      <c r="E20" s="38"/>
      <c r="F20" s="38"/>
      <c r="G20" s="38"/>
      <c r="H20" s="38"/>
      <c r="I20" s="147" t="s">
        <v>29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6" t="str">
        <f>IF('Rekapitulace stavby'!E17="","",'Rekapitulace stavby'!E17)</f>
        <v>Petr Kubiš</v>
      </c>
      <c r="F21" s="38"/>
      <c r="G21" s="38"/>
      <c r="H21" s="38"/>
      <c r="I21" s="147" t="s">
        <v>31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2" t="s">
        <v>37</v>
      </c>
      <c r="E23" s="38"/>
      <c r="F23" s="38"/>
      <c r="G23" s="38"/>
      <c r="H23" s="38"/>
      <c r="I23" s="147" t="s">
        <v>29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31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2" t="s">
        <v>39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6" t="s">
        <v>40</v>
      </c>
      <c r="E30" s="38"/>
      <c r="F30" s="38"/>
      <c r="G30" s="38"/>
      <c r="H30" s="38"/>
      <c r="I30" s="144"/>
      <c r="J30" s="157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8" t="s">
        <v>42</v>
      </c>
      <c r="G32" s="38"/>
      <c r="H32" s="38"/>
      <c r="I32" s="159" t="s">
        <v>41</v>
      </c>
      <c r="J32" s="158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60" t="s">
        <v>44</v>
      </c>
      <c r="E33" s="142" t="s">
        <v>45</v>
      </c>
      <c r="F33" s="161">
        <f>ROUND((SUM(BE122:BE147)),2)</f>
        <v>0</v>
      </c>
      <c r="G33" s="38"/>
      <c r="H33" s="38"/>
      <c r="I33" s="162">
        <v>0.21</v>
      </c>
      <c r="J33" s="161">
        <f>ROUND(((SUM(BE122:BE147))*I33),2)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2" t="s">
        <v>46</v>
      </c>
      <c r="F34" s="161">
        <f>ROUND((SUM(BF122:BF147)),2)</f>
        <v>0</v>
      </c>
      <c r="G34" s="38"/>
      <c r="H34" s="38"/>
      <c r="I34" s="162">
        <v>0.15</v>
      </c>
      <c r="J34" s="161">
        <f>ROUND(((SUM(BF122:BF147))*I34),2)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47</v>
      </c>
      <c r="F35" s="161">
        <f>ROUND((SUM(BG122:BG147)),2)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48</v>
      </c>
      <c r="F36" s="161">
        <f>ROUND((SUM(BH122:BH147)),2)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61">
        <f>ROUND((SUM(BI122:BI147)),2)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63"/>
      <c r="D39" s="164" t="s">
        <v>50</v>
      </c>
      <c r="E39" s="165"/>
      <c r="F39" s="165"/>
      <c r="G39" s="166" t="s">
        <v>51</v>
      </c>
      <c r="H39" s="167" t="s">
        <v>52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I41" s="136"/>
      <c r="L41" s="20"/>
    </row>
    <row r="42" spans="2:12" s="1" customFormat="1" ht="14.4" customHeight="1" hidden="1">
      <c r="B42" s="20"/>
      <c r="I42" s="136"/>
      <c r="L42" s="20"/>
    </row>
    <row r="43" spans="2:12" s="1" customFormat="1" ht="14.4" customHeight="1" hidden="1">
      <c r="B43" s="20"/>
      <c r="I43" s="136"/>
      <c r="L43" s="20"/>
    </row>
    <row r="44" spans="2:12" s="1" customFormat="1" ht="14.4" customHeight="1" hidden="1">
      <c r="B44" s="20"/>
      <c r="I44" s="136"/>
      <c r="L44" s="20"/>
    </row>
    <row r="45" spans="2:12" s="1" customFormat="1" ht="14.4" customHeight="1" hidden="1">
      <c r="B45" s="20"/>
      <c r="I45" s="136"/>
      <c r="L45" s="20"/>
    </row>
    <row r="46" spans="2:12" s="1" customFormat="1" ht="14.4" customHeight="1" hidden="1">
      <c r="B46" s="20"/>
      <c r="I46" s="136"/>
      <c r="L46" s="20"/>
    </row>
    <row r="47" spans="2:12" s="1" customFormat="1" ht="14.4" customHeight="1" hidden="1">
      <c r="B47" s="20"/>
      <c r="I47" s="136"/>
      <c r="L47" s="20"/>
    </row>
    <row r="48" spans="2:12" s="1" customFormat="1" ht="14.4" customHeight="1" hidden="1">
      <c r="B48" s="20"/>
      <c r="I48" s="136"/>
      <c r="L48" s="20"/>
    </row>
    <row r="49" spans="2:12" s="1" customFormat="1" ht="14.4" customHeight="1" hidden="1">
      <c r="B49" s="20"/>
      <c r="I49" s="136"/>
      <c r="L49" s="20"/>
    </row>
    <row r="50" spans="2:12" s="2" customFormat="1" ht="14.4" customHeight="1" hidden="1">
      <c r="B50" s="63"/>
      <c r="D50" s="171" t="s">
        <v>53</v>
      </c>
      <c r="E50" s="172"/>
      <c r="F50" s="172"/>
      <c r="G50" s="171" t="s">
        <v>54</v>
      </c>
      <c r="H50" s="172"/>
      <c r="I50" s="173"/>
      <c r="J50" s="172"/>
      <c r="K50" s="172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7"/>
      <c r="J61" s="178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71" t="s">
        <v>57</v>
      </c>
      <c r="E65" s="179"/>
      <c r="F65" s="179"/>
      <c r="G65" s="171" t="s">
        <v>58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7"/>
      <c r="J76" s="178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95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MŠ Arbesova - výměna oken - revize 29.4.2020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93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200314-2 - VRN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22</v>
      </c>
      <c r="D89" s="40"/>
      <c r="E89" s="40"/>
      <c r="F89" s="27" t="str">
        <f>F12</f>
        <v xml:space="preserve"> </v>
      </c>
      <c r="G89" s="40"/>
      <c r="H89" s="40"/>
      <c r="I89" s="147" t="s">
        <v>24</v>
      </c>
      <c r="J89" s="79" t="str">
        <f>IF(J12="","",J12)</f>
        <v>29. 4. 2020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28</v>
      </c>
      <c r="D91" s="40"/>
      <c r="E91" s="40"/>
      <c r="F91" s="27" t="str">
        <f>E15</f>
        <v>Město Česká Lípa</v>
      </c>
      <c r="G91" s="40"/>
      <c r="H91" s="40"/>
      <c r="I91" s="147" t="s">
        <v>34</v>
      </c>
      <c r="J91" s="36" t="str">
        <f>E21</f>
        <v>Petr Kubiš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32</v>
      </c>
      <c r="D92" s="40"/>
      <c r="E92" s="40"/>
      <c r="F92" s="27" t="str">
        <f>IF(E18="","",E18)</f>
        <v>Vyplň údaj</v>
      </c>
      <c r="G92" s="40"/>
      <c r="H92" s="40"/>
      <c r="I92" s="147" t="s">
        <v>37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96</v>
      </c>
      <c r="D94" s="189"/>
      <c r="E94" s="189"/>
      <c r="F94" s="189"/>
      <c r="G94" s="189"/>
      <c r="H94" s="189"/>
      <c r="I94" s="190"/>
      <c r="J94" s="191" t="s">
        <v>97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98</v>
      </c>
      <c r="D96" s="40"/>
      <c r="E96" s="40"/>
      <c r="F96" s="40"/>
      <c r="G96" s="40"/>
      <c r="H96" s="40"/>
      <c r="I96" s="144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99</v>
      </c>
    </row>
    <row r="97" spans="1:31" s="9" customFormat="1" ht="24.95" customHeight="1">
      <c r="A97" s="9"/>
      <c r="B97" s="193"/>
      <c r="C97" s="194"/>
      <c r="D97" s="195" t="s">
        <v>281</v>
      </c>
      <c r="E97" s="196"/>
      <c r="F97" s="196"/>
      <c r="G97" s="196"/>
      <c r="H97" s="196"/>
      <c r="I97" s="197"/>
      <c r="J97" s="198">
        <f>J123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282</v>
      </c>
      <c r="E98" s="203"/>
      <c r="F98" s="203"/>
      <c r="G98" s="203"/>
      <c r="H98" s="203"/>
      <c r="I98" s="204"/>
      <c r="J98" s="205">
        <f>J124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283</v>
      </c>
      <c r="E99" s="203"/>
      <c r="F99" s="203"/>
      <c r="G99" s="203"/>
      <c r="H99" s="203"/>
      <c r="I99" s="204"/>
      <c r="J99" s="205">
        <f>J127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284</v>
      </c>
      <c r="E100" s="203"/>
      <c r="F100" s="203"/>
      <c r="G100" s="203"/>
      <c r="H100" s="203"/>
      <c r="I100" s="204"/>
      <c r="J100" s="205">
        <f>J131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285</v>
      </c>
      <c r="E101" s="203"/>
      <c r="F101" s="203"/>
      <c r="G101" s="203"/>
      <c r="H101" s="203"/>
      <c r="I101" s="204"/>
      <c r="J101" s="205">
        <f>J140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286</v>
      </c>
      <c r="E102" s="203"/>
      <c r="F102" s="203"/>
      <c r="G102" s="203"/>
      <c r="H102" s="203"/>
      <c r="I102" s="204"/>
      <c r="J102" s="205">
        <f>J143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144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183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186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109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87" t="str">
        <f>E7</f>
        <v>MŠ Arbesova - výměna oken - revize 29.4.2020</v>
      </c>
      <c r="F112" s="32"/>
      <c r="G112" s="32"/>
      <c r="H112" s="32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93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200314-2 - VRN</v>
      </c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22</v>
      </c>
      <c r="D116" s="40"/>
      <c r="E116" s="40"/>
      <c r="F116" s="27" t="str">
        <f>F12</f>
        <v xml:space="preserve"> </v>
      </c>
      <c r="G116" s="40"/>
      <c r="H116" s="40"/>
      <c r="I116" s="147" t="s">
        <v>24</v>
      </c>
      <c r="J116" s="79" t="str">
        <f>IF(J12="","",J12)</f>
        <v>29. 4. 2020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40"/>
      <c r="E118" s="40"/>
      <c r="F118" s="27" t="str">
        <f>E15</f>
        <v>Město Česká Lípa</v>
      </c>
      <c r="G118" s="40"/>
      <c r="H118" s="40"/>
      <c r="I118" s="147" t="s">
        <v>34</v>
      </c>
      <c r="J118" s="36" t="str">
        <f>E21</f>
        <v>Petr Kubiš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32</v>
      </c>
      <c r="D119" s="40"/>
      <c r="E119" s="40"/>
      <c r="F119" s="27" t="str">
        <f>IF(E18="","",E18)</f>
        <v>Vyplň údaj</v>
      </c>
      <c r="G119" s="40"/>
      <c r="H119" s="40"/>
      <c r="I119" s="147" t="s">
        <v>37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07"/>
      <c r="B121" s="208"/>
      <c r="C121" s="209" t="s">
        <v>110</v>
      </c>
      <c r="D121" s="210" t="s">
        <v>65</v>
      </c>
      <c r="E121" s="210" t="s">
        <v>61</v>
      </c>
      <c r="F121" s="210" t="s">
        <v>62</v>
      </c>
      <c r="G121" s="210" t="s">
        <v>111</v>
      </c>
      <c r="H121" s="210" t="s">
        <v>112</v>
      </c>
      <c r="I121" s="211" t="s">
        <v>113</v>
      </c>
      <c r="J121" s="210" t="s">
        <v>97</v>
      </c>
      <c r="K121" s="212" t="s">
        <v>114</v>
      </c>
      <c r="L121" s="213"/>
      <c r="M121" s="100" t="s">
        <v>1</v>
      </c>
      <c r="N121" s="101" t="s">
        <v>44</v>
      </c>
      <c r="O121" s="101" t="s">
        <v>115</v>
      </c>
      <c r="P121" s="101" t="s">
        <v>116</v>
      </c>
      <c r="Q121" s="101" t="s">
        <v>117</v>
      </c>
      <c r="R121" s="101" t="s">
        <v>118</v>
      </c>
      <c r="S121" s="101" t="s">
        <v>119</v>
      </c>
      <c r="T121" s="102" t="s">
        <v>120</v>
      </c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</row>
    <row r="122" spans="1:63" s="2" customFormat="1" ht="22.8" customHeight="1">
      <c r="A122" s="38"/>
      <c r="B122" s="39"/>
      <c r="C122" s="107" t="s">
        <v>121</v>
      </c>
      <c r="D122" s="40"/>
      <c r="E122" s="40"/>
      <c r="F122" s="40"/>
      <c r="G122" s="40"/>
      <c r="H122" s="40"/>
      <c r="I122" s="144"/>
      <c r="J122" s="214">
        <f>BK122</f>
        <v>0</v>
      </c>
      <c r="K122" s="40"/>
      <c r="L122" s="44"/>
      <c r="M122" s="103"/>
      <c r="N122" s="215"/>
      <c r="O122" s="104"/>
      <c r="P122" s="216">
        <f>P123</f>
        <v>0</v>
      </c>
      <c r="Q122" s="104"/>
      <c r="R122" s="216">
        <f>R123</f>
        <v>0</v>
      </c>
      <c r="S122" s="104"/>
      <c r="T122" s="217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79</v>
      </c>
      <c r="AU122" s="17" t="s">
        <v>99</v>
      </c>
      <c r="BK122" s="218">
        <f>BK123</f>
        <v>0</v>
      </c>
    </row>
    <row r="123" spans="1:63" s="12" customFormat="1" ht="25.9" customHeight="1">
      <c r="A123" s="12"/>
      <c r="B123" s="219"/>
      <c r="C123" s="220"/>
      <c r="D123" s="221" t="s">
        <v>79</v>
      </c>
      <c r="E123" s="222" t="s">
        <v>90</v>
      </c>
      <c r="F123" s="222" t="s">
        <v>287</v>
      </c>
      <c r="G123" s="220"/>
      <c r="H123" s="220"/>
      <c r="I123" s="223"/>
      <c r="J123" s="224">
        <f>BK123</f>
        <v>0</v>
      </c>
      <c r="K123" s="220"/>
      <c r="L123" s="225"/>
      <c r="M123" s="226"/>
      <c r="N123" s="227"/>
      <c r="O123" s="227"/>
      <c r="P123" s="228">
        <f>P124+P127+P131+P140+P143</f>
        <v>0</v>
      </c>
      <c r="Q123" s="227"/>
      <c r="R123" s="228">
        <f>R124+R127+R131+R140+R143</f>
        <v>0</v>
      </c>
      <c r="S123" s="227"/>
      <c r="T123" s="229">
        <f>T124+T127+T131+T140+T143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0" t="s">
        <v>154</v>
      </c>
      <c r="AT123" s="231" t="s">
        <v>79</v>
      </c>
      <c r="AU123" s="231" t="s">
        <v>80</v>
      </c>
      <c r="AY123" s="230" t="s">
        <v>124</v>
      </c>
      <c r="BK123" s="232">
        <f>BK124+BK127+BK131+BK140+BK143</f>
        <v>0</v>
      </c>
    </row>
    <row r="124" spans="1:63" s="12" customFormat="1" ht="22.8" customHeight="1">
      <c r="A124" s="12"/>
      <c r="B124" s="219"/>
      <c r="C124" s="220"/>
      <c r="D124" s="221" t="s">
        <v>79</v>
      </c>
      <c r="E124" s="233" t="s">
        <v>288</v>
      </c>
      <c r="F124" s="233" t="s">
        <v>289</v>
      </c>
      <c r="G124" s="220"/>
      <c r="H124" s="220"/>
      <c r="I124" s="223"/>
      <c r="J124" s="234">
        <f>BK124</f>
        <v>0</v>
      </c>
      <c r="K124" s="220"/>
      <c r="L124" s="225"/>
      <c r="M124" s="226"/>
      <c r="N124" s="227"/>
      <c r="O124" s="227"/>
      <c r="P124" s="228">
        <f>SUM(P125:P126)</f>
        <v>0</v>
      </c>
      <c r="Q124" s="227"/>
      <c r="R124" s="228">
        <f>SUM(R125:R126)</f>
        <v>0</v>
      </c>
      <c r="S124" s="227"/>
      <c r="T124" s="229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0" t="s">
        <v>154</v>
      </c>
      <c r="AT124" s="231" t="s">
        <v>79</v>
      </c>
      <c r="AU124" s="231" t="s">
        <v>21</v>
      </c>
      <c r="AY124" s="230" t="s">
        <v>124</v>
      </c>
      <c r="BK124" s="232">
        <f>SUM(BK125:BK126)</f>
        <v>0</v>
      </c>
    </row>
    <row r="125" spans="1:65" s="2" customFormat="1" ht="21.75" customHeight="1">
      <c r="A125" s="38"/>
      <c r="B125" s="39"/>
      <c r="C125" s="235" t="s">
        <v>21</v>
      </c>
      <c r="D125" s="235" t="s">
        <v>127</v>
      </c>
      <c r="E125" s="236" t="s">
        <v>290</v>
      </c>
      <c r="F125" s="237" t="s">
        <v>291</v>
      </c>
      <c r="G125" s="238" t="s">
        <v>152</v>
      </c>
      <c r="H125" s="239">
        <v>1</v>
      </c>
      <c r="I125" s="240"/>
      <c r="J125" s="241">
        <f>ROUND(I125*H125,2)</f>
        <v>0</v>
      </c>
      <c r="K125" s="237" t="s">
        <v>140</v>
      </c>
      <c r="L125" s="44"/>
      <c r="M125" s="242" t="s">
        <v>1</v>
      </c>
      <c r="N125" s="243" t="s">
        <v>45</v>
      </c>
      <c r="O125" s="91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6" t="s">
        <v>131</v>
      </c>
      <c r="AT125" s="246" t="s">
        <v>127</v>
      </c>
      <c r="AU125" s="246" t="s">
        <v>88</v>
      </c>
      <c r="AY125" s="17" t="s">
        <v>124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7" t="s">
        <v>21</v>
      </c>
      <c r="BK125" s="247">
        <f>ROUND(I125*H125,2)</f>
        <v>0</v>
      </c>
      <c r="BL125" s="17" t="s">
        <v>131</v>
      </c>
      <c r="BM125" s="246" t="s">
        <v>88</v>
      </c>
    </row>
    <row r="126" spans="1:47" s="2" customFormat="1" ht="12">
      <c r="A126" s="38"/>
      <c r="B126" s="39"/>
      <c r="C126" s="40"/>
      <c r="D126" s="248" t="s">
        <v>133</v>
      </c>
      <c r="E126" s="40"/>
      <c r="F126" s="249" t="s">
        <v>292</v>
      </c>
      <c r="G126" s="40"/>
      <c r="H126" s="40"/>
      <c r="I126" s="144"/>
      <c r="J126" s="40"/>
      <c r="K126" s="40"/>
      <c r="L126" s="44"/>
      <c r="M126" s="250"/>
      <c r="N126" s="251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133</v>
      </c>
      <c r="AU126" s="17" t="s">
        <v>88</v>
      </c>
    </row>
    <row r="127" spans="1:63" s="12" customFormat="1" ht="22.8" customHeight="1">
      <c r="A127" s="12"/>
      <c r="B127" s="219"/>
      <c r="C127" s="220"/>
      <c r="D127" s="221" t="s">
        <v>79</v>
      </c>
      <c r="E127" s="233" t="s">
        <v>293</v>
      </c>
      <c r="F127" s="233" t="s">
        <v>294</v>
      </c>
      <c r="G127" s="220"/>
      <c r="H127" s="220"/>
      <c r="I127" s="223"/>
      <c r="J127" s="234">
        <f>BK127</f>
        <v>0</v>
      </c>
      <c r="K127" s="220"/>
      <c r="L127" s="225"/>
      <c r="M127" s="226"/>
      <c r="N127" s="227"/>
      <c r="O127" s="227"/>
      <c r="P127" s="228">
        <f>SUM(P128:P130)</f>
        <v>0</v>
      </c>
      <c r="Q127" s="227"/>
      <c r="R127" s="228">
        <f>SUM(R128:R130)</f>
        <v>0</v>
      </c>
      <c r="S127" s="227"/>
      <c r="T127" s="229">
        <f>SUM(T128:T130)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154</v>
      </c>
      <c r="AT127" s="231" t="s">
        <v>79</v>
      </c>
      <c r="AU127" s="231" t="s">
        <v>21</v>
      </c>
      <c r="AY127" s="230" t="s">
        <v>124</v>
      </c>
      <c r="BK127" s="232">
        <f>SUM(BK128:BK130)</f>
        <v>0</v>
      </c>
    </row>
    <row r="128" spans="1:65" s="2" customFormat="1" ht="16.5" customHeight="1">
      <c r="A128" s="38"/>
      <c r="B128" s="39"/>
      <c r="C128" s="235" t="s">
        <v>88</v>
      </c>
      <c r="D128" s="235" t="s">
        <v>127</v>
      </c>
      <c r="E128" s="236" t="s">
        <v>295</v>
      </c>
      <c r="F128" s="237" t="s">
        <v>296</v>
      </c>
      <c r="G128" s="238" t="s">
        <v>297</v>
      </c>
      <c r="H128" s="239">
        <v>1</v>
      </c>
      <c r="I128" s="240"/>
      <c r="J128" s="241">
        <f>ROUND(I128*H128,2)</f>
        <v>0</v>
      </c>
      <c r="K128" s="237" t="s">
        <v>140</v>
      </c>
      <c r="L128" s="44"/>
      <c r="M128" s="242" t="s">
        <v>1</v>
      </c>
      <c r="N128" s="243" t="s">
        <v>45</v>
      </c>
      <c r="O128" s="91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6" t="s">
        <v>131</v>
      </c>
      <c r="AT128" s="246" t="s">
        <v>127</v>
      </c>
      <c r="AU128" s="246" t="s">
        <v>88</v>
      </c>
      <c r="AY128" s="17" t="s">
        <v>124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7" t="s">
        <v>21</v>
      </c>
      <c r="BK128" s="247">
        <f>ROUND(I128*H128,2)</f>
        <v>0</v>
      </c>
      <c r="BL128" s="17" t="s">
        <v>131</v>
      </c>
      <c r="BM128" s="246" t="s">
        <v>131</v>
      </c>
    </row>
    <row r="129" spans="1:47" s="2" customFormat="1" ht="12">
      <c r="A129" s="38"/>
      <c r="B129" s="39"/>
      <c r="C129" s="40"/>
      <c r="D129" s="248" t="s">
        <v>133</v>
      </c>
      <c r="E129" s="40"/>
      <c r="F129" s="249" t="s">
        <v>298</v>
      </c>
      <c r="G129" s="40"/>
      <c r="H129" s="40"/>
      <c r="I129" s="144"/>
      <c r="J129" s="40"/>
      <c r="K129" s="40"/>
      <c r="L129" s="44"/>
      <c r="M129" s="250"/>
      <c r="N129" s="251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133</v>
      </c>
      <c r="AU129" s="17" t="s">
        <v>88</v>
      </c>
    </row>
    <row r="130" spans="1:47" s="2" customFormat="1" ht="12">
      <c r="A130" s="38"/>
      <c r="B130" s="39"/>
      <c r="C130" s="40"/>
      <c r="D130" s="248" t="s">
        <v>169</v>
      </c>
      <c r="E130" s="40"/>
      <c r="F130" s="284" t="s">
        <v>299</v>
      </c>
      <c r="G130" s="40"/>
      <c r="H130" s="40"/>
      <c r="I130" s="144"/>
      <c r="J130" s="40"/>
      <c r="K130" s="40"/>
      <c r="L130" s="44"/>
      <c r="M130" s="250"/>
      <c r="N130" s="251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169</v>
      </c>
      <c r="AU130" s="17" t="s">
        <v>88</v>
      </c>
    </row>
    <row r="131" spans="1:63" s="12" customFormat="1" ht="22.8" customHeight="1">
      <c r="A131" s="12"/>
      <c r="B131" s="219"/>
      <c r="C131" s="220"/>
      <c r="D131" s="221" t="s">
        <v>79</v>
      </c>
      <c r="E131" s="233" t="s">
        <v>300</v>
      </c>
      <c r="F131" s="233" t="s">
        <v>301</v>
      </c>
      <c r="G131" s="220"/>
      <c r="H131" s="220"/>
      <c r="I131" s="223"/>
      <c r="J131" s="234">
        <f>BK131</f>
        <v>0</v>
      </c>
      <c r="K131" s="220"/>
      <c r="L131" s="225"/>
      <c r="M131" s="226"/>
      <c r="N131" s="227"/>
      <c r="O131" s="227"/>
      <c r="P131" s="228">
        <f>SUM(P132:P139)</f>
        <v>0</v>
      </c>
      <c r="Q131" s="227"/>
      <c r="R131" s="228">
        <f>SUM(R132:R139)</f>
        <v>0</v>
      </c>
      <c r="S131" s="227"/>
      <c r="T131" s="229">
        <f>SUM(T132:T139)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0" t="s">
        <v>154</v>
      </c>
      <c r="AT131" s="231" t="s">
        <v>79</v>
      </c>
      <c r="AU131" s="231" t="s">
        <v>21</v>
      </c>
      <c r="AY131" s="230" t="s">
        <v>124</v>
      </c>
      <c r="BK131" s="232">
        <f>SUM(BK132:BK139)</f>
        <v>0</v>
      </c>
    </row>
    <row r="132" spans="1:65" s="2" customFormat="1" ht="21.75" customHeight="1">
      <c r="A132" s="38"/>
      <c r="B132" s="39"/>
      <c r="C132" s="235" t="s">
        <v>145</v>
      </c>
      <c r="D132" s="235" t="s">
        <v>127</v>
      </c>
      <c r="E132" s="236" t="s">
        <v>302</v>
      </c>
      <c r="F132" s="237" t="s">
        <v>303</v>
      </c>
      <c r="G132" s="238" t="s">
        <v>152</v>
      </c>
      <c r="H132" s="239">
        <v>1</v>
      </c>
      <c r="I132" s="240"/>
      <c r="J132" s="241">
        <f>ROUND(I132*H132,2)</f>
        <v>0</v>
      </c>
      <c r="K132" s="237" t="s">
        <v>140</v>
      </c>
      <c r="L132" s="44"/>
      <c r="M132" s="242" t="s">
        <v>1</v>
      </c>
      <c r="N132" s="243" t="s">
        <v>45</v>
      </c>
      <c r="O132" s="91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131</v>
      </c>
      <c r="AT132" s="246" t="s">
        <v>127</v>
      </c>
      <c r="AU132" s="246" t="s">
        <v>88</v>
      </c>
      <c r="AY132" s="17" t="s">
        <v>124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21</v>
      </c>
      <c r="BK132" s="247">
        <f>ROUND(I132*H132,2)</f>
        <v>0</v>
      </c>
      <c r="BL132" s="17" t="s">
        <v>131</v>
      </c>
      <c r="BM132" s="246" t="s">
        <v>125</v>
      </c>
    </row>
    <row r="133" spans="1:47" s="2" customFormat="1" ht="12">
      <c r="A133" s="38"/>
      <c r="B133" s="39"/>
      <c r="C133" s="40"/>
      <c r="D133" s="248" t="s">
        <v>133</v>
      </c>
      <c r="E133" s="40"/>
      <c r="F133" s="249" t="s">
        <v>304</v>
      </c>
      <c r="G133" s="40"/>
      <c r="H133" s="40"/>
      <c r="I133" s="144"/>
      <c r="J133" s="40"/>
      <c r="K133" s="40"/>
      <c r="L133" s="44"/>
      <c r="M133" s="250"/>
      <c r="N133" s="251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133</v>
      </c>
      <c r="AU133" s="17" t="s">
        <v>88</v>
      </c>
    </row>
    <row r="134" spans="1:65" s="2" customFormat="1" ht="16.5" customHeight="1">
      <c r="A134" s="38"/>
      <c r="B134" s="39"/>
      <c r="C134" s="235" t="s">
        <v>131</v>
      </c>
      <c r="D134" s="235" t="s">
        <v>127</v>
      </c>
      <c r="E134" s="236" t="s">
        <v>305</v>
      </c>
      <c r="F134" s="237" t="s">
        <v>306</v>
      </c>
      <c r="G134" s="238" t="s">
        <v>152</v>
      </c>
      <c r="H134" s="239">
        <v>1</v>
      </c>
      <c r="I134" s="240"/>
      <c r="J134" s="241">
        <f>ROUND(I134*H134,2)</f>
        <v>0</v>
      </c>
      <c r="K134" s="237" t="s">
        <v>140</v>
      </c>
      <c r="L134" s="44"/>
      <c r="M134" s="242" t="s">
        <v>1</v>
      </c>
      <c r="N134" s="243" t="s">
        <v>45</v>
      </c>
      <c r="O134" s="91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6" t="s">
        <v>131</v>
      </c>
      <c r="AT134" s="246" t="s">
        <v>127</v>
      </c>
      <c r="AU134" s="246" t="s">
        <v>88</v>
      </c>
      <c r="AY134" s="17" t="s">
        <v>124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7" t="s">
        <v>21</v>
      </c>
      <c r="BK134" s="247">
        <f>ROUND(I134*H134,2)</f>
        <v>0</v>
      </c>
      <c r="BL134" s="17" t="s">
        <v>131</v>
      </c>
      <c r="BM134" s="246" t="s">
        <v>175</v>
      </c>
    </row>
    <row r="135" spans="1:47" s="2" customFormat="1" ht="12">
      <c r="A135" s="38"/>
      <c r="B135" s="39"/>
      <c r="C135" s="40"/>
      <c r="D135" s="248" t="s">
        <v>133</v>
      </c>
      <c r="E135" s="40"/>
      <c r="F135" s="249" t="s">
        <v>307</v>
      </c>
      <c r="G135" s="40"/>
      <c r="H135" s="40"/>
      <c r="I135" s="144"/>
      <c r="J135" s="40"/>
      <c r="K135" s="40"/>
      <c r="L135" s="44"/>
      <c r="M135" s="250"/>
      <c r="N135" s="251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133</v>
      </c>
      <c r="AU135" s="17" t="s">
        <v>88</v>
      </c>
    </row>
    <row r="136" spans="1:65" s="2" customFormat="1" ht="16.5" customHeight="1">
      <c r="A136" s="38"/>
      <c r="B136" s="39"/>
      <c r="C136" s="235" t="s">
        <v>154</v>
      </c>
      <c r="D136" s="235" t="s">
        <v>127</v>
      </c>
      <c r="E136" s="236" t="s">
        <v>308</v>
      </c>
      <c r="F136" s="237" t="s">
        <v>309</v>
      </c>
      <c r="G136" s="238" t="s">
        <v>152</v>
      </c>
      <c r="H136" s="239">
        <v>1</v>
      </c>
      <c r="I136" s="240"/>
      <c r="J136" s="241">
        <f>ROUND(I136*H136,2)</f>
        <v>0</v>
      </c>
      <c r="K136" s="237" t="s">
        <v>140</v>
      </c>
      <c r="L136" s="44"/>
      <c r="M136" s="242" t="s">
        <v>1</v>
      </c>
      <c r="N136" s="243" t="s">
        <v>45</v>
      </c>
      <c r="O136" s="91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6" t="s">
        <v>131</v>
      </c>
      <c r="AT136" s="246" t="s">
        <v>127</v>
      </c>
      <c r="AU136" s="246" t="s">
        <v>88</v>
      </c>
      <c r="AY136" s="17" t="s">
        <v>124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7" t="s">
        <v>21</v>
      </c>
      <c r="BK136" s="247">
        <f>ROUND(I136*H136,2)</f>
        <v>0</v>
      </c>
      <c r="BL136" s="17" t="s">
        <v>131</v>
      </c>
      <c r="BM136" s="246" t="s">
        <v>26</v>
      </c>
    </row>
    <row r="137" spans="1:47" s="2" customFormat="1" ht="12">
      <c r="A137" s="38"/>
      <c r="B137" s="39"/>
      <c r="C137" s="40"/>
      <c r="D137" s="248" t="s">
        <v>133</v>
      </c>
      <c r="E137" s="40"/>
      <c r="F137" s="249" t="s">
        <v>310</v>
      </c>
      <c r="G137" s="40"/>
      <c r="H137" s="40"/>
      <c r="I137" s="144"/>
      <c r="J137" s="40"/>
      <c r="K137" s="40"/>
      <c r="L137" s="44"/>
      <c r="M137" s="250"/>
      <c r="N137" s="251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133</v>
      </c>
      <c r="AU137" s="17" t="s">
        <v>88</v>
      </c>
    </row>
    <row r="138" spans="1:65" s="2" customFormat="1" ht="16.5" customHeight="1">
      <c r="A138" s="38"/>
      <c r="B138" s="39"/>
      <c r="C138" s="235" t="s">
        <v>125</v>
      </c>
      <c r="D138" s="235" t="s">
        <v>127</v>
      </c>
      <c r="E138" s="236" t="s">
        <v>311</v>
      </c>
      <c r="F138" s="237" t="s">
        <v>312</v>
      </c>
      <c r="G138" s="238" t="s">
        <v>152</v>
      </c>
      <c r="H138" s="239">
        <v>1</v>
      </c>
      <c r="I138" s="240"/>
      <c r="J138" s="241">
        <f>ROUND(I138*H138,2)</f>
        <v>0</v>
      </c>
      <c r="K138" s="237" t="s">
        <v>140</v>
      </c>
      <c r="L138" s="44"/>
      <c r="M138" s="242" t="s">
        <v>1</v>
      </c>
      <c r="N138" s="243" t="s">
        <v>45</v>
      </c>
      <c r="O138" s="91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6" t="s">
        <v>131</v>
      </c>
      <c r="AT138" s="246" t="s">
        <v>127</v>
      </c>
      <c r="AU138" s="246" t="s">
        <v>88</v>
      </c>
      <c r="AY138" s="17" t="s">
        <v>124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7" t="s">
        <v>21</v>
      </c>
      <c r="BK138" s="247">
        <f>ROUND(I138*H138,2)</f>
        <v>0</v>
      </c>
      <c r="BL138" s="17" t="s">
        <v>131</v>
      </c>
      <c r="BM138" s="246" t="s">
        <v>199</v>
      </c>
    </row>
    <row r="139" spans="1:47" s="2" customFormat="1" ht="12">
      <c r="A139" s="38"/>
      <c r="B139" s="39"/>
      <c r="C139" s="40"/>
      <c r="D139" s="248" t="s">
        <v>133</v>
      </c>
      <c r="E139" s="40"/>
      <c r="F139" s="249" t="s">
        <v>313</v>
      </c>
      <c r="G139" s="40"/>
      <c r="H139" s="40"/>
      <c r="I139" s="144"/>
      <c r="J139" s="40"/>
      <c r="K139" s="40"/>
      <c r="L139" s="44"/>
      <c r="M139" s="250"/>
      <c r="N139" s="251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133</v>
      </c>
      <c r="AU139" s="17" t="s">
        <v>88</v>
      </c>
    </row>
    <row r="140" spans="1:63" s="12" customFormat="1" ht="22.8" customHeight="1">
      <c r="A140" s="12"/>
      <c r="B140" s="219"/>
      <c r="C140" s="220"/>
      <c r="D140" s="221" t="s">
        <v>79</v>
      </c>
      <c r="E140" s="233" t="s">
        <v>314</v>
      </c>
      <c r="F140" s="233" t="s">
        <v>315</v>
      </c>
      <c r="G140" s="220"/>
      <c r="H140" s="220"/>
      <c r="I140" s="223"/>
      <c r="J140" s="234">
        <f>BK140</f>
        <v>0</v>
      </c>
      <c r="K140" s="220"/>
      <c r="L140" s="225"/>
      <c r="M140" s="226"/>
      <c r="N140" s="227"/>
      <c r="O140" s="227"/>
      <c r="P140" s="228">
        <f>SUM(P141:P142)</f>
        <v>0</v>
      </c>
      <c r="Q140" s="227"/>
      <c r="R140" s="228">
        <f>SUM(R141:R142)</f>
        <v>0</v>
      </c>
      <c r="S140" s="227"/>
      <c r="T140" s="229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154</v>
      </c>
      <c r="AT140" s="231" t="s">
        <v>79</v>
      </c>
      <c r="AU140" s="231" t="s">
        <v>21</v>
      </c>
      <c r="AY140" s="230" t="s">
        <v>124</v>
      </c>
      <c r="BK140" s="232">
        <f>SUM(BK141:BK142)</f>
        <v>0</v>
      </c>
    </row>
    <row r="141" spans="1:65" s="2" customFormat="1" ht="16.5" customHeight="1">
      <c r="A141" s="38"/>
      <c r="B141" s="39"/>
      <c r="C141" s="235" t="s">
        <v>165</v>
      </c>
      <c r="D141" s="235" t="s">
        <v>127</v>
      </c>
      <c r="E141" s="236" t="s">
        <v>316</v>
      </c>
      <c r="F141" s="237" t="s">
        <v>317</v>
      </c>
      <c r="G141" s="238" t="s">
        <v>152</v>
      </c>
      <c r="H141" s="239">
        <v>1</v>
      </c>
      <c r="I141" s="240"/>
      <c r="J141" s="241">
        <f>ROUND(I141*H141,2)</f>
        <v>0</v>
      </c>
      <c r="K141" s="237" t="s">
        <v>140</v>
      </c>
      <c r="L141" s="44"/>
      <c r="M141" s="242" t="s">
        <v>1</v>
      </c>
      <c r="N141" s="243" t="s">
        <v>45</v>
      </c>
      <c r="O141" s="91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6" t="s">
        <v>131</v>
      </c>
      <c r="AT141" s="246" t="s">
        <v>127</v>
      </c>
      <c r="AU141" s="246" t="s">
        <v>88</v>
      </c>
      <c r="AY141" s="17" t="s">
        <v>124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7" t="s">
        <v>21</v>
      </c>
      <c r="BK141" s="247">
        <f>ROUND(I141*H141,2)</f>
        <v>0</v>
      </c>
      <c r="BL141" s="17" t="s">
        <v>131</v>
      </c>
      <c r="BM141" s="246" t="s">
        <v>212</v>
      </c>
    </row>
    <row r="142" spans="1:47" s="2" customFormat="1" ht="12">
      <c r="A142" s="38"/>
      <c r="B142" s="39"/>
      <c r="C142" s="40"/>
      <c r="D142" s="248" t="s">
        <v>133</v>
      </c>
      <c r="E142" s="40"/>
      <c r="F142" s="249" t="s">
        <v>318</v>
      </c>
      <c r="G142" s="40"/>
      <c r="H142" s="40"/>
      <c r="I142" s="144"/>
      <c r="J142" s="40"/>
      <c r="K142" s="40"/>
      <c r="L142" s="44"/>
      <c r="M142" s="250"/>
      <c r="N142" s="251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133</v>
      </c>
      <c r="AU142" s="17" t="s">
        <v>88</v>
      </c>
    </row>
    <row r="143" spans="1:63" s="12" customFormat="1" ht="22.8" customHeight="1">
      <c r="A143" s="12"/>
      <c r="B143" s="219"/>
      <c r="C143" s="220"/>
      <c r="D143" s="221" t="s">
        <v>79</v>
      </c>
      <c r="E143" s="233" t="s">
        <v>319</v>
      </c>
      <c r="F143" s="233" t="s">
        <v>320</v>
      </c>
      <c r="G143" s="220"/>
      <c r="H143" s="220"/>
      <c r="I143" s="223"/>
      <c r="J143" s="234">
        <f>BK143</f>
        <v>0</v>
      </c>
      <c r="K143" s="220"/>
      <c r="L143" s="225"/>
      <c r="M143" s="226"/>
      <c r="N143" s="227"/>
      <c r="O143" s="227"/>
      <c r="P143" s="228">
        <f>SUM(P144:P147)</f>
        <v>0</v>
      </c>
      <c r="Q143" s="227"/>
      <c r="R143" s="228">
        <f>SUM(R144:R147)</f>
        <v>0</v>
      </c>
      <c r="S143" s="227"/>
      <c r="T143" s="229">
        <f>SUM(T144:T147)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0" t="s">
        <v>154</v>
      </c>
      <c r="AT143" s="231" t="s">
        <v>79</v>
      </c>
      <c r="AU143" s="231" t="s">
        <v>21</v>
      </c>
      <c r="AY143" s="230" t="s">
        <v>124</v>
      </c>
      <c r="BK143" s="232">
        <f>SUM(BK144:BK147)</f>
        <v>0</v>
      </c>
    </row>
    <row r="144" spans="1:65" s="2" customFormat="1" ht="16.5" customHeight="1">
      <c r="A144" s="38"/>
      <c r="B144" s="39"/>
      <c r="C144" s="235" t="s">
        <v>175</v>
      </c>
      <c r="D144" s="235" t="s">
        <v>127</v>
      </c>
      <c r="E144" s="236" t="s">
        <v>321</v>
      </c>
      <c r="F144" s="237" t="s">
        <v>322</v>
      </c>
      <c r="G144" s="238" t="s">
        <v>297</v>
      </c>
      <c r="H144" s="239">
        <v>1</v>
      </c>
      <c r="I144" s="240"/>
      <c r="J144" s="241">
        <f>ROUND(I144*H144,2)</f>
        <v>0</v>
      </c>
      <c r="K144" s="237" t="s">
        <v>140</v>
      </c>
      <c r="L144" s="44"/>
      <c r="M144" s="242" t="s">
        <v>1</v>
      </c>
      <c r="N144" s="243" t="s">
        <v>45</v>
      </c>
      <c r="O144" s="91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6" t="s">
        <v>131</v>
      </c>
      <c r="AT144" s="246" t="s">
        <v>127</v>
      </c>
      <c r="AU144" s="246" t="s">
        <v>88</v>
      </c>
      <c r="AY144" s="17" t="s">
        <v>124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17" t="s">
        <v>21</v>
      </c>
      <c r="BK144" s="247">
        <f>ROUND(I144*H144,2)</f>
        <v>0</v>
      </c>
      <c r="BL144" s="17" t="s">
        <v>131</v>
      </c>
      <c r="BM144" s="246" t="s">
        <v>202</v>
      </c>
    </row>
    <row r="145" spans="1:47" s="2" customFormat="1" ht="12">
      <c r="A145" s="38"/>
      <c r="B145" s="39"/>
      <c r="C145" s="40"/>
      <c r="D145" s="248" t="s">
        <v>133</v>
      </c>
      <c r="E145" s="40"/>
      <c r="F145" s="249" t="s">
        <v>323</v>
      </c>
      <c r="G145" s="40"/>
      <c r="H145" s="40"/>
      <c r="I145" s="144"/>
      <c r="J145" s="40"/>
      <c r="K145" s="40"/>
      <c r="L145" s="44"/>
      <c r="M145" s="250"/>
      <c r="N145" s="251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133</v>
      </c>
      <c r="AU145" s="17" t="s">
        <v>88</v>
      </c>
    </row>
    <row r="146" spans="1:65" s="2" customFormat="1" ht="16.5" customHeight="1">
      <c r="A146" s="38"/>
      <c r="B146" s="39"/>
      <c r="C146" s="235" t="s">
        <v>160</v>
      </c>
      <c r="D146" s="235" t="s">
        <v>127</v>
      </c>
      <c r="E146" s="236" t="s">
        <v>324</v>
      </c>
      <c r="F146" s="237" t="s">
        <v>325</v>
      </c>
      <c r="G146" s="238" t="s">
        <v>152</v>
      </c>
      <c r="H146" s="239">
        <v>1</v>
      </c>
      <c r="I146" s="240"/>
      <c r="J146" s="241">
        <f>ROUND(I146*H146,2)</f>
        <v>0</v>
      </c>
      <c r="K146" s="237" t="s">
        <v>140</v>
      </c>
      <c r="L146" s="44"/>
      <c r="M146" s="242" t="s">
        <v>1</v>
      </c>
      <c r="N146" s="243" t="s">
        <v>45</v>
      </c>
      <c r="O146" s="91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6" t="s">
        <v>131</v>
      </c>
      <c r="AT146" s="246" t="s">
        <v>127</v>
      </c>
      <c r="AU146" s="246" t="s">
        <v>88</v>
      </c>
      <c r="AY146" s="17" t="s">
        <v>124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7" t="s">
        <v>21</v>
      </c>
      <c r="BK146" s="247">
        <f>ROUND(I146*H146,2)</f>
        <v>0</v>
      </c>
      <c r="BL146" s="17" t="s">
        <v>131</v>
      </c>
      <c r="BM146" s="246" t="s">
        <v>233</v>
      </c>
    </row>
    <row r="147" spans="1:47" s="2" customFormat="1" ht="12">
      <c r="A147" s="38"/>
      <c r="B147" s="39"/>
      <c r="C147" s="40"/>
      <c r="D147" s="248" t="s">
        <v>133</v>
      </c>
      <c r="E147" s="40"/>
      <c r="F147" s="249" t="s">
        <v>326</v>
      </c>
      <c r="G147" s="40"/>
      <c r="H147" s="40"/>
      <c r="I147" s="144"/>
      <c r="J147" s="40"/>
      <c r="K147" s="40"/>
      <c r="L147" s="44"/>
      <c r="M147" s="300"/>
      <c r="N147" s="301"/>
      <c r="O147" s="302"/>
      <c r="P147" s="302"/>
      <c r="Q147" s="302"/>
      <c r="R147" s="302"/>
      <c r="S147" s="302"/>
      <c r="T147" s="303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133</v>
      </c>
      <c r="AU147" s="17" t="s">
        <v>88</v>
      </c>
    </row>
    <row r="148" spans="1:31" s="2" customFormat="1" ht="6.95" customHeight="1">
      <c r="A148" s="38"/>
      <c r="B148" s="66"/>
      <c r="C148" s="67"/>
      <c r="D148" s="67"/>
      <c r="E148" s="67"/>
      <c r="F148" s="67"/>
      <c r="G148" s="67"/>
      <c r="H148" s="67"/>
      <c r="I148" s="183"/>
      <c r="J148" s="67"/>
      <c r="K148" s="67"/>
      <c r="L148" s="44"/>
      <c r="M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</sheetData>
  <sheetProtection password="CC35" sheet="1" objects="1" scenarios="1" formatColumns="0" formatRows="0" autoFilter="0"/>
  <autoFilter ref="C121:K14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DESKTOP-9CP0SEB\Alena</dc:creator>
  <cp:keywords/>
  <dc:description/>
  <cp:lastModifiedBy>DESKTOP-9CP0SEB\Alena</cp:lastModifiedBy>
  <dcterms:created xsi:type="dcterms:W3CDTF">2020-04-29T19:49:30Z</dcterms:created>
  <dcterms:modified xsi:type="dcterms:W3CDTF">2020-04-29T19:49:35Z</dcterms:modified>
  <cp:category/>
  <cp:version/>
  <cp:contentType/>
  <cp:contentStatus/>
</cp:coreProperties>
</file>