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730" windowHeight="11760" activeTab="0"/>
  </bookViews>
  <sheets>
    <sheet name="rozpočet" sheetId="1" r:id="rId1"/>
    <sheet name="List1" sheetId="2" r:id="rId2"/>
  </sheets>
  <definedNames>
    <definedName name="_xlnm.Print_Titles" localSheetId="0">'rozpočet'!$33:$33</definedName>
    <definedName name="_xlnm.Print_Area" localSheetId="0">'rozpočet'!$A$1:$G$264</definedName>
  </definedNames>
  <calcPr fullCalcOnLoad="1"/>
</workbook>
</file>

<file path=xl/sharedStrings.xml><?xml version="1.0" encoding="utf-8"?>
<sst xmlns="http://schemas.openxmlformats.org/spreadsheetml/2006/main" count="622" uniqueCount="275">
  <si>
    <t>ks</t>
  </si>
  <si>
    <t>p.č.</t>
  </si>
  <si>
    <t>kod položky</t>
  </si>
  <si>
    <t>položka</t>
  </si>
  <si>
    <t>m.j.</t>
  </si>
  <si>
    <t>počet</t>
  </si>
  <si>
    <t>jed.cena</t>
  </si>
  <si>
    <t>celkem</t>
  </si>
  <si>
    <t>nákl.obv.opat.</t>
  </si>
  <si>
    <t>Cena celkem bez DPH</t>
  </si>
  <si>
    <t>Cena celkem vč. DPH</t>
  </si>
  <si>
    <t>specifikace</t>
  </si>
  <si>
    <t>DPH 21%</t>
  </si>
  <si>
    <t>kg</t>
  </si>
  <si>
    <r>
      <t>m</t>
    </r>
    <r>
      <rPr>
        <vertAlign val="superscript"/>
        <sz val="9"/>
        <rFont val="Arial"/>
        <family val="2"/>
      </rPr>
      <t>2</t>
    </r>
  </si>
  <si>
    <t>Hloubení jamek pro vysazování rostlin bez výměny půdy, přes 0,40 do 1,00 m3</t>
  </si>
  <si>
    <t>Výsadba stromů a keřů celkem:</t>
  </si>
  <si>
    <r>
      <t>m</t>
    </r>
    <r>
      <rPr>
        <vertAlign val="superscript"/>
        <sz val="9"/>
        <rFont val="Arial"/>
        <family val="2"/>
      </rPr>
      <t>3</t>
    </r>
  </si>
  <si>
    <t>CELKEM bez DPH</t>
  </si>
  <si>
    <t>CELKEM s DPH</t>
  </si>
  <si>
    <t>Úvazkový popruh, hřeby</t>
  </si>
  <si>
    <t>Dřevěný kotvící kůl délka 3m, průměr 8cm, impregnovaný</t>
  </si>
  <si>
    <t>kontrolní součet/1ks</t>
  </si>
  <si>
    <t>založení travo-bylinného porostu výsevem (vč. ceny osiva) - zatravnění</t>
  </si>
  <si>
    <t>Založení travo-bylinného porostu výsevem  - osetí, zavláčení, zaválcování</t>
  </si>
  <si>
    <t>ROZVOJOVÁ PÉČE O VÝSADBY</t>
  </si>
  <si>
    <t>Rozvojová péče o výsadby celkem:</t>
  </si>
  <si>
    <t>rozvojová péče o výsadby</t>
  </si>
  <si>
    <r>
      <t>m</t>
    </r>
    <r>
      <rPr>
        <sz val="9"/>
        <rFont val="Calibri"/>
        <family val="2"/>
      </rPr>
      <t>³</t>
    </r>
  </si>
  <si>
    <t>bm</t>
  </si>
  <si>
    <t>Zhotovení obalu kmene v jedné vrstvě - rákosová rohož</t>
  </si>
  <si>
    <t xml:space="preserve">Rákosová rohož jedna vrstva rákosové rohože s dutým stéblem, výška 160 cm </t>
  </si>
  <si>
    <t>t</t>
  </si>
  <si>
    <t>Výsadba cibulí  do připravené půdy se zalitím</t>
  </si>
  <si>
    <t>ZALOŽENÍ TRAVO-BYLINNÉHO POROSTU</t>
  </si>
  <si>
    <t>Založení travo-bylinného porostu celkem:</t>
  </si>
  <si>
    <t>založení travo-bylinného porostu</t>
  </si>
  <si>
    <t>výsadba stromů a keřů</t>
  </si>
  <si>
    <t>113202111</t>
  </si>
  <si>
    <t>součástí všech položek je doprava a přesun na lokalitě pokud není uvedeno jinak</t>
  </si>
  <si>
    <t>kpl</t>
  </si>
  <si>
    <t>174101101</t>
  </si>
  <si>
    <t>564851111</t>
  </si>
  <si>
    <r>
      <t>m</t>
    </r>
    <r>
      <rPr>
        <vertAlign val="superscript"/>
        <sz val="9"/>
        <rFont val="Arial"/>
        <family val="2"/>
      </rPr>
      <t>2</t>
    </r>
  </si>
  <si>
    <t>181951102</t>
  </si>
  <si>
    <t>Úprava pláně v hornině tř. 1 až 4 se zhutněním</t>
  </si>
  <si>
    <t>MOBILIÁŘ A VYBAVENÍ</t>
  </si>
  <si>
    <t>Mobiliář a vybavení celkem:</t>
  </si>
  <si>
    <t>VÝSADBA CIBULOVIN</t>
  </si>
  <si>
    <t>Výsadba cibulovin celkem:</t>
  </si>
  <si>
    <t>mobiliář a vybavení</t>
  </si>
  <si>
    <t>výsadba cibulovin</t>
  </si>
  <si>
    <t>VEDLEJŠÍ ROZPOČTOVÉ NÁKLADY</t>
  </si>
  <si>
    <t>Vedlejší rozpočtové náklady celkem:</t>
  </si>
  <si>
    <t>ZALOŽENÍ ZÁHONŮ PŮDOPOKRYVNÝCH A POPÍNAVÝCH DŘEVIN</t>
  </si>
  <si>
    <t>Založení záhonů půdopokrvných a popínavých dřevin celkem:</t>
  </si>
  <si>
    <t>VÝSADBA TRVALEK DO ZÁHONU S PŘEMULČOVÁNÍM</t>
  </si>
  <si>
    <t>Výsadba trvalek do záhonu  s přemulčováním celkem:</t>
  </si>
  <si>
    <t>PŘÍPRAVNÉ PRÁCE - VEGETAČNÍ</t>
  </si>
  <si>
    <t>Přípravné práce - vegetační celkem:</t>
  </si>
  <si>
    <t>PŘÍPRAVNÉ PRÁCE - STAVEBNÍ</t>
  </si>
  <si>
    <t>Přípravné práce - stavební celkem:</t>
  </si>
  <si>
    <t>založení záhonů půdopokryvných a popínavých dřevin</t>
  </si>
  <si>
    <t>vedlejší rozpočtové náklady</t>
  </si>
  <si>
    <t xml:space="preserve">výsadba trvalek do záhonu  s přemulčováním </t>
  </si>
  <si>
    <t>ARBORISTICKÉ PRÁCE</t>
  </si>
  <si>
    <t>ASANAČNÍ PRÁCE</t>
  </si>
  <si>
    <t>Odstranění pařezu frézováním</t>
  </si>
  <si>
    <t>Řez keřů v zápoji (zmlazení, redukce)</t>
  </si>
  <si>
    <t>Vazba statická vč. instalace</t>
  </si>
  <si>
    <t>Vazba dynamická vč. instalace</t>
  </si>
  <si>
    <r>
      <t>Vstupní řez dlouhodobě zanedbaného ovocného stromu - plocha stromu do 50 m</t>
    </r>
    <r>
      <rPr>
        <vertAlign val="superscript"/>
        <sz val="9"/>
        <rFont val="Arial"/>
        <family val="2"/>
      </rPr>
      <t>2</t>
    </r>
  </si>
  <si>
    <t>ODSTRANĚNÍ MOBILIÁŘE</t>
  </si>
  <si>
    <t>Odstranění sloupků s betonovou patkou (vč. odstranění patek, odvozu a uložení na skládku)</t>
  </si>
  <si>
    <t>Odstranění odpadkového koše s betonovou patkou (vč. odstranění patek, odvozu a uložení koše do technického dvora investora)</t>
  </si>
  <si>
    <t>Odstranění lavičky parkové stabilní zabetonované (vč. odstranění patek, odvozu a uložení lavice do technického dvora investora)</t>
  </si>
  <si>
    <t>Odstranění betonového sloupu bez základu (vč. odvozu a uložení na skládku)</t>
  </si>
  <si>
    <t>Štěpkování (objem štěpky po štěpkování), vč. odvozu a uložení na deponii do 5 km</t>
  </si>
  <si>
    <t>REVITALIZACE PARKOVÉ PLOCHY V ULICI 5. KVĚTNA, ČESKÁ LÍPA</t>
  </si>
  <si>
    <t>ROZPOČET REALIZAČNÍCH NÁKLADŮ</t>
  </si>
  <si>
    <t>Celková rekapitulace</t>
  </si>
  <si>
    <t>Vytrhání obrub z krajníků nebo obrubníků stojatých s naložením na dopr.prostředek</t>
  </si>
  <si>
    <t>ZPEVNĚNÉ PLOCHY</t>
  </si>
  <si>
    <t>MLATOVÝ POVRCH HŘIŠTĚ</t>
  </si>
  <si>
    <t>Montáž ocelových pásnic - obrub mlatového povrchu</t>
  </si>
  <si>
    <t>CHODNÍK Z BETONOVÉ ZATRAVŇOVACÍ DLAŽBY</t>
  </si>
  <si>
    <t>Rozprostření a urovnání zeminy z odkopávek v místě v ploše do 500 m2 a vrstvě do 15 cm (použití zeminy na dorovnání terénu  pro založení travobylinných porostů)</t>
  </si>
  <si>
    <t>564811112</t>
  </si>
  <si>
    <t>564851113</t>
  </si>
  <si>
    <t>Zpevněné plochy náklady celkem:</t>
  </si>
  <si>
    <t>Betonová zatravňovací dlažba tl. 80 mm + 3%</t>
  </si>
  <si>
    <t>Ocelová pásnice 150/6 vč. spojovacího a kotevního materiálu + 3%</t>
  </si>
  <si>
    <t>ODSTRANĚNÍ NEŽÁDOUCÍCH POVRCHŮ</t>
  </si>
  <si>
    <t>Zásyp jam, šachet rýh nebo plochy kolem objektů sypanou ornicí se zhutněním</t>
  </si>
  <si>
    <t xml:space="preserve">Lavička parková  s opěradlem a područkami 1800×665×810 mm (RAL 7016, borovice TW) </t>
  </si>
  <si>
    <t>Montáž lavičky stabilní parkové - kotvené k podkladu do betonové patky/včetně zemních prací a základů</t>
  </si>
  <si>
    <t>Lavička parková – dřevěný hranol 3200x400x440 mm (dub)</t>
  </si>
  <si>
    <t>Odpadkový koš  - prům.350×910 mm / 70 l (RAL 7016, borovice TW)</t>
  </si>
  <si>
    <t>Montáž odpadkového koše - kotvení k podkladu do betonové patky/včetně zemních prací a základů</t>
  </si>
  <si>
    <t>Zásobník na sáčky na psí exkrementy 140x140x1060 (RAL7016, ocel)</t>
  </si>
  <si>
    <t>Montáž zásobníku na sáčky - kotvení k podkladu do betonové patky/včetně zemních prací a základů</t>
  </si>
  <si>
    <t>Informační tabule 1020x1900 mm (RAL7016, ocel/hliník)</t>
  </si>
  <si>
    <t>Montáž informační tabule  - kotvení k podkladu do betonové patky/včetně zemních prací a základů</t>
  </si>
  <si>
    <t>MOBILIÁŘ</t>
  </si>
  <si>
    <t>Montáž zahrazovacího sloupku - kotvení k podkladu do betonové patky/včetně zemních prací a základů</t>
  </si>
  <si>
    <t>Zahrazovací sloupek 70x50x900 mm (RAL7016, ocel)</t>
  </si>
  <si>
    <t>Montáž zástěny - kotvení k podkladu do betonové patky/včetně zemních prací a základů</t>
  </si>
  <si>
    <t>Montáž hmyzího hotel - kotvení k podkladu do betonové patky/včetně zemních prací a základů</t>
  </si>
  <si>
    <t>Ptačí budky - 3 druhy vč. instalace</t>
  </si>
  <si>
    <t>Sestava se skluzavkou (ocel, dřevo, plast)</t>
  </si>
  <si>
    <t>Prolézačka (ocel, dřevo, plast)</t>
  </si>
  <si>
    <t>Kolotoč (ocel/hliník)</t>
  </si>
  <si>
    <t>Pružinové houpadlo pro jednoho (ocel, plast)</t>
  </si>
  <si>
    <t>Pružinové houpadlo pro dva (ocel, plast)</t>
  </si>
  <si>
    <t>Kreslicí tabule (smrkové dřevo)</t>
  </si>
  <si>
    <t>Informační tabule 500x0,04x1800 mm (ocel)</t>
  </si>
  <si>
    <t>Montáž herní sestavy a prolézačky do betonových základů dle technologie výrobce</t>
  </si>
  <si>
    <t>Montáž drobných herních prvků do betonových základů dle technologe výrobce</t>
  </si>
  <si>
    <t>přípravné práce - vegetační</t>
  </si>
  <si>
    <t>přípravné práce - stavební</t>
  </si>
  <si>
    <t>zpevněné plochy</t>
  </si>
  <si>
    <t>589116112</t>
  </si>
  <si>
    <t>VÝSADBA STROMŮ LISTNATÝCH S BALEM</t>
  </si>
  <si>
    <t>Řez stromů výchovný u stromů do 4 m</t>
  </si>
  <si>
    <t>Zástěna kontejnerového stání 6000x2500x1750 mm (RAL 7016, borovice TW)</t>
  </si>
  <si>
    <r>
      <t>Zdravotní řez - plocha stromu 51-100 m</t>
    </r>
    <r>
      <rPr>
        <sz val="9"/>
        <rFont val="Calibri"/>
        <family val="2"/>
      </rPr>
      <t xml:space="preserve">² </t>
    </r>
  </si>
  <si>
    <r>
      <t>Zdravotní řez - plocha stromu 51-100 m</t>
    </r>
    <r>
      <rPr>
        <sz val="9"/>
        <rFont val="Calibri"/>
        <family val="2"/>
      </rPr>
      <t xml:space="preserve">² + 30% Lokální redukce </t>
    </r>
  </si>
  <si>
    <r>
      <t>Zdravotní řez - plocha stromu 101-200 m</t>
    </r>
    <r>
      <rPr>
        <sz val="9"/>
        <rFont val="Calibri"/>
        <family val="2"/>
      </rPr>
      <t xml:space="preserve">² </t>
    </r>
  </si>
  <si>
    <r>
      <t>Zdravotní řez - plocha stromu 101-200 m</t>
    </r>
    <r>
      <rPr>
        <sz val="9"/>
        <rFont val="Calibri"/>
        <family val="2"/>
      </rPr>
      <t>² + 30% Lokální redukce</t>
    </r>
  </si>
  <si>
    <r>
      <t>Zdravotní řez - plocha stromu 201-300 m</t>
    </r>
    <r>
      <rPr>
        <sz val="9"/>
        <rFont val="Calibri"/>
        <family val="2"/>
      </rPr>
      <t xml:space="preserve">² </t>
    </r>
  </si>
  <si>
    <r>
      <t>Zdravotní řez - plocha stromu 201-300 m</t>
    </r>
    <r>
      <rPr>
        <sz val="9"/>
        <rFont val="Calibri"/>
        <family val="2"/>
      </rPr>
      <t>² + 30% Obvodová redukce</t>
    </r>
  </si>
  <si>
    <t>Kácení volné - průměr kmene na řez. ploše pařezu 21-30 cm</t>
  </si>
  <si>
    <t xml:space="preserve">Kácení volné - průměr kmene na řez. ploše pařezu 51-60 cm </t>
  </si>
  <si>
    <t xml:space="preserve">Kácení volné - průměr kmene na řez. ploše pařezu 31-40 cm </t>
  </si>
  <si>
    <t xml:space="preserve">Kácení postupné, s přetažením - průměr kmene na řez. ploše pařezu 41-50 cm </t>
  </si>
  <si>
    <t xml:space="preserve">Kácení postupné, s přetažením - průměr kmene na řez.ploše pařezu 81-90 cm </t>
  </si>
  <si>
    <t>Ukotvení dřeviny třemi a více kůly průměru do 100 mm, délky přes 2 m do 3 m</t>
  </si>
  <si>
    <t>Zhotovení závlahové mísy u solitérních dřevin, o průměru mísy přes 0,5 do 1 m</t>
  </si>
  <si>
    <t>Dřevěný kotvící kůl délka 3 m, průměr 8 cm, impregnovaný</t>
  </si>
  <si>
    <t>Dřevěné příčky ke spojení kůlů (3 ks/strom)</t>
  </si>
  <si>
    <t xml:space="preserve">Hnojivo  - tablety (5 ks ke stromu) </t>
  </si>
  <si>
    <t>výsadba alejového stromu s balem, ok 12-14, 14-16, 16-18</t>
  </si>
  <si>
    <t>Náklady na sazenici (ok 12-14 s balem) - Malus x hybr. ´Red Sentinel´ Vk 3xp 12-14</t>
  </si>
  <si>
    <t>Náklady na sazenici (ok 14-16 s balem) - Prunu avium ´Plena´ Vk 3xp 14-16</t>
  </si>
  <si>
    <t>HERNÍ PRVKY spcifikace viz. TZ</t>
  </si>
  <si>
    <t>Náklady na sazenici (ok 14-16 s balem) - Acer platanoides ´Emerald Queen´ Vk 3xp 14-16</t>
  </si>
  <si>
    <t>Náklady na sazenici (ok 14-16 s balem) - Aesculus hippocastanum Vk 3xp 14-16</t>
  </si>
  <si>
    <t>Náklady na sazenici (ok 14-16 s balem) - Crataegus laevigata ´Paul´s Scalet´ Vk 3xp 14-16</t>
  </si>
  <si>
    <t>Náklady na sazenici (ok 14-16 s balem) - Quercus petraea Vk 3xp 14-16</t>
  </si>
  <si>
    <t>Náklady na sazenici (ok 14-16 s balem) - Sorbus aria ´Lutescens´ Vk 3xp 14-16</t>
  </si>
  <si>
    <t>Náklady na sazenici (ok 16-18 s balem) - Tilia cordata Vk 3xp 16-18</t>
  </si>
  <si>
    <t>Výsadba alejového stromu s balem ok 12-14, 14-16, 16-18</t>
  </si>
  <si>
    <t xml:space="preserve">Výsadba vícekmenného stromu s balem v. 175/200 (KTS) </t>
  </si>
  <si>
    <t>výsadba vícekmenného stromu s balem v. 175/200</t>
  </si>
  <si>
    <t>VÝSADBA STROMŮ JEHLIČNATÝCH S BALEM</t>
  </si>
  <si>
    <t>Náklady na sazenici (ok 14-16 s balem) - Fagus sylvatica ´Atropurpurea´  3xp 250-300</t>
  </si>
  <si>
    <t>Náklady na sazenici (do ok 8 cm rozvětvený s balem) - Amelanchier lamarckii ´Ballerina´ 3xp 175-200</t>
  </si>
  <si>
    <t>Hloubení jamek pro vysazování rostlin s 50% výměnou půdy, přes 0,40 do 1,00 m3</t>
  </si>
  <si>
    <t>Substrát s přídavkem rašeliny pro výměnu v jamkách</t>
  </si>
  <si>
    <t xml:space="preserve">výsadba jehličnatého stromu s balem </t>
  </si>
  <si>
    <t>Náklady na sazenici (jehličnan 100 cm a více s balem) - Pinus nigra 3xp 175-200</t>
  </si>
  <si>
    <t>Náklady na sazenici (jehličnan 100 cm a více s balem) - Pinus sylvestris 3xp 175-200</t>
  </si>
  <si>
    <t>výsadba keřů soliterních v kontejneru/ s balem</t>
  </si>
  <si>
    <t>VÝSADBA KEŘŮ SOLITERNÍCH V KONTEJNERU/ S BALEM</t>
  </si>
  <si>
    <t>Hloubení jamek pro vysazování rostlin s 50% výměnou půdy přes 0,02 do 0,05 m3</t>
  </si>
  <si>
    <t xml:space="preserve">Hnojivo  - tablety (2 ks ke dřevině) </t>
  </si>
  <si>
    <t>Náklady na sazenici (listnatý keř 60-100 ko) - Corylus avellana 80-100</t>
  </si>
  <si>
    <t>Náklady na sazenici (listnatý keř 60-100 ko) - Deutzia x hybr. ´Mont Rose´ 60-80</t>
  </si>
  <si>
    <t>Náklady na sazenici (listnatý keř 60-100 ko) - Kolkwitzia amabilis 80-100</t>
  </si>
  <si>
    <t>Náklady na sazenici (listnatý keř 60-100 ko) - Philadelphus coronarius 80-100</t>
  </si>
  <si>
    <t>Náklady na sazenici (listnatý keř 60-100 ko) - Physocarpus opulifolius 80-100</t>
  </si>
  <si>
    <t>Náklady na sazenici (listnatý keř 60-100 ko) - Syringa vulgaris 80-100</t>
  </si>
  <si>
    <t>Náklady na sazenici (jehličnatý keř 60-100 ko) - Taxus baccata 80-100</t>
  </si>
  <si>
    <t>Náklady na sazenici (listnatý keř 60-100 ko) - Viburnum plicatum ´Mariesii´ 80-100</t>
  </si>
  <si>
    <t>VÝSADBA SOLITERNÍCH DŘEVIN</t>
  </si>
  <si>
    <t>Obdělání půdy nakopáním, rytím  a hrabáním v rovině</t>
  </si>
  <si>
    <t>Doplnění zahradnického substrátu do záhonů ve vrstvě 10 cm se zapravením</t>
  </si>
  <si>
    <t>Zahradnický substrát pro výměnu v jamkách</t>
  </si>
  <si>
    <r>
      <t>m</t>
    </r>
    <r>
      <rPr>
        <vertAlign val="superscript"/>
        <sz val="9"/>
        <rFont val="Arial CE"/>
        <family val="2"/>
      </rPr>
      <t>3</t>
    </r>
  </si>
  <si>
    <t>Zahradnický substrát pro obohacení lože záhonů</t>
  </si>
  <si>
    <t xml:space="preserve">Mulčovací borka (15-40 mm frakce)  </t>
  </si>
  <si>
    <t>Mulčování borkou vč. mat. (15-40 mm frakce)</t>
  </si>
  <si>
    <t>Náklady na sazenici (listnatý keř  do 20 cm ko) - Hedera helix 15-20</t>
  </si>
  <si>
    <t>Náklady na sazenici (listnatý keř  do 20 cm ko) - Stephanandra incisa ´Crispa´ 15-20</t>
  </si>
  <si>
    <t>Náklady na sazenici (listnatý keř  do 20 cm ko) - Symphoricarpos chenaultii ´Hancock´ 15-20</t>
  </si>
  <si>
    <t>Náklady na sazenici (listnatý keř 40-60 cm ko) - Ribes sanguineum 40-60</t>
  </si>
  <si>
    <t>Náklady na sazenici (listnatý keř  40-60 cm ko) - Weigela florida ´Red Prince´ 40-60</t>
  </si>
  <si>
    <t>Náklady na sazenici (listnatý keř  do 20 cm ko) - Parthenocissus quinquefolia 15-20</t>
  </si>
  <si>
    <t>Náklady na sazenici (listnatý keř 40-60 cm ko) - Spiraea vanhouttei 40-60</t>
  </si>
  <si>
    <t xml:space="preserve">Hnojivo  - granulované (10 g/m2) </t>
  </si>
  <si>
    <t>Mulčování záhonů štěrkem, tl. do 50 mm</t>
  </si>
  <si>
    <t>Štěrk praný fr. 4-8 vč. dopravy</t>
  </si>
  <si>
    <t>Náklady na sazenici - cibuloviny dle PD - I. jakost</t>
  </si>
  <si>
    <t>Podsyp jemným štěrkopískem vč. materiálu</t>
  </si>
  <si>
    <t>přepočtové koeficienty -1 m³ štěrku = 1,8 t , 1 m³ písku - 1,6 t, 1 m³ ornice = 1,4 t</t>
  </si>
  <si>
    <t>Sejmutí svrchní vrstvy ornice (10 cm) s přemístěním na hromady do 50 m</t>
  </si>
  <si>
    <t>Chemické odplevelení před založením kultury v rovině 2x</t>
  </si>
  <si>
    <t>Rozrušení a obdělání půdy kultivátorováním, vláčením, válením a hrabáním</t>
  </si>
  <si>
    <r>
      <t>kontrolní součet/m</t>
    </r>
    <r>
      <rPr>
        <vertAlign val="superscript"/>
        <sz val="9"/>
        <color indexed="8"/>
        <rFont val="Myriad Pro"/>
        <family val="0"/>
      </rPr>
      <t>2</t>
    </r>
  </si>
  <si>
    <t>Dokončovací péče vč. první seče s odstraněním pokosené hmoty, odvoz a likvidace posečené hmoty</t>
  </si>
  <si>
    <r>
      <t>Osivo - travo-bylinná směs - RSM 2.4 - Bylinný trávník (15 g/m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>)</t>
    </r>
  </si>
  <si>
    <t>Osivo - travo-bylinná směs - SLUNOVRAT – Květnatá louka do sucha (5 g/m2)</t>
  </si>
  <si>
    <t>Rozvojová péče o jednotlivé NEOVOCNÉ stromy se zálivkou - 3 ROKY (zálivka včetně dopravy vody, běžně 6x ročně - jinak dle potřeby, výchovný řez, kontrola, doplnění nebo odstranění ochranných a kotvících prvků, hnojení, kypření výsadbové mísy, odplevelování, doplnění mulče, ochrana proti chorobám a škůdcům, vedení deníku rozvojové péče o výsadby. Rozvojová péče je kompletní péčí o strom v průběhu tří let!.)</t>
  </si>
  <si>
    <t>Rozvojová péče o jednotlivé solitérní keře se zálivkou - 3 ROKY (zálivka včetně dopravy vody, běžně 6x ročně - jinak dle potřeby, výchovný řez, kontrola,hnojení, kypření výsadbové mísy, odplevelování, doplnění mulče ochrana proti chorobám a škůdcům, vedení deníku rozvojové péče o výsadby. Rozvojová péče je kompletní péčí o strom v průběhu tří let!.)</t>
  </si>
  <si>
    <t>Rozvojová péče o skupiny keřů v zápoji se zálivkou - 3 ROKY (zálivka včetně dopravy vody, běžně 6x ročně - jinak dle potřeby, řez, hnojení, kypření záhonů, odplevelování, doplnění mulče, ochrana proti chorobám a škůdcům, vedení deníku rozvojové péče o výsadby. Rozvojová péče je kompletní péčí o strom v průběhu tří let!.)</t>
  </si>
  <si>
    <t>Rozvojová péče o trvalkové záhony se zálivkou - 3 ROKY (zálivka včetně dopravy vody, běžně 20x ročně - jinak dle potřeby, řez, hnojení, kypření záhonů, odplevelování, doplnění mulče, ochrana proti chorobám a škůdcům, vedení deníku rozvojové péče o výsadby. Rozvojová péče je kompletní péčí o strom v průběhu tří let!.)</t>
  </si>
  <si>
    <t>181301102</t>
  </si>
  <si>
    <t>Ornice - katrovaná, max. velikost kamene průměr 3 cm</t>
  </si>
  <si>
    <t xml:space="preserve">příprava půdy pro sadovické úpravy </t>
  </si>
  <si>
    <t xml:space="preserve">Zemní práce (ručně) </t>
  </si>
  <si>
    <t>Odstranění podkladu nebo krytu komunikace ze živice tloušťky do 10 cm</t>
  </si>
  <si>
    <t>Odstranění podkladu z kameniva drceného tl 300 mm ručně</t>
  </si>
  <si>
    <t>Odvoz a likvidace navážky (směs zemina, suť, BRO) na skládku do 1 km se složením</t>
  </si>
  <si>
    <t>Odvoz suti a vybouraných hmot na skládku do 1 km se složením</t>
  </si>
  <si>
    <t>Poplatek za uložení na skládce (skládkovné) odpadu asfaltového bez dehtu</t>
  </si>
  <si>
    <t>Příplatek k odvozu suti a vybouraných hmot na skládku ZKD 1 km přes 1 km - 9 Kč/km</t>
  </si>
  <si>
    <t>122201101</t>
  </si>
  <si>
    <t>Odkopávky a prokopávky nezapažené v hornině tř. 3 objem do 100 m3</t>
  </si>
  <si>
    <t>998229111</t>
  </si>
  <si>
    <t>Lomový prach fr. 0-4</t>
  </si>
  <si>
    <t>Podklad ze štěrkdrti fr. 0-63 s rozprostřením a zhutněním  v tl. 150 mm</t>
  </si>
  <si>
    <t xml:space="preserve">Podklad ze štěrkdrti fr. 0-32 s rozprostředním a zhutněním v tl. 60 mm </t>
  </si>
  <si>
    <t xml:space="preserve">Krycí obrusná vrstva z hutněného lomového prachu fr.0-4 v tl. 40 mm </t>
  </si>
  <si>
    <t xml:space="preserve">Podklad ze štěrkdrti fr. 0-63 s rozprostřením a zhutněním  v tl. 170 mm </t>
  </si>
  <si>
    <t>596412210</t>
  </si>
  <si>
    <t>998229112</t>
  </si>
  <si>
    <t>Přesun hmot pro komunikace s krytem dlážděným do 50 m</t>
  </si>
  <si>
    <t>Přesun hmot pro pozemní komunikace s krytem z kameniva, betonu,živice na vzdálenost do 50 m</t>
  </si>
  <si>
    <t>936124112</t>
  </si>
  <si>
    <t>Montáž lavičky dřevěný hranol - usazení na terén, štěrkový podsyp</t>
  </si>
  <si>
    <t>Hmyzí hotel 1000x400x1700 mm - specifikace viz. TZ</t>
  </si>
  <si>
    <t>184102115</t>
  </si>
  <si>
    <t>184215133</t>
  </si>
  <si>
    <t>184215412</t>
  </si>
  <si>
    <t>184852321</t>
  </si>
  <si>
    <t>183101221</t>
  </si>
  <si>
    <t>Ukotvení dřeviny jedním kůlem průměru do 100 mm, délky přes 2 m do 3 m</t>
  </si>
  <si>
    <t>183101213</t>
  </si>
  <si>
    <t>184102112</t>
  </si>
  <si>
    <t>184802111</t>
  </si>
  <si>
    <t>Mulčování rostlin kůrou tl. do 0,1 m v rovině a svahu do 1:5</t>
  </si>
  <si>
    <t>184911151</t>
  </si>
  <si>
    <t xml:space="preserve">Hnojivo - granulované (10 g/m2) </t>
  </si>
  <si>
    <t>121101101</t>
  </si>
  <si>
    <t>183211322</t>
  </si>
  <si>
    <r>
      <t xml:space="preserve">Výsadba dřeviny s balem </t>
    </r>
    <r>
      <rPr>
        <sz val="9"/>
        <color indexed="8"/>
        <rFont val="Arial"/>
        <family val="2"/>
      </rPr>
      <t>do předem vyhloubené jamky se zalitím, prům. od 500 do 600 mm</t>
    </r>
  </si>
  <si>
    <t>18410211</t>
  </si>
  <si>
    <r>
      <t xml:space="preserve">Výsadba dřeviny v kont./ s balem </t>
    </r>
    <r>
      <rPr>
        <sz val="9"/>
        <color indexed="8"/>
        <rFont val="Arial"/>
        <family val="2"/>
      </rPr>
      <t>do předem vyhloubené jamky se zalitím, prům. od 200 do 300 mm</t>
    </r>
  </si>
  <si>
    <r>
      <t xml:space="preserve">Výsadba dřeviny v kont. </t>
    </r>
    <r>
      <rPr>
        <sz val="9"/>
        <rFont val="Arial"/>
        <family val="2"/>
      </rPr>
      <t>do předem připravené půdy se zalitím, prům. od 100 do 200 mm</t>
    </r>
  </si>
  <si>
    <t>181006111</t>
  </si>
  <si>
    <t>183211313</t>
  </si>
  <si>
    <t>Výsadba květin hrnkovaných z květináče prům. od 90 do 120 mm</t>
  </si>
  <si>
    <t>Trávníkový substrát pro obohacení stávající zeminy</t>
  </si>
  <si>
    <r>
      <t xml:space="preserve">Zálivka rostlin v plochách, včetně dovozu vody </t>
    </r>
    <r>
      <rPr>
        <sz val="9"/>
        <rFont val="Calibri"/>
        <family val="2"/>
      </rPr>
      <t>(10 l/m²)</t>
    </r>
  </si>
  <si>
    <t>Náklady na sazenici - trvalky - specifikace dle PD - K9+</t>
  </si>
  <si>
    <t>výsadba keřů ve skupinách v kontejneru</t>
  </si>
  <si>
    <t>Náklady na sazenici (listnatý keř  do 20 cm ko) - Deutzia gracilis 20-40</t>
  </si>
  <si>
    <t>Náklady na sazenici (listnatý keř  20-40 cm ko) - Weigela florida ´Nana Variegata´ 40-60</t>
  </si>
  <si>
    <t>Štěrkodrť fr. 0-63</t>
  </si>
  <si>
    <t>Štěrkodrť fr. 0-32</t>
  </si>
  <si>
    <t>Kladení dlažby komunikace pro pěší z betonových zatravňovacích dlaždic tl. do 80 mm, vč. kladecí vrstvy štěrku (fr. 4-8)  tl. 50 mm, vyplnění spár zeminou a zhutněním vibrováním  v ploše do 50 m2</t>
  </si>
  <si>
    <t>Rozvojová péče o travnaté plochy - pobytový trávník - 3 ROKY(seč s četností 5-6x ročně, zálivka celkem 10x)</t>
  </si>
  <si>
    <t>Rovzojová péče o travnaté plochy - květnatá louka - 3 ROKY (seč s četností 2-3x ročně, zálivka celkem 5x)</t>
  </si>
  <si>
    <t>Náklady na sazenici (ok 14-16 s balem) - Fagus sylvatica 3xp 250-300</t>
  </si>
  <si>
    <t>Doplnění trávníkového substrátu ve vrstvě 3 cm  vč. urovnání</t>
  </si>
  <si>
    <t xml:space="preserve">Chemické odplevelení před založením kultury v rovině </t>
  </si>
  <si>
    <t>Objednatel:</t>
  </si>
  <si>
    <t>Město Česká Lípa</t>
  </si>
  <si>
    <t>Zpracovatel:</t>
  </si>
  <si>
    <t>Datum:</t>
  </si>
  <si>
    <t>Razítko a podpis:</t>
  </si>
  <si>
    <r>
      <t>Zdravotní řez - plocha stromu do 50 m</t>
    </r>
    <r>
      <rPr>
        <sz val="9"/>
        <rFont val="Calibri"/>
        <family val="2"/>
      </rPr>
      <t xml:space="preserve">² </t>
    </r>
  </si>
  <si>
    <t>5.4.2020</t>
  </si>
  <si>
    <t>Dle SoD čl. II. Předmět smlouvy a rozsah smlouvy o dílo, odst. 2.6.</t>
  </si>
  <si>
    <t>Zařízení staveniště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</si>
</sst>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#,##0\ &quot;Kč&quot;"/>
    <numFmt numFmtId="168" formatCode="0.0"/>
    <numFmt numFmtId="169" formatCode="#,##0.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Myriad Pro"/>
      <family val="2"/>
    </font>
    <font>
      <sz val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sz val="9"/>
      <name val="Calibri"/>
      <family val="2"/>
    </font>
    <font>
      <sz val="9"/>
      <name val="Verdana"/>
      <family val="2"/>
    </font>
    <font>
      <sz val="8"/>
      <name val="Arial"/>
      <family val="2"/>
    </font>
    <font>
      <b/>
      <sz val="9"/>
      <color indexed="8"/>
      <name val="Myriad Pro"/>
      <family val="2"/>
    </font>
    <font>
      <b/>
      <sz val="10"/>
      <name val="Arial"/>
      <family val="2"/>
    </font>
    <font>
      <sz val="10"/>
      <color indexed="8"/>
      <name val="Myriad Pro"/>
      <family val="2"/>
    </font>
    <font>
      <sz val="9"/>
      <name val="Myriad Pro"/>
      <family val="2"/>
    </font>
    <font>
      <vertAlign val="superscript"/>
      <sz val="9"/>
      <name val="Arial CE"/>
      <family val="2"/>
    </font>
    <font>
      <vertAlign val="superscript"/>
      <sz val="9"/>
      <color indexed="8"/>
      <name val="Myriad Pro"/>
      <family val="0"/>
    </font>
    <font>
      <sz val="10"/>
      <name val="Myriad Pro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Myriad Pro"/>
      <family val="2"/>
    </font>
    <font>
      <sz val="9"/>
      <color indexed="10"/>
      <name val="Arial"/>
      <family val="2"/>
    </font>
    <font>
      <sz val="9"/>
      <color indexed="10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Myriad Pro"/>
      <family val="2"/>
    </font>
    <font>
      <sz val="9"/>
      <color rgb="FFFF0000"/>
      <name val="Arial"/>
      <family val="2"/>
    </font>
    <font>
      <sz val="9"/>
      <color rgb="FFFF0000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/>
      <top style="medium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11" fillId="0" borderId="0" xfId="0" applyFont="1" applyBorder="1" applyAlignment="1">
      <alignment/>
    </xf>
    <xf numFmtId="0" fontId="4" fillId="35" borderId="0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166" fontId="6" fillId="34" borderId="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55" fillId="37" borderId="0" xfId="0" applyFont="1" applyFill="1" applyAlignment="1">
      <alignment/>
    </xf>
    <xf numFmtId="0" fontId="2" fillId="38" borderId="0" xfId="0" applyFont="1" applyFill="1" applyAlignment="1">
      <alignment/>
    </xf>
    <xf numFmtId="167" fontId="2" fillId="0" borderId="0" xfId="0" applyNumberFormat="1" applyFont="1" applyAlignment="1">
      <alignment/>
    </xf>
    <xf numFmtId="167" fontId="4" fillId="0" borderId="0" xfId="0" applyNumberFormat="1" applyFont="1" applyBorder="1" applyAlignment="1">
      <alignment/>
    </xf>
    <xf numFmtId="167" fontId="2" fillId="0" borderId="0" xfId="0" applyNumberFormat="1" applyFont="1" applyFill="1" applyAlignment="1">
      <alignment/>
    </xf>
    <xf numFmtId="167" fontId="4" fillId="37" borderId="10" xfId="0" applyNumberFormat="1" applyFont="1" applyFill="1" applyBorder="1" applyAlignment="1">
      <alignment horizontal="center"/>
    </xf>
    <xf numFmtId="167" fontId="4" fillId="33" borderId="10" xfId="0" applyNumberFormat="1" applyFont="1" applyFill="1" applyBorder="1" applyAlignment="1">
      <alignment horizontal="center"/>
    </xf>
    <xf numFmtId="167" fontId="4" fillId="37" borderId="10" xfId="0" applyNumberFormat="1" applyFont="1" applyFill="1" applyBorder="1" applyAlignment="1">
      <alignment/>
    </xf>
    <xf numFmtId="169" fontId="2" fillId="0" borderId="0" xfId="0" applyNumberFormat="1" applyFont="1" applyAlignment="1">
      <alignment/>
    </xf>
    <xf numFmtId="169" fontId="4" fillId="0" borderId="0" xfId="0" applyNumberFormat="1" applyFont="1" applyFill="1" applyBorder="1" applyAlignment="1">
      <alignment/>
    </xf>
    <xf numFmtId="169" fontId="2" fillId="0" borderId="0" xfId="0" applyNumberFormat="1" applyFont="1" applyFill="1" applyAlignment="1">
      <alignment/>
    </xf>
    <xf numFmtId="169" fontId="4" fillId="37" borderId="10" xfId="38" applyNumberFormat="1" applyFont="1" applyFill="1" applyBorder="1" applyAlignment="1">
      <alignment/>
    </xf>
    <xf numFmtId="169" fontId="4" fillId="33" borderId="10" xfId="38" applyNumberFormat="1" applyFont="1" applyFill="1" applyBorder="1" applyAlignment="1">
      <alignment/>
    </xf>
    <xf numFmtId="169" fontId="4" fillId="0" borderId="10" xfId="38" applyNumberFormat="1" applyFont="1" applyFill="1" applyBorder="1" applyAlignment="1">
      <alignment/>
    </xf>
    <xf numFmtId="169" fontId="6" fillId="37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69" fontId="4" fillId="34" borderId="10" xfId="38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 horizontal="left" wrapText="1"/>
    </xf>
    <xf numFmtId="167" fontId="14" fillId="0" borderId="0" xfId="0" applyNumberFormat="1" applyFont="1" applyFill="1" applyBorder="1" applyAlignment="1">
      <alignment horizontal="left" wrapText="1"/>
    </xf>
    <xf numFmtId="169" fontId="14" fillId="0" borderId="0" xfId="0" applyNumberFormat="1" applyFont="1" applyFill="1" applyBorder="1" applyAlignment="1">
      <alignment horizontal="left" wrapText="1"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67" fontId="4" fillId="34" borderId="0" xfId="0" applyNumberFormat="1" applyFont="1" applyFill="1" applyBorder="1" applyAlignment="1">
      <alignment/>
    </xf>
    <xf numFmtId="169" fontId="4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166" fontId="4" fillId="34" borderId="0" xfId="0" applyNumberFormat="1" applyFont="1" applyFill="1" applyBorder="1" applyAlignment="1">
      <alignment horizontal="right"/>
    </xf>
    <xf numFmtId="167" fontId="2" fillId="34" borderId="0" xfId="0" applyNumberFormat="1" applyFont="1" applyFill="1" applyAlignment="1">
      <alignment/>
    </xf>
    <xf numFmtId="169" fontId="2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 wrapText="1"/>
    </xf>
    <xf numFmtId="0" fontId="4" fillId="34" borderId="12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16" fillId="37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right" wrapText="1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168" fontId="7" fillId="34" borderId="10" xfId="0" applyNumberFormat="1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left"/>
    </xf>
    <xf numFmtId="0" fontId="8" fillId="39" borderId="10" xfId="0" applyFont="1" applyFill="1" applyBorder="1" applyAlignment="1">
      <alignment/>
    </xf>
    <xf numFmtId="168" fontId="8" fillId="39" borderId="10" xfId="0" applyNumberFormat="1" applyFont="1" applyFill="1" applyBorder="1" applyAlignment="1">
      <alignment horizontal="center"/>
    </xf>
    <xf numFmtId="167" fontId="8" fillId="39" borderId="10" xfId="0" applyNumberFormat="1" applyFont="1" applyFill="1" applyBorder="1" applyAlignment="1">
      <alignment horizontal="center"/>
    </xf>
    <xf numFmtId="169" fontId="6" fillId="39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/>
    </xf>
    <xf numFmtId="168" fontId="8" fillId="37" borderId="10" xfId="0" applyNumberFormat="1" applyFont="1" applyFill="1" applyBorder="1" applyAlignment="1">
      <alignment horizontal="center"/>
    </xf>
    <xf numFmtId="167" fontId="8" fillId="37" borderId="10" xfId="0" applyNumberFormat="1" applyFont="1" applyFill="1" applyBorder="1" applyAlignment="1">
      <alignment horizontal="center"/>
    </xf>
    <xf numFmtId="168" fontId="4" fillId="34" borderId="10" xfId="0" applyNumberFormat="1" applyFont="1" applyFill="1" applyBorder="1" applyAlignment="1">
      <alignment horizontal="center"/>
    </xf>
    <xf numFmtId="0" fontId="4" fillId="39" borderId="10" xfId="0" applyFont="1" applyFill="1" applyBorder="1" applyAlignment="1">
      <alignment/>
    </xf>
    <xf numFmtId="0" fontId="4" fillId="39" borderId="10" xfId="0" applyFont="1" applyFill="1" applyBorder="1" applyAlignment="1">
      <alignment horizontal="center"/>
    </xf>
    <xf numFmtId="167" fontId="4" fillId="39" borderId="10" xfId="0" applyNumberFormat="1" applyFont="1" applyFill="1" applyBorder="1" applyAlignment="1">
      <alignment horizontal="center"/>
    </xf>
    <xf numFmtId="169" fontId="4" fillId="39" borderId="10" xfId="38" applyNumberFormat="1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6" fillId="39" borderId="10" xfId="0" applyFont="1" applyFill="1" applyBorder="1" applyAlignment="1">
      <alignment horizontal="center"/>
    </xf>
    <xf numFmtId="169" fontId="6" fillId="39" borderId="10" xfId="38" applyNumberFormat="1" applyFont="1" applyFill="1" applyBorder="1" applyAlignment="1">
      <alignment/>
    </xf>
    <xf numFmtId="0" fontId="13" fillId="39" borderId="0" xfId="0" applyFont="1" applyFill="1" applyAlignment="1">
      <alignment/>
    </xf>
    <xf numFmtId="0" fontId="8" fillId="38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/>
    </xf>
    <xf numFmtId="168" fontId="8" fillId="38" borderId="10" xfId="0" applyNumberFormat="1" applyFont="1" applyFill="1" applyBorder="1" applyAlignment="1">
      <alignment horizontal="center"/>
    </xf>
    <xf numFmtId="167" fontId="8" fillId="38" borderId="10" xfId="0" applyNumberFormat="1" applyFont="1" applyFill="1" applyBorder="1" applyAlignment="1">
      <alignment horizontal="center"/>
    </xf>
    <xf numFmtId="169" fontId="6" fillId="38" borderId="10" xfId="0" applyNumberFormat="1" applyFont="1" applyFill="1" applyBorder="1" applyAlignment="1">
      <alignment horizontal="center"/>
    </xf>
    <xf numFmtId="0" fontId="2" fillId="39" borderId="0" xfId="0" applyFont="1" applyFill="1" applyAlignment="1">
      <alignment/>
    </xf>
    <xf numFmtId="169" fontId="4" fillId="34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169" fontId="6" fillId="39" borderId="10" xfId="0" applyNumberFormat="1" applyFont="1" applyFill="1" applyBorder="1" applyAlignment="1">
      <alignment/>
    </xf>
    <xf numFmtId="169" fontId="6" fillId="37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169" fontId="4" fillId="34" borderId="12" xfId="38" applyNumberFormat="1" applyFont="1" applyFill="1" applyBorder="1" applyAlignment="1">
      <alignment/>
    </xf>
    <xf numFmtId="0" fontId="7" fillId="34" borderId="10" xfId="0" applyFont="1" applyFill="1" applyBorder="1" applyAlignment="1">
      <alignment horizontal="right"/>
    </xf>
    <xf numFmtId="0" fontId="16" fillId="34" borderId="0" xfId="0" applyFont="1" applyFill="1" applyAlignment="1">
      <alignment/>
    </xf>
    <xf numFmtId="167" fontId="4" fillId="39" borderId="10" xfId="0" applyNumberFormat="1" applyFont="1" applyFill="1" applyBorder="1" applyAlignment="1">
      <alignment/>
    </xf>
    <xf numFmtId="169" fontId="6" fillId="37" borderId="12" xfId="38" applyNumberFormat="1" applyFont="1" applyFill="1" applyBorder="1" applyAlignment="1">
      <alignment/>
    </xf>
    <xf numFmtId="0" fontId="5" fillId="34" borderId="10" xfId="0" applyNumberFormat="1" applyFont="1" applyFill="1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4" fillId="34" borderId="10" xfId="0" applyNumberFormat="1" applyFont="1" applyFill="1" applyBorder="1" applyAlignment="1">
      <alignment horizontal="center"/>
    </xf>
    <xf numFmtId="166" fontId="4" fillId="35" borderId="0" xfId="0" applyNumberFormat="1" applyFont="1" applyFill="1" applyBorder="1" applyAlignment="1">
      <alignment/>
    </xf>
    <xf numFmtId="166" fontId="6" fillId="36" borderId="16" xfId="0" applyNumberFormat="1" applyFont="1" applyFill="1" applyBorder="1" applyAlignment="1">
      <alignment/>
    </xf>
    <xf numFmtId="166" fontId="6" fillId="34" borderId="0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horizontal="left" wrapText="1"/>
    </xf>
    <xf numFmtId="0" fontId="4" fillId="34" borderId="12" xfId="0" applyNumberFormat="1" applyFont="1" applyFill="1" applyBorder="1" applyAlignment="1">
      <alignment horizontal="left" wrapText="1"/>
    </xf>
    <xf numFmtId="49" fontId="2" fillId="0" borderId="0" xfId="0" applyNumberFormat="1" applyFont="1" applyAlignment="1">
      <alignment/>
    </xf>
    <xf numFmtId="49" fontId="4" fillId="34" borderId="0" xfId="0" applyNumberFormat="1" applyFont="1" applyFill="1" applyBorder="1" applyAlignment="1">
      <alignment horizontal="left"/>
    </xf>
    <xf numFmtId="49" fontId="4" fillId="35" borderId="0" xfId="0" applyNumberFormat="1" applyFont="1" applyFill="1" applyBorder="1" applyAlignment="1">
      <alignment horizontal="center"/>
    </xf>
    <xf numFmtId="49" fontId="6" fillId="36" borderId="16" xfId="0" applyNumberFormat="1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49" fontId="8" fillId="38" borderId="10" xfId="0" applyNumberFormat="1" applyFont="1" applyFill="1" applyBorder="1" applyAlignment="1">
      <alignment horizontal="center"/>
    </xf>
    <xf numFmtId="49" fontId="6" fillId="39" borderId="10" xfId="0" applyNumberFormat="1" applyFont="1" applyFill="1" applyBorder="1" applyAlignment="1">
      <alignment horizontal="left"/>
    </xf>
    <xf numFmtId="49" fontId="6" fillId="37" borderId="10" xfId="0" applyNumberFormat="1" applyFont="1" applyFill="1" applyBorder="1" applyAlignment="1">
      <alignment horizontal="left"/>
    </xf>
    <xf numFmtId="49" fontId="6" fillId="39" borderId="10" xfId="0" applyNumberFormat="1" applyFont="1" applyFill="1" applyBorder="1" applyAlignment="1">
      <alignment horizontal="center"/>
    </xf>
    <xf numFmtId="49" fontId="6" fillId="39" borderId="10" xfId="0" applyNumberFormat="1" applyFont="1" applyFill="1" applyBorder="1" applyAlignment="1">
      <alignment/>
    </xf>
    <xf numFmtId="49" fontId="6" fillId="37" borderId="10" xfId="0" applyNumberFormat="1" applyFont="1" applyFill="1" applyBorder="1" applyAlignment="1">
      <alignment/>
    </xf>
    <xf numFmtId="49" fontId="4" fillId="39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left"/>
    </xf>
    <xf numFmtId="0" fontId="6" fillId="39" borderId="12" xfId="0" applyFont="1" applyFill="1" applyBorder="1" applyAlignment="1">
      <alignment horizontal="right"/>
    </xf>
    <xf numFmtId="0" fontId="6" fillId="39" borderId="13" xfId="0" applyFont="1" applyFill="1" applyBorder="1" applyAlignment="1">
      <alignment horizontal="right"/>
    </xf>
    <xf numFmtId="0" fontId="6" fillId="39" borderId="14" xfId="0" applyFont="1" applyFill="1" applyBorder="1" applyAlignment="1">
      <alignment horizontal="right"/>
    </xf>
    <xf numFmtId="168" fontId="4" fillId="34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4" fillId="34" borderId="12" xfId="0" applyFont="1" applyFill="1" applyBorder="1" applyAlignment="1">
      <alignment wrapText="1"/>
    </xf>
    <xf numFmtId="169" fontId="6" fillId="34" borderId="15" xfId="38" applyNumberFormat="1" applyFont="1" applyFill="1" applyBorder="1" applyAlignment="1">
      <alignment/>
    </xf>
    <xf numFmtId="169" fontId="6" fillId="34" borderId="10" xfId="38" applyNumberFormat="1" applyFont="1" applyFill="1" applyBorder="1" applyAlignment="1">
      <alignment/>
    </xf>
    <xf numFmtId="167" fontId="4" fillId="40" borderId="10" xfId="0" applyNumberFormat="1" applyFont="1" applyFill="1" applyBorder="1" applyAlignment="1">
      <alignment horizontal="center"/>
    </xf>
    <xf numFmtId="167" fontId="4" fillId="40" borderId="10" xfId="38" applyNumberFormat="1" applyFont="1" applyFill="1" applyBorder="1" applyAlignment="1">
      <alignment/>
    </xf>
    <xf numFmtId="167" fontId="4" fillId="40" borderId="10" xfId="38" applyNumberFormat="1" applyFont="1" applyFill="1" applyBorder="1" applyAlignment="1">
      <alignment horizontal="center"/>
    </xf>
    <xf numFmtId="167" fontId="16" fillId="40" borderId="0" xfId="0" applyNumberFormat="1" applyFont="1" applyFill="1" applyAlignment="1">
      <alignment horizontal="center"/>
    </xf>
    <xf numFmtId="167" fontId="7" fillId="40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8" fillId="37" borderId="10" xfId="0" applyFont="1" applyFill="1" applyBorder="1" applyAlignment="1" applyProtection="1">
      <alignment horizontal="center"/>
      <protection/>
    </xf>
    <xf numFmtId="49" fontId="6" fillId="37" borderId="10" xfId="0" applyNumberFormat="1" applyFont="1" applyFill="1" applyBorder="1" applyAlignment="1" applyProtection="1">
      <alignment horizontal="left"/>
      <protection/>
    </xf>
    <xf numFmtId="0" fontId="8" fillId="37" borderId="10" xfId="0" applyFont="1" applyFill="1" applyBorder="1" applyAlignment="1" applyProtection="1">
      <alignment/>
      <protection/>
    </xf>
    <xf numFmtId="168" fontId="8" fillId="37" borderId="10" xfId="0" applyNumberFormat="1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/>
      <protection/>
    </xf>
    <xf numFmtId="49" fontId="4" fillId="34" borderId="10" xfId="0" applyNumberFormat="1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wrapText="1"/>
      <protection/>
    </xf>
    <xf numFmtId="0" fontId="4" fillId="34" borderId="10" xfId="0" applyFont="1" applyFill="1" applyBorder="1" applyAlignment="1" applyProtection="1">
      <alignment horizontal="center"/>
      <protection/>
    </xf>
    <xf numFmtId="168" fontId="4" fillId="34" borderId="10" xfId="0" applyNumberFormat="1" applyFont="1" applyFill="1" applyBorder="1" applyAlignment="1" applyProtection="1">
      <alignment horizontal="center"/>
      <protection/>
    </xf>
    <xf numFmtId="0" fontId="14" fillId="41" borderId="0" xfId="0" applyFont="1" applyFill="1" applyBorder="1" applyAlignment="1">
      <alignment horizontal="left"/>
    </xf>
    <xf numFmtId="0" fontId="19" fillId="41" borderId="0" xfId="0" applyFont="1" applyFill="1" applyAlignment="1">
      <alignment/>
    </xf>
    <xf numFmtId="0" fontId="14" fillId="41" borderId="0" xfId="0" applyFont="1" applyFill="1" applyBorder="1" applyAlignment="1">
      <alignment horizontal="left" wrapText="1"/>
    </xf>
    <xf numFmtId="167" fontId="14" fillId="41" borderId="0" xfId="0" applyNumberFormat="1" applyFont="1" applyFill="1" applyBorder="1" applyAlignment="1">
      <alignment horizontal="left" wrapText="1"/>
    </xf>
    <xf numFmtId="169" fontId="14" fillId="41" borderId="0" xfId="0" applyNumberFormat="1" applyFont="1" applyFill="1" applyBorder="1" applyAlignment="1">
      <alignment horizontal="left" wrapText="1"/>
    </xf>
    <xf numFmtId="0" fontId="56" fillId="34" borderId="10" xfId="0" applyFont="1" applyFill="1" applyBorder="1" applyAlignment="1">
      <alignment horizontal="center"/>
    </xf>
    <xf numFmtId="168" fontId="57" fillId="34" borderId="10" xfId="0" applyNumberFormat="1" applyFont="1" applyFill="1" applyBorder="1" applyAlignment="1">
      <alignment horizontal="center"/>
    </xf>
    <xf numFmtId="168" fontId="56" fillId="34" borderId="10" xfId="0" applyNumberFormat="1" applyFont="1" applyFill="1" applyBorder="1" applyAlignment="1">
      <alignment horizontal="center"/>
    </xf>
    <xf numFmtId="167" fontId="4" fillId="40" borderId="10" xfId="0" applyNumberFormat="1" applyFont="1" applyFill="1" applyBorder="1" applyAlignment="1" applyProtection="1">
      <alignment horizontal="center"/>
      <protection locked="0"/>
    </xf>
    <xf numFmtId="167" fontId="8" fillId="37" borderId="10" xfId="0" applyNumberFormat="1" applyFont="1" applyFill="1" applyBorder="1" applyAlignment="1" applyProtection="1">
      <alignment horizontal="center"/>
      <protection locked="0"/>
    </xf>
    <xf numFmtId="167" fontId="4" fillId="37" borderId="10" xfId="0" applyNumberFormat="1" applyFont="1" applyFill="1" applyBorder="1" applyAlignment="1" applyProtection="1">
      <alignment/>
      <protection locked="0"/>
    </xf>
    <xf numFmtId="169" fontId="6" fillId="37" borderId="10" xfId="0" applyNumberFormat="1" applyFont="1" applyFill="1" applyBorder="1" applyAlignment="1">
      <alignment horizontal="right"/>
    </xf>
    <xf numFmtId="0" fontId="16" fillId="34" borderId="10" xfId="0" applyFont="1" applyFill="1" applyBorder="1" applyAlignment="1">
      <alignment/>
    </xf>
    <xf numFmtId="166" fontId="6" fillId="34" borderId="0" xfId="0" applyNumberFormat="1" applyFont="1" applyFill="1" applyBorder="1" applyAlignment="1" applyProtection="1">
      <alignment/>
      <protection locked="0"/>
    </xf>
    <xf numFmtId="49" fontId="6" fillId="34" borderId="0" xfId="0" applyNumberFormat="1" applyFont="1" applyFill="1" applyBorder="1" applyAlignment="1" applyProtection="1">
      <alignment/>
      <protection locked="0"/>
    </xf>
    <xf numFmtId="167" fontId="14" fillId="0" borderId="0" xfId="0" applyNumberFormat="1" applyFont="1" applyFill="1" applyBorder="1" applyAlignment="1" applyProtection="1">
      <alignment horizontal="left" wrapText="1"/>
      <protection locked="0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49" fontId="6" fillId="39" borderId="12" xfId="0" applyNumberFormat="1" applyFont="1" applyFill="1" applyBorder="1" applyAlignment="1">
      <alignment horizontal="left"/>
    </xf>
    <xf numFmtId="49" fontId="6" fillId="39" borderId="13" xfId="0" applyNumberFormat="1" applyFont="1" applyFill="1" applyBorder="1" applyAlignment="1">
      <alignment horizontal="left"/>
    </xf>
    <xf numFmtId="0" fontId="6" fillId="39" borderId="12" xfId="0" applyFont="1" applyFill="1" applyBorder="1" applyAlignment="1">
      <alignment horizontal="right"/>
    </xf>
    <xf numFmtId="0" fontId="6" fillId="39" borderId="13" xfId="0" applyFont="1" applyFill="1" applyBorder="1" applyAlignment="1">
      <alignment horizontal="right"/>
    </xf>
    <xf numFmtId="0" fontId="6" fillId="39" borderId="14" xfId="0" applyFont="1" applyFill="1" applyBorder="1" applyAlignment="1">
      <alignment horizontal="right"/>
    </xf>
    <xf numFmtId="166" fontId="6" fillId="36" borderId="16" xfId="0" applyNumberFormat="1" applyFont="1" applyFill="1" applyBorder="1" applyAlignment="1">
      <alignment horizontal="right"/>
    </xf>
    <xf numFmtId="166" fontId="6" fillId="36" borderId="17" xfId="0" applyNumberFormat="1" applyFont="1" applyFill="1" applyBorder="1" applyAlignment="1">
      <alignment horizontal="right"/>
    </xf>
    <xf numFmtId="166" fontId="4" fillId="35" borderId="0" xfId="0" applyNumberFormat="1" applyFont="1" applyFill="1" applyBorder="1" applyAlignment="1">
      <alignment horizontal="right"/>
    </xf>
    <xf numFmtId="0" fontId="14" fillId="41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/>
    </xf>
    <xf numFmtId="166" fontId="4" fillId="34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right"/>
    </xf>
    <xf numFmtId="0" fontId="6" fillId="34" borderId="13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right"/>
    </xf>
    <xf numFmtId="0" fontId="4" fillId="34" borderId="14" xfId="0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4"/>
  <sheetViews>
    <sheetView showGridLines="0" tabSelected="1" zoomScale="80" zoomScaleNormal="80" zoomScaleSheetLayoutView="80" zoomScalePageLayoutView="0" workbookViewId="0" topLeftCell="A228">
      <selection activeCell="F256" sqref="F256"/>
    </sheetView>
  </sheetViews>
  <sheetFormatPr defaultColWidth="9.140625" defaultRowHeight="15"/>
  <cols>
    <col min="1" max="1" width="4.00390625" style="91" customWidth="1"/>
    <col min="2" max="2" width="15.57421875" style="110" customWidth="1"/>
    <col min="3" max="3" width="97.28125" style="103" customWidth="1"/>
    <col min="4" max="4" width="8.28125" style="1" customWidth="1"/>
    <col min="5" max="5" width="12.00390625" style="1" customWidth="1"/>
    <col min="6" max="6" width="11.28125" style="23" customWidth="1"/>
    <col min="7" max="7" width="15.140625" style="29" customWidth="1"/>
    <col min="8" max="16384" width="9.140625" style="1" customWidth="1"/>
  </cols>
  <sheetData>
    <row r="1" spans="1:7" s="39" customFormat="1" ht="15" customHeight="1">
      <c r="A1" s="173" t="s">
        <v>78</v>
      </c>
      <c r="B1" s="173"/>
      <c r="C1" s="173"/>
      <c r="D1" s="147"/>
      <c r="E1" s="148"/>
      <c r="F1" s="148"/>
      <c r="G1" s="149"/>
    </row>
    <row r="2" spans="1:7" s="39" customFormat="1" ht="15" customHeight="1">
      <c r="A2" s="173" t="s">
        <v>79</v>
      </c>
      <c r="B2" s="173"/>
      <c r="C2" s="173"/>
      <c r="D2" s="149"/>
      <c r="E2" s="148"/>
      <c r="F2" s="150"/>
      <c r="G2" s="151"/>
    </row>
    <row r="3" spans="1:7" s="39" customFormat="1" ht="15" customHeight="1">
      <c r="A3" s="40"/>
      <c r="B3" s="40"/>
      <c r="C3" s="40"/>
      <c r="D3" s="40"/>
      <c r="E3" s="40"/>
      <c r="F3" s="41"/>
      <c r="G3" s="42"/>
    </row>
    <row r="4" spans="1:7" s="39" customFormat="1" ht="15" customHeight="1">
      <c r="A4" s="137" t="s">
        <v>266</v>
      </c>
      <c r="B4" s="137"/>
      <c r="C4" s="137" t="s">
        <v>267</v>
      </c>
      <c r="D4" s="177" t="s">
        <v>268</v>
      </c>
      <c r="E4" s="177"/>
      <c r="F4" s="162"/>
      <c r="G4" s="162"/>
    </row>
    <row r="5" spans="1:7" s="39" customFormat="1" ht="15" customHeight="1">
      <c r="A5" s="40"/>
      <c r="B5" s="40"/>
      <c r="C5" s="40"/>
      <c r="D5" s="40"/>
      <c r="E5" s="40"/>
      <c r="F5" s="41"/>
      <c r="G5" s="42"/>
    </row>
    <row r="6" spans="1:7" s="39" customFormat="1" ht="15" customHeight="1">
      <c r="A6" s="40"/>
      <c r="B6" s="40"/>
      <c r="C6" s="40"/>
      <c r="D6" s="40"/>
      <c r="E6" s="40"/>
      <c r="F6" s="41"/>
      <c r="G6" s="42"/>
    </row>
    <row r="7" spans="1:7" s="39" customFormat="1" ht="15" customHeight="1">
      <c r="A7" s="40"/>
      <c r="B7" s="40"/>
      <c r="C7" s="40"/>
      <c r="D7" s="40"/>
      <c r="E7" s="40"/>
      <c r="F7" s="41"/>
      <c r="G7" s="42"/>
    </row>
    <row r="8" ht="15" customHeight="1"/>
    <row r="9" spans="1:7" s="8" customFormat="1" ht="12.75" customHeight="1">
      <c r="A9" s="176" t="s">
        <v>80</v>
      </c>
      <c r="B9" s="176"/>
      <c r="C9" s="176"/>
      <c r="D9" s="176"/>
      <c r="E9" s="176"/>
      <c r="F9" s="24"/>
      <c r="G9" s="30"/>
    </row>
    <row r="10" spans="1:7" s="47" customFormat="1" ht="12.75" customHeight="1">
      <c r="A10" s="174" t="s">
        <v>118</v>
      </c>
      <c r="B10" s="174"/>
      <c r="C10" s="174"/>
      <c r="D10" s="175">
        <f>G58</f>
        <v>0</v>
      </c>
      <c r="E10" s="175"/>
      <c r="F10" s="45"/>
      <c r="G10" s="46"/>
    </row>
    <row r="11" spans="1:7" s="47" customFormat="1" ht="12.75" customHeight="1">
      <c r="A11" s="174" t="s">
        <v>119</v>
      </c>
      <c r="B11" s="174"/>
      <c r="C11" s="174"/>
      <c r="D11" s="48"/>
      <c r="E11" s="48">
        <f>G74</f>
        <v>0</v>
      </c>
      <c r="F11" s="45"/>
      <c r="G11" s="46"/>
    </row>
    <row r="12" spans="1:7" s="6" customFormat="1" ht="12.75" customHeight="1">
      <c r="A12" s="51" t="s">
        <v>120</v>
      </c>
      <c r="B12" s="111"/>
      <c r="C12" s="51"/>
      <c r="D12" s="48"/>
      <c r="E12" s="48">
        <f>G100</f>
        <v>0</v>
      </c>
      <c r="F12" s="49"/>
      <c r="G12" s="50"/>
    </row>
    <row r="13" spans="1:7" s="6" customFormat="1" ht="12.75" customHeight="1">
      <c r="A13" s="51" t="s">
        <v>50</v>
      </c>
      <c r="B13" s="111"/>
      <c r="C13" s="51"/>
      <c r="D13" s="48"/>
      <c r="E13" s="48">
        <f>G130</f>
        <v>0</v>
      </c>
      <c r="F13" s="49"/>
      <c r="G13" s="50"/>
    </row>
    <row r="14" spans="1:7" s="6" customFormat="1" ht="12.75" customHeight="1">
      <c r="A14" s="51" t="s">
        <v>37</v>
      </c>
      <c r="B14" s="111"/>
      <c r="C14" s="51"/>
      <c r="D14" s="48"/>
      <c r="E14" s="48">
        <f>G195</f>
        <v>0</v>
      </c>
      <c r="F14" s="49"/>
      <c r="G14" s="50"/>
    </row>
    <row r="15" spans="1:7" s="6" customFormat="1" ht="12.75" customHeight="1">
      <c r="A15" s="51" t="s">
        <v>62</v>
      </c>
      <c r="B15" s="111"/>
      <c r="C15" s="51"/>
      <c r="D15" s="48"/>
      <c r="E15" s="48">
        <f>G215</f>
        <v>0</v>
      </c>
      <c r="F15" s="49"/>
      <c r="G15" s="50"/>
    </row>
    <row r="16" spans="1:7" s="6" customFormat="1" ht="12.75" customHeight="1">
      <c r="A16" s="51" t="s">
        <v>64</v>
      </c>
      <c r="B16" s="111"/>
      <c r="C16" s="51"/>
      <c r="D16" s="48"/>
      <c r="E16" s="48">
        <f>G228</f>
        <v>0</v>
      </c>
      <c r="F16" s="49"/>
      <c r="G16" s="50"/>
    </row>
    <row r="17" spans="1:7" s="6" customFormat="1" ht="12.75" customHeight="1">
      <c r="A17" s="51" t="s">
        <v>51</v>
      </c>
      <c r="B17" s="111"/>
      <c r="C17" s="51"/>
      <c r="D17" s="48"/>
      <c r="E17" s="48">
        <f>G233</f>
        <v>0</v>
      </c>
      <c r="F17" s="49"/>
      <c r="G17" s="50"/>
    </row>
    <row r="18" spans="1:7" s="6" customFormat="1" ht="12.75" customHeight="1">
      <c r="A18" s="174" t="s">
        <v>36</v>
      </c>
      <c r="B18" s="174"/>
      <c r="C18" s="174"/>
      <c r="D18" s="175">
        <f>G246</f>
        <v>0</v>
      </c>
      <c r="E18" s="175"/>
      <c r="F18" s="49"/>
      <c r="G18" s="50"/>
    </row>
    <row r="19" spans="1:7" s="6" customFormat="1" ht="12.75" customHeight="1">
      <c r="A19" s="51" t="s">
        <v>27</v>
      </c>
      <c r="B19" s="111"/>
      <c r="C19" s="51"/>
      <c r="D19" s="48"/>
      <c r="E19" s="48">
        <f>G254</f>
        <v>0</v>
      </c>
      <c r="F19" s="49"/>
      <c r="G19" s="50"/>
    </row>
    <row r="20" spans="1:7" s="6" customFormat="1" ht="12.75" customHeight="1">
      <c r="A20" s="51" t="s">
        <v>63</v>
      </c>
      <c r="B20" s="111"/>
      <c r="C20" s="51"/>
      <c r="D20" s="48"/>
      <c r="E20" s="48">
        <f>G258</f>
        <v>0</v>
      </c>
      <c r="F20" s="49"/>
      <c r="G20" s="50"/>
    </row>
    <row r="21" spans="1:7" ht="12.75" customHeight="1">
      <c r="A21" s="9" t="s">
        <v>18</v>
      </c>
      <c r="B21" s="112"/>
      <c r="C21" s="105"/>
      <c r="D21" s="172">
        <f>SUM(D10:E20)</f>
        <v>0</v>
      </c>
      <c r="E21" s="172"/>
      <c r="F21" s="25"/>
      <c r="G21" s="31"/>
    </row>
    <row r="22" spans="1:7" ht="12.75" customHeight="1" thickBot="1">
      <c r="A22" s="9" t="s">
        <v>12</v>
      </c>
      <c r="B22" s="112"/>
      <c r="C22" s="105"/>
      <c r="D22" s="172">
        <f>D21*0.21</f>
        <v>0</v>
      </c>
      <c r="E22" s="172"/>
      <c r="F22" s="25"/>
      <c r="G22" s="31"/>
    </row>
    <row r="23" spans="1:7" ht="12.75" customHeight="1" thickBot="1">
      <c r="A23" s="10" t="s">
        <v>19</v>
      </c>
      <c r="B23" s="113"/>
      <c r="C23" s="106"/>
      <c r="D23" s="170">
        <f>SUM(D21:E22)</f>
        <v>0</v>
      </c>
      <c r="E23" s="171"/>
      <c r="F23" s="25"/>
      <c r="G23" s="31"/>
    </row>
    <row r="24" spans="1:7" s="6" customFormat="1" ht="12.75" customHeight="1">
      <c r="A24" s="11"/>
      <c r="B24" s="114"/>
      <c r="C24" s="107"/>
      <c r="D24" s="12"/>
      <c r="E24" s="12"/>
      <c r="F24" s="25"/>
      <c r="G24" s="31"/>
    </row>
    <row r="25" spans="1:7" s="6" customFormat="1" ht="12.75" customHeight="1">
      <c r="A25" s="11"/>
      <c r="B25" s="114"/>
      <c r="C25" s="107"/>
      <c r="D25" s="12"/>
      <c r="E25" s="12"/>
      <c r="F25" s="25"/>
      <c r="G25" s="31"/>
    </row>
    <row r="26" spans="1:7" s="6" customFormat="1" ht="12.75" customHeight="1">
      <c r="A26" s="11"/>
      <c r="B26" s="114"/>
      <c r="C26" s="107"/>
      <c r="D26" s="12"/>
      <c r="E26" s="12"/>
      <c r="F26" s="25"/>
      <c r="G26" s="31"/>
    </row>
    <row r="27" spans="1:7" s="6" customFormat="1" ht="12.75" customHeight="1">
      <c r="A27" s="163" t="s">
        <v>269</v>
      </c>
      <c r="B27" s="163"/>
      <c r="C27" s="161" t="s">
        <v>272</v>
      </c>
      <c r="D27" s="12"/>
      <c r="E27" s="12"/>
      <c r="F27" s="25"/>
      <c r="G27" s="31"/>
    </row>
    <row r="28" spans="1:7" s="6" customFormat="1" ht="12.75" customHeight="1">
      <c r="A28" s="11"/>
      <c r="B28" s="114"/>
      <c r="C28" s="160"/>
      <c r="D28" s="12"/>
      <c r="E28" s="12"/>
      <c r="F28" s="25"/>
      <c r="G28" s="31"/>
    </row>
    <row r="29" spans="1:7" s="6" customFormat="1" ht="12.75" customHeight="1">
      <c r="A29" s="164" t="s">
        <v>270</v>
      </c>
      <c r="B29" s="164"/>
      <c r="C29" s="160"/>
      <c r="D29" s="12"/>
      <c r="E29" s="12"/>
      <c r="F29" s="25"/>
      <c r="G29" s="31"/>
    </row>
    <row r="30" spans="1:7" s="6" customFormat="1" ht="12.75" customHeight="1">
      <c r="A30" s="11"/>
      <c r="B30" s="114"/>
      <c r="C30" s="107"/>
      <c r="D30" s="12"/>
      <c r="E30" s="12"/>
      <c r="F30" s="25"/>
      <c r="G30" s="31"/>
    </row>
    <row r="31" spans="1:7" s="6" customFormat="1" ht="12.75" customHeight="1">
      <c r="A31" s="11"/>
      <c r="B31" s="114"/>
      <c r="C31" s="107"/>
      <c r="D31" s="12"/>
      <c r="E31" s="12"/>
      <c r="F31" s="25"/>
      <c r="G31" s="31"/>
    </row>
    <row r="32" spans="1:7" s="6" customFormat="1" ht="15" customHeight="1">
      <c r="A32" s="11"/>
      <c r="B32" s="114"/>
      <c r="C32" s="107"/>
      <c r="D32" s="12"/>
      <c r="E32" s="12"/>
      <c r="F32" s="25"/>
      <c r="G32" s="31"/>
    </row>
    <row r="33" spans="1:7" s="22" customFormat="1" ht="15" customHeight="1">
      <c r="A33" s="84" t="s">
        <v>1</v>
      </c>
      <c r="B33" s="115" t="s">
        <v>2</v>
      </c>
      <c r="C33" s="85" t="s">
        <v>3</v>
      </c>
      <c r="D33" s="84" t="s">
        <v>4</v>
      </c>
      <c r="E33" s="86" t="s">
        <v>5</v>
      </c>
      <c r="F33" s="87" t="s">
        <v>6</v>
      </c>
      <c r="G33" s="88" t="s">
        <v>7</v>
      </c>
    </row>
    <row r="34" spans="1:7" s="2" customFormat="1" ht="15" customHeight="1">
      <c r="A34" s="65"/>
      <c r="B34" s="116" t="s">
        <v>58</v>
      </c>
      <c r="C34" s="67"/>
      <c r="D34" s="65"/>
      <c r="E34" s="68"/>
      <c r="F34" s="69"/>
      <c r="G34" s="70"/>
    </row>
    <row r="35" spans="1:7" s="2" customFormat="1" ht="0.75" customHeight="1">
      <c r="A35" s="138"/>
      <c r="B35" s="139" t="s">
        <v>66</v>
      </c>
      <c r="C35" s="140"/>
      <c r="D35" s="138"/>
      <c r="E35" s="141"/>
      <c r="F35" s="74"/>
      <c r="G35" s="35">
        <f>SUM(G36:G44)</f>
        <v>0</v>
      </c>
    </row>
    <row r="36" spans="1:7" s="20" customFormat="1" ht="15" customHeight="1" hidden="1">
      <c r="A36" s="142">
        <v>1</v>
      </c>
      <c r="B36" s="143" t="s">
        <v>8</v>
      </c>
      <c r="C36" s="144" t="s">
        <v>131</v>
      </c>
      <c r="D36" s="145" t="s">
        <v>0</v>
      </c>
      <c r="E36" s="146">
        <v>0</v>
      </c>
      <c r="F36" s="132"/>
      <c r="G36" s="37">
        <f aca="true" t="shared" si="0" ref="G36:G44">E36*F36</f>
        <v>0</v>
      </c>
    </row>
    <row r="37" spans="1:7" s="20" customFormat="1" ht="15" customHeight="1" hidden="1">
      <c r="A37" s="142">
        <v>2</v>
      </c>
      <c r="B37" s="143" t="s">
        <v>8</v>
      </c>
      <c r="C37" s="144" t="s">
        <v>133</v>
      </c>
      <c r="D37" s="145" t="s">
        <v>0</v>
      </c>
      <c r="E37" s="146">
        <v>0</v>
      </c>
      <c r="F37" s="132"/>
      <c r="G37" s="37">
        <f t="shared" si="0"/>
        <v>0</v>
      </c>
    </row>
    <row r="38" spans="1:7" s="20" customFormat="1" ht="15" customHeight="1" hidden="1">
      <c r="A38" s="142">
        <v>3</v>
      </c>
      <c r="B38" s="143" t="s">
        <v>8</v>
      </c>
      <c r="C38" s="144" t="s">
        <v>132</v>
      </c>
      <c r="D38" s="145" t="s">
        <v>0</v>
      </c>
      <c r="E38" s="146">
        <v>0</v>
      </c>
      <c r="F38" s="132"/>
      <c r="G38" s="37">
        <f t="shared" si="0"/>
        <v>0</v>
      </c>
    </row>
    <row r="39" spans="1:7" s="20" customFormat="1" ht="15" customHeight="1" hidden="1">
      <c r="A39" s="142">
        <v>4</v>
      </c>
      <c r="B39" s="143" t="s">
        <v>8</v>
      </c>
      <c r="C39" s="144" t="s">
        <v>134</v>
      </c>
      <c r="D39" s="145" t="s">
        <v>0</v>
      </c>
      <c r="E39" s="146">
        <v>0</v>
      </c>
      <c r="F39" s="132"/>
      <c r="G39" s="37">
        <f t="shared" si="0"/>
        <v>0</v>
      </c>
    </row>
    <row r="40" spans="1:7" s="20" customFormat="1" ht="15" customHeight="1" hidden="1">
      <c r="A40" s="142">
        <v>5</v>
      </c>
      <c r="B40" s="143" t="s">
        <v>8</v>
      </c>
      <c r="C40" s="144" t="s">
        <v>135</v>
      </c>
      <c r="D40" s="145" t="s">
        <v>0</v>
      </c>
      <c r="E40" s="146">
        <v>0</v>
      </c>
      <c r="F40" s="132"/>
      <c r="G40" s="37">
        <f t="shared" si="0"/>
        <v>0</v>
      </c>
    </row>
    <row r="41" spans="1:7" s="20" customFormat="1" ht="15" customHeight="1" hidden="1">
      <c r="A41" s="142">
        <v>6</v>
      </c>
      <c r="B41" s="143" t="s">
        <v>8</v>
      </c>
      <c r="C41" s="144" t="s">
        <v>77</v>
      </c>
      <c r="D41" s="145" t="s">
        <v>28</v>
      </c>
      <c r="E41" s="146">
        <v>0</v>
      </c>
      <c r="F41" s="132"/>
      <c r="G41" s="37">
        <f t="shared" si="0"/>
        <v>0</v>
      </c>
    </row>
    <row r="42" spans="1:7" s="55" customFormat="1" ht="15" customHeight="1" hidden="1">
      <c r="A42" s="142">
        <v>7</v>
      </c>
      <c r="B42" s="143" t="s">
        <v>8</v>
      </c>
      <c r="C42" s="144" t="s">
        <v>67</v>
      </c>
      <c r="D42" s="145" t="s">
        <v>14</v>
      </c>
      <c r="E42" s="146">
        <v>0</v>
      </c>
      <c r="F42" s="132"/>
      <c r="G42" s="37">
        <f t="shared" si="0"/>
        <v>0</v>
      </c>
    </row>
    <row r="43" spans="1:7" s="21" customFormat="1" ht="15" customHeight="1" hidden="1">
      <c r="A43" s="142">
        <v>8</v>
      </c>
      <c r="B43" s="143" t="s">
        <v>8</v>
      </c>
      <c r="C43" s="144" t="s">
        <v>209</v>
      </c>
      <c r="D43" s="145" t="s">
        <v>17</v>
      </c>
      <c r="E43" s="146">
        <v>0</v>
      </c>
      <c r="F43" s="132"/>
      <c r="G43" s="37">
        <f t="shared" si="0"/>
        <v>0</v>
      </c>
    </row>
    <row r="44" spans="1:7" s="55" customFormat="1" ht="15" customHeight="1" hidden="1">
      <c r="A44" s="142">
        <v>9</v>
      </c>
      <c r="B44" s="143">
        <v>460600061</v>
      </c>
      <c r="C44" s="144" t="s">
        <v>212</v>
      </c>
      <c r="D44" s="145" t="s">
        <v>32</v>
      </c>
      <c r="E44" s="146">
        <v>0</v>
      </c>
      <c r="F44" s="132"/>
      <c r="G44" s="37">
        <f t="shared" si="0"/>
        <v>0</v>
      </c>
    </row>
    <row r="45" spans="1:7" s="2" customFormat="1" ht="15" customHeight="1" hidden="1">
      <c r="A45" s="138"/>
      <c r="B45" s="139" t="s">
        <v>65</v>
      </c>
      <c r="C45" s="140"/>
      <c r="D45" s="138"/>
      <c r="E45" s="141"/>
      <c r="F45" s="74"/>
      <c r="G45" s="35">
        <f>SUM(G47:G57)</f>
        <v>0</v>
      </c>
    </row>
    <row r="46" spans="1:7" s="20" customFormat="1" ht="15" customHeight="1" hidden="1">
      <c r="A46" s="142">
        <v>10</v>
      </c>
      <c r="B46" s="143" t="s">
        <v>8</v>
      </c>
      <c r="C46" s="144" t="s">
        <v>271</v>
      </c>
      <c r="D46" s="145" t="s">
        <v>0</v>
      </c>
      <c r="E46" s="146">
        <v>0</v>
      </c>
      <c r="F46" s="132"/>
      <c r="G46" s="37">
        <f>E46*F46</f>
        <v>0</v>
      </c>
    </row>
    <row r="47" spans="1:7" s="20" customFormat="1" ht="15" customHeight="1" hidden="1">
      <c r="A47" s="142">
        <v>11</v>
      </c>
      <c r="B47" s="143" t="s">
        <v>8</v>
      </c>
      <c r="C47" s="144" t="s">
        <v>125</v>
      </c>
      <c r="D47" s="145" t="s">
        <v>0</v>
      </c>
      <c r="E47" s="146">
        <v>0</v>
      </c>
      <c r="F47" s="132"/>
      <c r="G47" s="37">
        <f aca="true" t="shared" si="1" ref="G47:G57">E47*F47</f>
        <v>0</v>
      </c>
    </row>
    <row r="48" spans="1:7" s="20" customFormat="1" ht="15" customHeight="1" hidden="1">
      <c r="A48" s="142">
        <v>12</v>
      </c>
      <c r="B48" s="143" t="s">
        <v>8</v>
      </c>
      <c r="C48" s="144" t="s">
        <v>126</v>
      </c>
      <c r="D48" s="145" t="s">
        <v>0</v>
      </c>
      <c r="E48" s="146">
        <v>0</v>
      </c>
      <c r="F48" s="132"/>
      <c r="G48" s="37">
        <f t="shared" si="1"/>
        <v>0</v>
      </c>
    </row>
    <row r="49" spans="1:7" s="20" customFormat="1" ht="15" customHeight="1" hidden="1">
      <c r="A49" s="142">
        <v>13</v>
      </c>
      <c r="B49" s="143" t="s">
        <v>8</v>
      </c>
      <c r="C49" s="144" t="s">
        <v>127</v>
      </c>
      <c r="D49" s="145" t="s">
        <v>0</v>
      </c>
      <c r="E49" s="146">
        <v>0</v>
      </c>
      <c r="F49" s="132"/>
      <c r="G49" s="37">
        <f t="shared" si="1"/>
        <v>0</v>
      </c>
    </row>
    <row r="50" spans="1:7" s="20" customFormat="1" ht="15" customHeight="1" hidden="1">
      <c r="A50" s="142">
        <v>14</v>
      </c>
      <c r="B50" s="143" t="s">
        <v>8</v>
      </c>
      <c r="C50" s="144" t="s">
        <v>128</v>
      </c>
      <c r="D50" s="145" t="s">
        <v>0</v>
      </c>
      <c r="E50" s="146">
        <v>0</v>
      </c>
      <c r="F50" s="132"/>
      <c r="G50" s="37">
        <f t="shared" si="1"/>
        <v>0</v>
      </c>
    </row>
    <row r="51" spans="1:7" s="20" customFormat="1" ht="15" customHeight="1" hidden="1">
      <c r="A51" s="142">
        <v>15</v>
      </c>
      <c r="B51" s="143" t="s">
        <v>8</v>
      </c>
      <c r="C51" s="144" t="s">
        <v>129</v>
      </c>
      <c r="D51" s="145" t="s">
        <v>0</v>
      </c>
      <c r="E51" s="146">
        <v>0</v>
      </c>
      <c r="F51" s="132"/>
      <c r="G51" s="37">
        <f t="shared" si="1"/>
        <v>0</v>
      </c>
    </row>
    <row r="52" spans="1:7" s="20" customFormat="1" ht="15" customHeight="1" hidden="1">
      <c r="A52" s="142">
        <v>16</v>
      </c>
      <c r="B52" s="143" t="s">
        <v>8</v>
      </c>
      <c r="C52" s="144" t="s">
        <v>130</v>
      </c>
      <c r="D52" s="145" t="s">
        <v>0</v>
      </c>
      <c r="E52" s="146">
        <v>0</v>
      </c>
      <c r="F52" s="132"/>
      <c r="G52" s="37">
        <f t="shared" si="1"/>
        <v>0</v>
      </c>
    </row>
    <row r="53" spans="1:7" s="20" customFormat="1" ht="15" customHeight="1" hidden="1">
      <c r="A53" s="142">
        <v>17</v>
      </c>
      <c r="B53" s="143" t="s">
        <v>8</v>
      </c>
      <c r="C53" s="144" t="s">
        <v>71</v>
      </c>
      <c r="D53" s="145" t="s">
        <v>0</v>
      </c>
      <c r="E53" s="146">
        <v>0</v>
      </c>
      <c r="F53" s="132"/>
      <c r="G53" s="37">
        <f t="shared" si="1"/>
        <v>0</v>
      </c>
    </row>
    <row r="54" spans="1:7" s="20" customFormat="1" ht="15" customHeight="1" hidden="1">
      <c r="A54" s="142">
        <v>18</v>
      </c>
      <c r="B54" s="143" t="s">
        <v>8</v>
      </c>
      <c r="C54" s="144" t="s">
        <v>70</v>
      </c>
      <c r="D54" s="145" t="s">
        <v>0</v>
      </c>
      <c r="E54" s="146">
        <v>0</v>
      </c>
      <c r="F54" s="132"/>
      <c r="G54" s="37">
        <f t="shared" si="1"/>
        <v>0</v>
      </c>
    </row>
    <row r="55" spans="1:7" s="20" customFormat="1" ht="15" customHeight="1" hidden="1">
      <c r="A55" s="142">
        <v>19</v>
      </c>
      <c r="B55" s="143" t="s">
        <v>8</v>
      </c>
      <c r="C55" s="144" t="s">
        <v>69</v>
      </c>
      <c r="D55" s="145" t="s">
        <v>0</v>
      </c>
      <c r="E55" s="146">
        <v>0</v>
      </c>
      <c r="F55" s="132"/>
      <c r="G55" s="37">
        <f t="shared" si="1"/>
        <v>0</v>
      </c>
    </row>
    <row r="56" spans="1:7" s="20" customFormat="1" ht="15" customHeight="1" hidden="1">
      <c r="A56" s="142">
        <v>20</v>
      </c>
      <c r="B56" s="143" t="s">
        <v>8</v>
      </c>
      <c r="C56" s="144" t="s">
        <v>77</v>
      </c>
      <c r="D56" s="145" t="s">
        <v>28</v>
      </c>
      <c r="E56" s="146">
        <v>0</v>
      </c>
      <c r="F56" s="132"/>
      <c r="G56" s="37">
        <f t="shared" si="1"/>
        <v>0</v>
      </c>
    </row>
    <row r="57" spans="1:7" s="20" customFormat="1" ht="15" customHeight="1" hidden="1">
      <c r="A57" s="142">
        <v>21</v>
      </c>
      <c r="B57" s="143" t="s">
        <v>8</v>
      </c>
      <c r="C57" s="144" t="s">
        <v>68</v>
      </c>
      <c r="D57" s="145" t="s">
        <v>14</v>
      </c>
      <c r="E57" s="146">
        <v>0</v>
      </c>
      <c r="F57" s="132"/>
      <c r="G57" s="37">
        <f t="shared" si="1"/>
        <v>0</v>
      </c>
    </row>
    <row r="58" spans="1:7" s="38" customFormat="1" ht="15" customHeight="1">
      <c r="A58" s="80"/>
      <c r="B58" s="118"/>
      <c r="C58" s="167" t="s">
        <v>59</v>
      </c>
      <c r="D58" s="168"/>
      <c r="E58" s="168"/>
      <c r="F58" s="169"/>
      <c r="G58" s="82">
        <f>G35+G45</f>
        <v>0</v>
      </c>
    </row>
    <row r="59" spans="1:7" s="6" customFormat="1" ht="15" customHeight="1">
      <c r="A59" s="65"/>
      <c r="B59" s="116" t="s">
        <v>60</v>
      </c>
      <c r="C59" s="67"/>
      <c r="D59" s="65"/>
      <c r="E59" s="65"/>
      <c r="F59" s="69"/>
      <c r="G59" s="70"/>
    </row>
    <row r="60" spans="1:7" s="2" customFormat="1" ht="15" customHeight="1">
      <c r="A60" s="71"/>
      <c r="B60" s="117" t="s">
        <v>92</v>
      </c>
      <c r="C60" s="72"/>
      <c r="D60" s="71"/>
      <c r="E60" s="73"/>
      <c r="F60" s="156"/>
      <c r="G60" s="158">
        <f>SUM(G61:G68)</f>
        <v>0</v>
      </c>
    </row>
    <row r="61" spans="1:7" s="20" customFormat="1" ht="15" customHeight="1">
      <c r="A61" s="7">
        <v>22</v>
      </c>
      <c r="B61" s="104">
        <v>460030172</v>
      </c>
      <c r="C61" s="101" t="s">
        <v>210</v>
      </c>
      <c r="D61" s="36" t="s">
        <v>14</v>
      </c>
      <c r="E61" s="75">
        <v>119</v>
      </c>
      <c r="F61" s="155"/>
      <c r="G61" s="37">
        <f aca="true" t="shared" si="2" ref="G61:G68">E61*F61</f>
        <v>0</v>
      </c>
    </row>
    <row r="62" spans="1:7" s="20" customFormat="1" ht="13.5">
      <c r="A62" s="7">
        <v>23</v>
      </c>
      <c r="B62" s="104">
        <v>113107123</v>
      </c>
      <c r="C62" s="101" t="s">
        <v>211</v>
      </c>
      <c r="D62" s="36" t="s">
        <v>14</v>
      </c>
      <c r="E62" s="75">
        <v>219</v>
      </c>
      <c r="F62" s="155"/>
      <c r="G62" s="37">
        <f t="shared" si="2"/>
        <v>0</v>
      </c>
    </row>
    <row r="63" spans="1:7" s="20" customFormat="1" ht="15" customHeight="1">
      <c r="A63" s="7">
        <v>24</v>
      </c>
      <c r="B63" s="104" t="s">
        <v>38</v>
      </c>
      <c r="C63" s="101" t="s">
        <v>81</v>
      </c>
      <c r="D63" s="36" t="s">
        <v>29</v>
      </c>
      <c r="E63" s="75">
        <v>16</v>
      </c>
      <c r="F63" s="155"/>
      <c r="G63" s="37">
        <f t="shared" si="2"/>
        <v>0</v>
      </c>
    </row>
    <row r="64" spans="1:7" s="20" customFormat="1" ht="15" customHeight="1">
      <c r="A64" s="7">
        <v>25</v>
      </c>
      <c r="B64" s="104">
        <v>460600061</v>
      </c>
      <c r="C64" s="101" t="s">
        <v>213</v>
      </c>
      <c r="D64" s="36" t="s">
        <v>32</v>
      </c>
      <c r="E64" s="75">
        <v>118</v>
      </c>
      <c r="F64" s="155"/>
      <c r="G64" s="37">
        <f t="shared" si="2"/>
        <v>0</v>
      </c>
    </row>
    <row r="65" spans="1:7" s="20" customFormat="1" ht="15" customHeight="1">
      <c r="A65" s="7">
        <v>26</v>
      </c>
      <c r="B65" s="104">
        <v>997013509</v>
      </c>
      <c r="C65" s="101" t="s">
        <v>215</v>
      </c>
      <c r="D65" s="36" t="s">
        <v>32</v>
      </c>
      <c r="E65" s="75">
        <v>118</v>
      </c>
      <c r="F65" s="155"/>
      <c r="G65" s="37">
        <f t="shared" si="2"/>
        <v>0</v>
      </c>
    </row>
    <row r="66" spans="1:7" s="20" customFormat="1" ht="15" customHeight="1">
      <c r="A66" s="7">
        <v>27</v>
      </c>
      <c r="B66" s="104">
        <v>997221845</v>
      </c>
      <c r="C66" s="101" t="s">
        <v>214</v>
      </c>
      <c r="D66" s="36" t="s">
        <v>32</v>
      </c>
      <c r="E66" s="75">
        <v>118</v>
      </c>
      <c r="F66" s="155"/>
      <c r="G66" s="37">
        <f t="shared" si="2"/>
        <v>0</v>
      </c>
    </row>
    <row r="67" spans="1:7" s="20" customFormat="1" ht="15" customHeight="1">
      <c r="A67" s="7">
        <v>28</v>
      </c>
      <c r="B67" s="104" t="s">
        <v>41</v>
      </c>
      <c r="C67" s="101" t="s">
        <v>93</v>
      </c>
      <c r="D67" s="36" t="s">
        <v>28</v>
      </c>
      <c r="E67" s="75">
        <f>204*0.3</f>
        <v>61.199999999999996</v>
      </c>
      <c r="F67" s="155"/>
      <c r="G67" s="37">
        <f t="shared" si="2"/>
        <v>0</v>
      </c>
    </row>
    <row r="68" spans="1:7" s="20" customFormat="1" ht="15" customHeight="1">
      <c r="A68" s="7">
        <v>29</v>
      </c>
      <c r="B68" s="104" t="s">
        <v>11</v>
      </c>
      <c r="C68" s="101" t="s">
        <v>207</v>
      </c>
      <c r="D68" s="36" t="s">
        <v>28</v>
      </c>
      <c r="E68" s="75">
        <v>61.2</v>
      </c>
      <c r="F68" s="155"/>
      <c r="G68" s="37">
        <f t="shared" si="2"/>
        <v>0</v>
      </c>
    </row>
    <row r="69" spans="1:7" s="2" customFormat="1" ht="15" customHeight="1">
      <c r="A69" s="71"/>
      <c r="B69" s="117" t="s">
        <v>72</v>
      </c>
      <c r="C69" s="72"/>
      <c r="D69" s="71"/>
      <c r="E69" s="73"/>
      <c r="F69" s="156"/>
      <c r="G69" s="158">
        <f>SUM(G70:G73)</f>
        <v>0</v>
      </c>
    </row>
    <row r="70" spans="1:7" s="20" customFormat="1" ht="24">
      <c r="A70" s="7">
        <v>30</v>
      </c>
      <c r="B70" s="104">
        <v>966001211</v>
      </c>
      <c r="C70" s="15" t="s">
        <v>75</v>
      </c>
      <c r="D70" s="36" t="s">
        <v>0</v>
      </c>
      <c r="E70" s="154">
        <v>0</v>
      </c>
      <c r="F70" s="155"/>
      <c r="G70" s="37">
        <f>E70*F70</f>
        <v>0</v>
      </c>
    </row>
    <row r="71" spans="1:7" s="20" customFormat="1" ht="24">
      <c r="A71" s="7">
        <v>31</v>
      </c>
      <c r="B71" s="104">
        <v>966001311</v>
      </c>
      <c r="C71" s="15" t="s">
        <v>74</v>
      </c>
      <c r="D71" s="36" t="s">
        <v>0</v>
      </c>
      <c r="E71" s="154">
        <v>0</v>
      </c>
      <c r="F71" s="155"/>
      <c r="G71" s="37">
        <f>E71*F71</f>
        <v>0</v>
      </c>
    </row>
    <row r="72" spans="1:7" s="20" customFormat="1" ht="15" customHeight="1">
      <c r="A72" s="7">
        <v>32</v>
      </c>
      <c r="B72" s="104" t="s">
        <v>11</v>
      </c>
      <c r="C72" s="15" t="s">
        <v>73</v>
      </c>
      <c r="D72" s="36" t="s">
        <v>0</v>
      </c>
      <c r="E72" s="75">
        <v>2</v>
      </c>
      <c r="F72" s="155"/>
      <c r="G72" s="37">
        <f>E72*F72</f>
        <v>0</v>
      </c>
    </row>
    <row r="73" spans="1:7" s="20" customFormat="1" ht="15" customHeight="1">
      <c r="A73" s="7">
        <v>33</v>
      </c>
      <c r="B73" s="104" t="s">
        <v>11</v>
      </c>
      <c r="C73" s="15" t="s">
        <v>76</v>
      </c>
      <c r="D73" s="36" t="s">
        <v>0</v>
      </c>
      <c r="E73" s="75">
        <v>1</v>
      </c>
      <c r="F73" s="155"/>
      <c r="G73" s="37">
        <f>E73*F73</f>
        <v>0</v>
      </c>
    </row>
    <row r="74" spans="1:7" s="83" customFormat="1" ht="15" customHeight="1">
      <c r="A74" s="80"/>
      <c r="B74" s="118"/>
      <c r="C74" s="167" t="s">
        <v>61</v>
      </c>
      <c r="D74" s="168"/>
      <c r="E74" s="168"/>
      <c r="F74" s="169"/>
      <c r="G74" s="82">
        <f>G60+G69</f>
        <v>0</v>
      </c>
    </row>
    <row r="75" spans="1:7" s="89" customFormat="1" ht="15" customHeight="1">
      <c r="A75" s="77"/>
      <c r="B75" s="119" t="s">
        <v>82</v>
      </c>
      <c r="C75" s="76"/>
      <c r="D75" s="76"/>
      <c r="E75" s="76"/>
      <c r="F75" s="99"/>
      <c r="G75" s="70"/>
    </row>
    <row r="76" spans="1:7" s="20" customFormat="1" ht="15" customHeight="1">
      <c r="A76" s="19"/>
      <c r="B76" s="120" t="s">
        <v>83</v>
      </c>
      <c r="C76" s="18"/>
      <c r="D76" s="18"/>
      <c r="E76" s="18"/>
      <c r="F76" s="28"/>
      <c r="G76" s="158">
        <f>SUM(G77:G88)</f>
        <v>0</v>
      </c>
    </row>
    <row r="77" spans="1:7" s="6" customFormat="1" ht="15" customHeight="1">
      <c r="A77" s="36">
        <v>34</v>
      </c>
      <c r="B77" s="102" t="s">
        <v>216</v>
      </c>
      <c r="C77" s="101" t="s">
        <v>217</v>
      </c>
      <c r="D77" s="36" t="s">
        <v>28</v>
      </c>
      <c r="E77" s="75">
        <f>128.5*0.25</f>
        <v>32.125</v>
      </c>
      <c r="F77" s="155"/>
      <c r="G77" s="90">
        <f aca="true" t="shared" si="3" ref="G77:G88">E77*F77</f>
        <v>0</v>
      </c>
    </row>
    <row r="78" spans="1:7" s="98" customFormat="1" ht="24">
      <c r="A78" s="36">
        <v>35</v>
      </c>
      <c r="B78" s="104" t="s">
        <v>206</v>
      </c>
      <c r="C78" s="108" t="s">
        <v>86</v>
      </c>
      <c r="D78" s="36" t="s">
        <v>14</v>
      </c>
      <c r="E78" s="75">
        <v>214</v>
      </c>
      <c r="F78" s="155"/>
      <c r="G78" s="90">
        <f t="shared" si="3"/>
        <v>0</v>
      </c>
    </row>
    <row r="79" spans="1:7" s="6" customFormat="1" ht="15" customHeight="1">
      <c r="A79" s="36">
        <v>36</v>
      </c>
      <c r="B79" s="102" t="s">
        <v>44</v>
      </c>
      <c r="C79" s="101" t="s">
        <v>45</v>
      </c>
      <c r="D79" s="36" t="s">
        <v>14</v>
      </c>
      <c r="E79" s="75">
        <v>128.5</v>
      </c>
      <c r="F79" s="155"/>
      <c r="G79" s="90">
        <f t="shared" si="3"/>
        <v>0</v>
      </c>
    </row>
    <row r="80" spans="1:7" s="6" customFormat="1" ht="15" customHeight="1">
      <c r="A80" s="36">
        <v>37</v>
      </c>
      <c r="B80" s="104" t="s">
        <v>42</v>
      </c>
      <c r="C80" s="101" t="s">
        <v>220</v>
      </c>
      <c r="D80" s="36" t="s">
        <v>14</v>
      </c>
      <c r="E80" s="75">
        <v>128.5</v>
      </c>
      <c r="F80" s="155"/>
      <c r="G80" s="90">
        <f t="shared" si="3"/>
        <v>0</v>
      </c>
    </row>
    <row r="81" spans="1:7" s="98" customFormat="1" ht="15" customHeight="1">
      <c r="A81" s="36">
        <v>38</v>
      </c>
      <c r="B81" s="104" t="s">
        <v>87</v>
      </c>
      <c r="C81" s="108" t="s">
        <v>221</v>
      </c>
      <c r="D81" s="36" t="s">
        <v>14</v>
      </c>
      <c r="E81" s="75">
        <v>128.5</v>
      </c>
      <c r="F81" s="155"/>
      <c r="G81" s="90">
        <f t="shared" si="3"/>
        <v>0</v>
      </c>
    </row>
    <row r="82" spans="1:7" s="98" customFormat="1" ht="15" customHeight="1">
      <c r="A82" s="36">
        <v>39</v>
      </c>
      <c r="B82" s="104" t="s">
        <v>121</v>
      </c>
      <c r="C82" s="108" t="s">
        <v>222</v>
      </c>
      <c r="D82" s="36" t="s">
        <v>14</v>
      </c>
      <c r="E82" s="75">
        <v>128.5</v>
      </c>
      <c r="F82" s="155"/>
      <c r="G82" s="90">
        <f t="shared" si="3"/>
        <v>0</v>
      </c>
    </row>
    <row r="83" spans="1:7" s="98" customFormat="1" ht="15" customHeight="1">
      <c r="A83" s="36">
        <v>40</v>
      </c>
      <c r="B83" s="104" t="s">
        <v>11</v>
      </c>
      <c r="C83" s="108" t="s">
        <v>84</v>
      </c>
      <c r="D83" s="36" t="s">
        <v>29</v>
      </c>
      <c r="E83" s="75">
        <v>44</v>
      </c>
      <c r="F83" s="155"/>
      <c r="G83" s="90">
        <f t="shared" si="3"/>
        <v>0</v>
      </c>
    </row>
    <row r="84" spans="1:7" s="98" customFormat="1" ht="15" customHeight="1">
      <c r="A84" s="36">
        <v>41</v>
      </c>
      <c r="B84" s="104" t="s">
        <v>11</v>
      </c>
      <c r="C84" s="108" t="s">
        <v>258</v>
      </c>
      <c r="D84" s="36" t="s">
        <v>28</v>
      </c>
      <c r="E84" s="75">
        <f>128*0.15</f>
        <v>19.2</v>
      </c>
      <c r="F84" s="155"/>
      <c r="G84" s="90">
        <f t="shared" si="3"/>
        <v>0</v>
      </c>
    </row>
    <row r="85" spans="1:7" s="98" customFormat="1" ht="15" customHeight="1">
      <c r="A85" s="36">
        <v>42</v>
      </c>
      <c r="B85" s="104" t="s">
        <v>11</v>
      </c>
      <c r="C85" s="108" t="s">
        <v>259</v>
      </c>
      <c r="D85" s="36" t="s">
        <v>28</v>
      </c>
      <c r="E85" s="75">
        <f>128.5*0.06</f>
        <v>7.71</v>
      </c>
      <c r="F85" s="155"/>
      <c r="G85" s="90">
        <f t="shared" si="3"/>
        <v>0</v>
      </c>
    </row>
    <row r="86" spans="1:7" s="98" customFormat="1" ht="15" customHeight="1">
      <c r="A86" s="36">
        <v>43</v>
      </c>
      <c r="B86" s="104" t="s">
        <v>11</v>
      </c>
      <c r="C86" s="108" t="s">
        <v>219</v>
      </c>
      <c r="D86" s="36" t="s">
        <v>28</v>
      </c>
      <c r="E86" s="75">
        <f>128.5*0.04</f>
        <v>5.14</v>
      </c>
      <c r="F86" s="155"/>
      <c r="G86" s="90">
        <f t="shared" si="3"/>
        <v>0</v>
      </c>
    </row>
    <row r="87" spans="1:7" s="98" customFormat="1" ht="15" customHeight="1">
      <c r="A87" s="36">
        <v>44</v>
      </c>
      <c r="B87" s="104" t="s">
        <v>11</v>
      </c>
      <c r="C87" s="108" t="s">
        <v>91</v>
      </c>
      <c r="D87" s="36" t="s">
        <v>29</v>
      </c>
      <c r="E87" s="75">
        <f>E83*1.03</f>
        <v>45.32</v>
      </c>
      <c r="F87" s="155"/>
      <c r="G87" s="90">
        <f t="shared" si="3"/>
        <v>0</v>
      </c>
    </row>
    <row r="88" spans="1:7" s="98" customFormat="1" ht="15" customHeight="1">
      <c r="A88" s="36">
        <v>45</v>
      </c>
      <c r="B88" s="104" t="s">
        <v>218</v>
      </c>
      <c r="C88" s="109" t="s">
        <v>227</v>
      </c>
      <c r="D88" s="36" t="s">
        <v>32</v>
      </c>
      <c r="E88" s="75">
        <v>57.8</v>
      </c>
      <c r="F88" s="155"/>
      <c r="G88" s="90">
        <f t="shared" si="3"/>
        <v>0</v>
      </c>
    </row>
    <row r="89" spans="1:7" s="20" customFormat="1" ht="15" customHeight="1">
      <c r="A89" s="19"/>
      <c r="B89" s="120" t="s">
        <v>85</v>
      </c>
      <c r="C89" s="18"/>
      <c r="D89" s="18"/>
      <c r="E89" s="18"/>
      <c r="F89" s="157"/>
      <c r="G89" s="158">
        <f>SUM(G90:G99)</f>
        <v>0</v>
      </c>
    </row>
    <row r="90" spans="1:7" s="6" customFormat="1" ht="15" customHeight="1">
      <c r="A90" s="36">
        <v>46</v>
      </c>
      <c r="B90" s="102" t="s">
        <v>216</v>
      </c>
      <c r="C90" s="101" t="s">
        <v>217</v>
      </c>
      <c r="D90" s="36" t="s">
        <v>28</v>
      </c>
      <c r="E90" s="75">
        <f>48.3*0.3</f>
        <v>14.489999999999998</v>
      </c>
      <c r="F90" s="155"/>
      <c r="G90" s="90">
        <f aca="true" t="shared" si="4" ref="G90:G99">E90*F90</f>
        <v>0</v>
      </c>
    </row>
    <row r="91" spans="1:7" s="98" customFormat="1" ht="24">
      <c r="A91" s="36">
        <v>47</v>
      </c>
      <c r="B91" s="104" t="s">
        <v>206</v>
      </c>
      <c r="C91" s="108" t="s">
        <v>86</v>
      </c>
      <c r="D91" s="36" t="s">
        <v>14</v>
      </c>
      <c r="E91" s="75">
        <v>97</v>
      </c>
      <c r="F91" s="155"/>
      <c r="G91" s="90">
        <f t="shared" si="4"/>
        <v>0</v>
      </c>
    </row>
    <row r="92" spans="1:7" s="6" customFormat="1" ht="15" customHeight="1">
      <c r="A92" s="36">
        <v>48</v>
      </c>
      <c r="B92" s="102" t="s">
        <v>44</v>
      </c>
      <c r="C92" s="101" t="s">
        <v>45</v>
      </c>
      <c r="D92" s="36" t="s">
        <v>14</v>
      </c>
      <c r="E92" s="75">
        <v>48.3</v>
      </c>
      <c r="F92" s="155"/>
      <c r="G92" s="90">
        <f t="shared" si="4"/>
        <v>0</v>
      </c>
    </row>
    <row r="93" spans="1:7" s="98" customFormat="1" ht="15" customHeight="1">
      <c r="A93" s="36">
        <v>49</v>
      </c>
      <c r="B93" s="104" t="s">
        <v>88</v>
      </c>
      <c r="C93" s="108" t="s">
        <v>223</v>
      </c>
      <c r="D93" s="36" t="s">
        <v>14</v>
      </c>
      <c r="E93" s="75">
        <v>48.3</v>
      </c>
      <c r="F93" s="155"/>
      <c r="G93" s="90">
        <f t="shared" si="4"/>
        <v>0</v>
      </c>
    </row>
    <row r="94" spans="1:7" s="98" customFormat="1" ht="24.75">
      <c r="A94" s="36">
        <v>50</v>
      </c>
      <c r="B94" s="104" t="s">
        <v>224</v>
      </c>
      <c r="C94" s="108" t="s">
        <v>260</v>
      </c>
      <c r="D94" s="36" t="s">
        <v>43</v>
      </c>
      <c r="E94" s="36">
        <v>48.3</v>
      </c>
      <c r="F94" s="155"/>
      <c r="G94" s="90">
        <f t="shared" si="4"/>
        <v>0</v>
      </c>
    </row>
    <row r="95" spans="1:7" s="98" customFormat="1" ht="15" customHeight="1">
      <c r="A95" s="36">
        <v>51</v>
      </c>
      <c r="B95" s="104" t="s">
        <v>11</v>
      </c>
      <c r="C95" s="108" t="s">
        <v>258</v>
      </c>
      <c r="D95" s="36" t="s">
        <v>28</v>
      </c>
      <c r="E95" s="75">
        <f>48.3*0.17</f>
        <v>8.211</v>
      </c>
      <c r="F95" s="155"/>
      <c r="G95" s="90">
        <f t="shared" si="4"/>
        <v>0</v>
      </c>
    </row>
    <row r="96" spans="1:7" s="98" customFormat="1" ht="15" customHeight="1">
      <c r="A96" s="36">
        <v>52</v>
      </c>
      <c r="B96" s="104" t="s">
        <v>11</v>
      </c>
      <c r="C96" s="108" t="s">
        <v>90</v>
      </c>
      <c r="D96" s="36" t="s">
        <v>14</v>
      </c>
      <c r="E96" s="75">
        <f>48.3*1.03</f>
        <v>49.748999999999995</v>
      </c>
      <c r="F96" s="155"/>
      <c r="G96" s="90">
        <f t="shared" si="4"/>
        <v>0</v>
      </c>
    </row>
    <row r="97" spans="1:7" s="98" customFormat="1" ht="15" customHeight="1">
      <c r="A97" s="36">
        <v>53</v>
      </c>
      <c r="B97" s="104" t="s">
        <v>11</v>
      </c>
      <c r="C97" s="108" t="s">
        <v>84</v>
      </c>
      <c r="D97" s="36" t="s">
        <v>29</v>
      </c>
      <c r="E97" s="75">
        <v>80.7</v>
      </c>
      <c r="F97" s="155"/>
      <c r="G97" s="90">
        <f t="shared" si="4"/>
        <v>0</v>
      </c>
    </row>
    <row r="98" spans="1:7" s="98" customFormat="1" ht="15" customHeight="1">
      <c r="A98" s="36">
        <v>54</v>
      </c>
      <c r="B98" s="104" t="s">
        <v>11</v>
      </c>
      <c r="C98" s="108" t="s">
        <v>91</v>
      </c>
      <c r="D98" s="36" t="s">
        <v>29</v>
      </c>
      <c r="E98" s="75">
        <f>E97*1.03</f>
        <v>83.12100000000001</v>
      </c>
      <c r="F98" s="155"/>
      <c r="G98" s="90">
        <f t="shared" si="4"/>
        <v>0</v>
      </c>
    </row>
    <row r="99" spans="1:7" s="98" customFormat="1" ht="15" customHeight="1">
      <c r="A99" s="36">
        <v>55</v>
      </c>
      <c r="B99" s="104" t="s">
        <v>225</v>
      </c>
      <c r="C99" s="109" t="s">
        <v>226</v>
      </c>
      <c r="D99" s="36" t="s">
        <v>32</v>
      </c>
      <c r="E99" s="75">
        <f>48.3*0.3*1.8</f>
        <v>26.081999999999997</v>
      </c>
      <c r="F99" s="155"/>
      <c r="G99" s="90">
        <f t="shared" si="4"/>
        <v>0</v>
      </c>
    </row>
    <row r="100" spans="1:7" s="89" customFormat="1" ht="15" customHeight="1">
      <c r="A100" s="77"/>
      <c r="B100" s="121"/>
      <c r="C100" s="167" t="s">
        <v>89</v>
      </c>
      <c r="D100" s="168"/>
      <c r="E100" s="168"/>
      <c r="F100" s="169"/>
      <c r="G100" s="92">
        <f>G76+G89</f>
        <v>0</v>
      </c>
    </row>
    <row r="101" spans="1:7" s="83" customFormat="1" ht="15" customHeight="1">
      <c r="A101" s="81"/>
      <c r="B101" s="165" t="s">
        <v>46</v>
      </c>
      <c r="C101" s="166"/>
      <c r="D101" s="125"/>
      <c r="E101" s="125"/>
      <c r="F101" s="126"/>
      <c r="G101" s="92"/>
    </row>
    <row r="102" spans="1:7" s="20" customFormat="1" ht="15" customHeight="1">
      <c r="A102" s="19"/>
      <c r="B102" s="120" t="s">
        <v>103</v>
      </c>
      <c r="C102" s="18"/>
      <c r="D102" s="18"/>
      <c r="E102" s="18"/>
      <c r="F102" s="28"/>
      <c r="G102" s="93">
        <f>SUM(G103:G119)</f>
        <v>0</v>
      </c>
    </row>
    <row r="103" spans="1:7" s="6" customFormat="1" ht="15" customHeight="1">
      <c r="A103" s="36">
        <v>56</v>
      </c>
      <c r="B103" s="104" t="s">
        <v>11</v>
      </c>
      <c r="C103" s="7" t="s">
        <v>94</v>
      </c>
      <c r="D103" s="36" t="s">
        <v>0</v>
      </c>
      <c r="E103" s="152">
        <v>8</v>
      </c>
      <c r="F103" s="155"/>
      <c r="G103" s="37">
        <f aca="true" t="shared" si="5" ref="G103:G119">E103*F103</f>
        <v>0</v>
      </c>
    </row>
    <row r="104" spans="1:7" s="6" customFormat="1" ht="15" customHeight="1">
      <c r="A104" s="36">
        <v>57</v>
      </c>
      <c r="B104" s="102" t="s">
        <v>228</v>
      </c>
      <c r="C104" s="101" t="s">
        <v>95</v>
      </c>
      <c r="D104" s="36" t="s">
        <v>0</v>
      </c>
      <c r="E104" s="152">
        <v>8</v>
      </c>
      <c r="F104" s="155"/>
      <c r="G104" s="37">
        <f t="shared" si="5"/>
        <v>0</v>
      </c>
    </row>
    <row r="105" spans="1:7" s="6" customFormat="1" ht="15" customHeight="1">
      <c r="A105" s="36">
        <v>58</v>
      </c>
      <c r="B105" s="104" t="s">
        <v>11</v>
      </c>
      <c r="C105" s="101" t="s">
        <v>96</v>
      </c>
      <c r="D105" s="36" t="s">
        <v>0</v>
      </c>
      <c r="E105" s="36">
        <v>2</v>
      </c>
      <c r="F105" s="155"/>
      <c r="G105" s="37">
        <f t="shared" si="5"/>
        <v>0</v>
      </c>
    </row>
    <row r="106" spans="1:7" s="6" customFormat="1" ht="15" customHeight="1">
      <c r="A106" s="36">
        <v>59</v>
      </c>
      <c r="B106" s="104" t="s">
        <v>11</v>
      </c>
      <c r="C106" s="101" t="s">
        <v>229</v>
      </c>
      <c r="D106" s="36" t="s">
        <v>0</v>
      </c>
      <c r="E106" s="36">
        <v>2</v>
      </c>
      <c r="F106" s="155"/>
      <c r="G106" s="37">
        <f t="shared" si="5"/>
        <v>0</v>
      </c>
    </row>
    <row r="107" spans="1:7" s="6" customFormat="1" ht="15" customHeight="1">
      <c r="A107" s="36">
        <v>60</v>
      </c>
      <c r="B107" s="104" t="s">
        <v>11</v>
      </c>
      <c r="C107" s="7" t="s">
        <v>97</v>
      </c>
      <c r="D107" s="36" t="s">
        <v>0</v>
      </c>
      <c r="E107" s="152">
        <v>3</v>
      </c>
      <c r="F107" s="155"/>
      <c r="G107" s="37">
        <f t="shared" si="5"/>
        <v>0</v>
      </c>
    </row>
    <row r="108" spans="1:7" s="6" customFormat="1" ht="15" customHeight="1">
      <c r="A108" s="36">
        <v>61</v>
      </c>
      <c r="B108" s="104" t="s">
        <v>11</v>
      </c>
      <c r="C108" s="7" t="s">
        <v>98</v>
      </c>
      <c r="D108" s="36" t="s">
        <v>0</v>
      </c>
      <c r="E108" s="152">
        <v>3</v>
      </c>
      <c r="F108" s="155"/>
      <c r="G108" s="37">
        <f t="shared" si="5"/>
        <v>0</v>
      </c>
    </row>
    <row r="109" spans="1:7" s="98" customFormat="1" ht="15" customHeight="1">
      <c r="A109" s="36">
        <v>62</v>
      </c>
      <c r="B109" s="104" t="s">
        <v>11</v>
      </c>
      <c r="C109" s="43" t="s">
        <v>99</v>
      </c>
      <c r="D109" s="36" t="s">
        <v>0</v>
      </c>
      <c r="E109" s="36">
        <v>2</v>
      </c>
      <c r="F109" s="155"/>
      <c r="G109" s="37">
        <f t="shared" si="5"/>
        <v>0</v>
      </c>
    </row>
    <row r="110" spans="1:7" s="98" customFormat="1" ht="15" customHeight="1">
      <c r="A110" s="36">
        <v>63</v>
      </c>
      <c r="B110" s="104" t="s">
        <v>11</v>
      </c>
      <c r="C110" s="43" t="s">
        <v>100</v>
      </c>
      <c r="D110" s="36" t="s">
        <v>0</v>
      </c>
      <c r="E110" s="36">
        <v>2</v>
      </c>
      <c r="F110" s="155"/>
      <c r="G110" s="37">
        <f t="shared" si="5"/>
        <v>0</v>
      </c>
    </row>
    <row r="111" spans="1:7" s="98" customFormat="1" ht="15" customHeight="1">
      <c r="A111" s="36">
        <v>64</v>
      </c>
      <c r="B111" s="104" t="s">
        <v>11</v>
      </c>
      <c r="C111" s="43" t="s">
        <v>101</v>
      </c>
      <c r="D111" s="36" t="s">
        <v>0</v>
      </c>
      <c r="E111" s="36">
        <v>2</v>
      </c>
      <c r="F111" s="155"/>
      <c r="G111" s="37">
        <f t="shared" si="5"/>
        <v>0</v>
      </c>
    </row>
    <row r="112" spans="1:7" s="98" customFormat="1" ht="15" customHeight="1">
      <c r="A112" s="36">
        <v>65</v>
      </c>
      <c r="B112" s="104" t="s">
        <v>11</v>
      </c>
      <c r="C112" s="43" t="s">
        <v>102</v>
      </c>
      <c r="D112" s="36" t="s">
        <v>0</v>
      </c>
      <c r="E112" s="36">
        <v>2</v>
      </c>
      <c r="F112" s="155"/>
      <c r="G112" s="37">
        <f t="shared" si="5"/>
        <v>0</v>
      </c>
    </row>
    <row r="113" spans="1:7" s="98" customFormat="1" ht="15" customHeight="1">
      <c r="A113" s="36">
        <v>66</v>
      </c>
      <c r="B113" s="104" t="s">
        <v>11</v>
      </c>
      <c r="C113" s="43" t="s">
        <v>105</v>
      </c>
      <c r="D113" s="36" t="s">
        <v>0</v>
      </c>
      <c r="E113" s="36">
        <v>27</v>
      </c>
      <c r="F113" s="155"/>
      <c r="G113" s="37">
        <f t="shared" si="5"/>
        <v>0</v>
      </c>
    </row>
    <row r="114" spans="1:7" s="98" customFormat="1" ht="15" customHeight="1">
      <c r="A114" s="36">
        <v>67</v>
      </c>
      <c r="B114" s="104" t="s">
        <v>11</v>
      </c>
      <c r="C114" s="43" t="s">
        <v>104</v>
      </c>
      <c r="D114" s="36" t="s">
        <v>0</v>
      </c>
      <c r="E114" s="36">
        <v>27</v>
      </c>
      <c r="F114" s="155"/>
      <c r="G114" s="37">
        <f t="shared" si="5"/>
        <v>0</v>
      </c>
    </row>
    <row r="115" spans="1:7" s="6" customFormat="1" ht="15" customHeight="1">
      <c r="A115" s="36">
        <v>68</v>
      </c>
      <c r="B115" s="104" t="s">
        <v>11</v>
      </c>
      <c r="C115" s="43" t="s">
        <v>124</v>
      </c>
      <c r="D115" s="36" t="s">
        <v>0</v>
      </c>
      <c r="E115" s="36">
        <v>1</v>
      </c>
      <c r="F115" s="155"/>
      <c r="G115" s="37">
        <f t="shared" si="5"/>
        <v>0</v>
      </c>
    </row>
    <row r="116" spans="1:7" s="98" customFormat="1" ht="15" customHeight="1">
      <c r="A116" s="36">
        <v>69</v>
      </c>
      <c r="B116" s="104" t="s">
        <v>11</v>
      </c>
      <c r="C116" s="43" t="s">
        <v>106</v>
      </c>
      <c r="D116" s="36" t="s">
        <v>0</v>
      </c>
      <c r="E116" s="36">
        <v>1</v>
      </c>
      <c r="F116" s="155"/>
      <c r="G116" s="37">
        <f t="shared" si="5"/>
        <v>0</v>
      </c>
    </row>
    <row r="117" spans="1:7" s="98" customFormat="1" ht="15" customHeight="1">
      <c r="A117" s="36">
        <v>70</v>
      </c>
      <c r="B117" s="104" t="s">
        <v>11</v>
      </c>
      <c r="C117" s="43" t="s">
        <v>230</v>
      </c>
      <c r="D117" s="36" t="s">
        <v>0</v>
      </c>
      <c r="E117" s="36">
        <v>1</v>
      </c>
      <c r="F117" s="155"/>
      <c r="G117" s="37">
        <f t="shared" si="5"/>
        <v>0</v>
      </c>
    </row>
    <row r="118" spans="1:7" s="98" customFormat="1" ht="15" customHeight="1">
      <c r="A118" s="36">
        <v>71</v>
      </c>
      <c r="B118" s="104" t="s">
        <v>11</v>
      </c>
      <c r="C118" s="43" t="s">
        <v>107</v>
      </c>
      <c r="D118" s="36" t="s">
        <v>0</v>
      </c>
      <c r="E118" s="36">
        <v>1</v>
      </c>
      <c r="F118" s="155"/>
      <c r="G118" s="37">
        <f t="shared" si="5"/>
        <v>0</v>
      </c>
    </row>
    <row r="119" spans="1:7" s="98" customFormat="1" ht="15" customHeight="1">
      <c r="A119" s="36">
        <v>72</v>
      </c>
      <c r="B119" s="104" t="s">
        <v>8</v>
      </c>
      <c r="C119" s="43" t="s">
        <v>108</v>
      </c>
      <c r="D119" s="36" t="s">
        <v>0</v>
      </c>
      <c r="E119" s="36">
        <v>3</v>
      </c>
      <c r="F119" s="155"/>
      <c r="G119" s="37">
        <f t="shared" si="5"/>
        <v>0</v>
      </c>
    </row>
    <row r="120" spans="1:7" s="20" customFormat="1" ht="15" customHeight="1">
      <c r="A120" s="19"/>
      <c r="B120" s="120" t="s">
        <v>144</v>
      </c>
      <c r="C120" s="18"/>
      <c r="D120" s="18"/>
      <c r="E120" s="18"/>
      <c r="F120" s="28"/>
      <c r="G120" s="93">
        <f>SUM(G121:G129)</f>
        <v>0</v>
      </c>
    </row>
    <row r="121" spans="1:7" s="98" customFormat="1" ht="15" customHeight="1">
      <c r="A121" s="36">
        <v>73</v>
      </c>
      <c r="B121" s="104" t="s">
        <v>11</v>
      </c>
      <c r="C121" s="43" t="s">
        <v>109</v>
      </c>
      <c r="D121" s="36" t="s">
        <v>0</v>
      </c>
      <c r="E121" s="36">
        <v>1</v>
      </c>
      <c r="F121" s="155"/>
      <c r="G121" s="37">
        <f aca="true" t="shared" si="6" ref="G121:G129">E121*F121</f>
        <v>0</v>
      </c>
    </row>
    <row r="122" spans="1:7" s="98" customFormat="1" ht="15" customHeight="1">
      <c r="A122" s="36">
        <v>74</v>
      </c>
      <c r="B122" s="104" t="s">
        <v>11</v>
      </c>
      <c r="C122" s="43" t="s">
        <v>110</v>
      </c>
      <c r="D122" s="36" t="s">
        <v>0</v>
      </c>
      <c r="E122" s="36">
        <v>1</v>
      </c>
      <c r="F122" s="155"/>
      <c r="G122" s="37">
        <f t="shared" si="6"/>
        <v>0</v>
      </c>
    </row>
    <row r="123" spans="1:7" s="98" customFormat="1" ht="15" customHeight="1">
      <c r="A123" s="36">
        <v>75</v>
      </c>
      <c r="B123" s="104" t="s">
        <v>11</v>
      </c>
      <c r="C123" s="43" t="s">
        <v>111</v>
      </c>
      <c r="D123" s="36" t="s">
        <v>0</v>
      </c>
      <c r="E123" s="36">
        <v>1</v>
      </c>
      <c r="F123" s="155"/>
      <c r="G123" s="37">
        <f t="shared" si="6"/>
        <v>0</v>
      </c>
    </row>
    <row r="124" spans="1:7" s="98" customFormat="1" ht="15" customHeight="1">
      <c r="A124" s="36">
        <v>76</v>
      </c>
      <c r="B124" s="104" t="s">
        <v>11</v>
      </c>
      <c r="C124" s="43" t="s">
        <v>113</v>
      </c>
      <c r="D124" s="36" t="s">
        <v>0</v>
      </c>
      <c r="E124" s="36">
        <v>1</v>
      </c>
      <c r="F124" s="155"/>
      <c r="G124" s="37">
        <f t="shared" si="6"/>
        <v>0</v>
      </c>
    </row>
    <row r="125" spans="1:7" s="98" customFormat="1" ht="15" customHeight="1">
      <c r="A125" s="36">
        <v>77</v>
      </c>
      <c r="B125" s="104" t="s">
        <v>11</v>
      </c>
      <c r="C125" s="43" t="s">
        <v>112</v>
      </c>
      <c r="D125" s="36" t="s">
        <v>0</v>
      </c>
      <c r="E125" s="36">
        <v>1</v>
      </c>
      <c r="F125" s="155"/>
      <c r="G125" s="37">
        <f t="shared" si="6"/>
        <v>0</v>
      </c>
    </row>
    <row r="126" spans="1:7" s="98" customFormat="1" ht="15" customHeight="1">
      <c r="A126" s="36">
        <v>78</v>
      </c>
      <c r="B126" s="104" t="s">
        <v>11</v>
      </c>
      <c r="C126" s="43" t="s">
        <v>114</v>
      </c>
      <c r="D126" s="36" t="s">
        <v>0</v>
      </c>
      <c r="E126" s="36">
        <v>1</v>
      </c>
      <c r="F126" s="155"/>
      <c r="G126" s="37">
        <f t="shared" si="6"/>
        <v>0</v>
      </c>
    </row>
    <row r="127" spans="1:7" s="98" customFormat="1" ht="15" customHeight="1">
      <c r="A127" s="36">
        <v>79</v>
      </c>
      <c r="B127" s="104" t="s">
        <v>11</v>
      </c>
      <c r="C127" s="43" t="s">
        <v>115</v>
      </c>
      <c r="D127" s="36" t="s">
        <v>0</v>
      </c>
      <c r="E127" s="36">
        <v>1</v>
      </c>
      <c r="F127" s="155"/>
      <c r="G127" s="37">
        <f t="shared" si="6"/>
        <v>0</v>
      </c>
    </row>
    <row r="128" spans="1:7" s="98" customFormat="1" ht="15" customHeight="1">
      <c r="A128" s="36">
        <v>80</v>
      </c>
      <c r="B128" s="104" t="s">
        <v>11</v>
      </c>
      <c r="C128" s="43" t="s">
        <v>116</v>
      </c>
      <c r="D128" s="36" t="s">
        <v>0</v>
      </c>
      <c r="E128" s="36">
        <v>2</v>
      </c>
      <c r="F128" s="155"/>
      <c r="G128" s="37">
        <f t="shared" si="6"/>
        <v>0</v>
      </c>
    </row>
    <row r="129" spans="1:7" s="98" customFormat="1" ht="15" customHeight="1">
      <c r="A129" s="36">
        <v>81</v>
      </c>
      <c r="B129" s="104" t="s">
        <v>11</v>
      </c>
      <c r="C129" s="43" t="s">
        <v>117</v>
      </c>
      <c r="D129" s="36" t="s">
        <v>0</v>
      </c>
      <c r="E129" s="36">
        <f>SUM(E123:E127)</f>
        <v>5</v>
      </c>
      <c r="F129" s="155"/>
      <c r="G129" s="37">
        <f t="shared" si="6"/>
        <v>0</v>
      </c>
    </row>
    <row r="130" spans="1:7" s="89" customFormat="1" ht="15" customHeight="1">
      <c r="A130" s="77"/>
      <c r="B130" s="119"/>
      <c r="C130" s="167" t="s">
        <v>47</v>
      </c>
      <c r="D130" s="168"/>
      <c r="E130" s="168"/>
      <c r="F130" s="169"/>
      <c r="G130" s="92">
        <f>G120+G102</f>
        <v>0</v>
      </c>
    </row>
    <row r="131" spans="1:7" s="89" customFormat="1" ht="15" customHeight="1">
      <c r="A131" s="77"/>
      <c r="B131" s="119" t="s">
        <v>174</v>
      </c>
      <c r="C131" s="124"/>
      <c r="D131" s="125"/>
      <c r="E131" s="125"/>
      <c r="F131" s="126"/>
      <c r="G131" s="92"/>
    </row>
    <row r="132" spans="1:7" s="20" customFormat="1" ht="15" customHeight="1" hidden="1">
      <c r="A132" s="19"/>
      <c r="B132" s="120" t="s">
        <v>122</v>
      </c>
      <c r="C132" s="18"/>
      <c r="D132" s="19"/>
      <c r="E132" s="19"/>
      <c r="F132" s="26"/>
      <c r="G132" s="32"/>
    </row>
    <row r="133" spans="1:7" s="20" customFormat="1" ht="15" customHeight="1" hidden="1">
      <c r="A133" s="19"/>
      <c r="B133" s="120" t="s">
        <v>151</v>
      </c>
      <c r="C133" s="18"/>
      <c r="D133" s="19"/>
      <c r="E133" s="19"/>
      <c r="F133" s="26"/>
      <c r="G133" s="93">
        <f>SUM(G134:G156)</f>
        <v>0</v>
      </c>
    </row>
    <row r="134" spans="1:7" s="6" customFormat="1" ht="15" customHeight="1" hidden="1">
      <c r="A134" s="36">
        <v>82</v>
      </c>
      <c r="B134" s="104">
        <v>183101121</v>
      </c>
      <c r="C134" s="58" t="s">
        <v>15</v>
      </c>
      <c r="D134" s="57" t="s">
        <v>0</v>
      </c>
      <c r="E134" s="57">
        <v>0</v>
      </c>
      <c r="F134" s="132"/>
      <c r="G134" s="37">
        <f aca="true" t="shared" si="7" ref="G134:G145">E134*F134</f>
        <v>0</v>
      </c>
    </row>
    <row r="135" spans="1:7" s="6" customFormat="1" ht="15" customHeight="1" hidden="1">
      <c r="A135" s="36">
        <v>83</v>
      </c>
      <c r="B135" s="104" t="s">
        <v>231</v>
      </c>
      <c r="C135" s="56" t="s">
        <v>245</v>
      </c>
      <c r="D135" s="57" t="s">
        <v>0</v>
      </c>
      <c r="E135" s="57">
        <v>0</v>
      </c>
      <c r="F135" s="132"/>
      <c r="G135" s="37">
        <f t="shared" si="7"/>
        <v>0</v>
      </c>
    </row>
    <row r="136" spans="1:7" s="6" customFormat="1" ht="15" customHeight="1" hidden="1">
      <c r="A136" s="36">
        <v>84</v>
      </c>
      <c r="B136" s="104" t="s">
        <v>232</v>
      </c>
      <c r="C136" s="56" t="s">
        <v>136</v>
      </c>
      <c r="D136" s="57" t="s">
        <v>0</v>
      </c>
      <c r="E136" s="57">
        <v>0</v>
      </c>
      <c r="F136" s="132"/>
      <c r="G136" s="37">
        <f t="shared" si="7"/>
        <v>0</v>
      </c>
    </row>
    <row r="137" spans="1:7" s="6" customFormat="1" ht="15" customHeight="1" hidden="1">
      <c r="A137" s="36">
        <v>85</v>
      </c>
      <c r="B137" s="104" t="s">
        <v>11</v>
      </c>
      <c r="C137" s="58" t="s">
        <v>30</v>
      </c>
      <c r="D137" s="57" t="s">
        <v>0</v>
      </c>
      <c r="E137" s="57">
        <v>0</v>
      </c>
      <c r="F137" s="132"/>
      <c r="G137" s="37">
        <f t="shared" si="7"/>
        <v>0</v>
      </c>
    </row>
    <row r="138" spans="1:7" s="6" customFormat="1" ht="15" customHeight="1" hidden="1">
      <c r="A138" s="36">
        <v>86</v>
      </c>
      <c r="B138" s="104" t="s">
        <v>234</v>
      </c>
      <c r="C138" s="56" t="s">
        <v>123</v>
      </c>
      <c r="D138" s="57" t="s">
        <v>0</v>
      </c>
      <c r="E138" s="57">
        <v>0</v>
      </c>
      <c r="F138" s="132"/>
      <c r="G138" s="37">
        <f t="shared" si="7"/>
        <v>0</v>
      </c>
    </row>
    <row r="139" spans="1:7" s="6" customFormat="1" ht="15" customHeight="1" hidden="1">
      <c r="A139" s="36">
        <v>87</v>
      </c>
      <c r="B139" s="104" t="s">
        <v>233</v>
      </c>
      <c r="C139" s="56" t="s">
        <v>137</v>
      </c>
      <c r="D139" s="57" t="s">
        <v>0</v>
      </c>
      <c r="E139" s="57">
        <v>0</v>
      </c>
      <c r="F139" s="132"/>
      <c r="G139" s="37">
        <f t="shared" si="7"/>
        <v>0</v>
      </c>
    </row>
    <row r="140" spans="1:7" s="6" customFormat="1" ht="15" customHeight="1" hidden="1">
      <c r="A140" s="36">
        <v>88</v>
      </c>
      <c r="B140" s="104" t="s">
        <v>11</v>
      </c>
      <c r="C140" s="56" t="s">
        <v>138</v>
      </c>
      <c r="D140" s="57" t="s">
        <v>0</v>
      </c>
      <c r="E140" s="57">
        <v>0</v>
      </c>
      <c r="F140" s="132"/>
      <c r="G140" s="37">
        <f t="shared" si="7"/>
        <v>0</v>
      </c>
    </row>
    <row r="141" spans="1:7" s="6" customFormat="1" ht="15" customHeight="1" hidden="1">
      <c r="A141" s="36">
        <v>89</v>
      </c>
      <c r="B141" s="104" t="s">
        <v>11</v>
      </c>
      <c r="C141" s="56" t="s">
        <v>139</v>
      </c>
      <c r="D141" s="57" t="s">
        <v>0</v>
      </c>
      <c r="E141" s="57">
        <v>0</v>
      </c>
      <c r="F141" s="132"/>
      <c r="G141" s="37">
        <f t="shared" si="7"/>
        <v>0</v>
      </c>
    </row>
    <row r="142" spans="1:7" s="6" customFormat="1" ht="15" customHeight="1" hidden="1">
      <c r="A142" s="36">
        <v>90</v>
      </c>
      <c r="B142" s="104" t="s">
        <v>11</v>
      </c>
      <c r="C142" s="58" t="s">
        <v>20</v>
      </c>
      <c r="D142" s="57" t="s">
        <v>0</v>
      </c>
      <c r="E142" s="57">
        <v>0</v>
      </c>
      <c r="F142" s="132"/>
      <c r="G142" s="37">
        <f t="shared" si="7"/>
        <v>0</v>
      </c>
    </row>
    <row r="143" spans="1:7" s="6" customFormat="1" ht="15" customHeight="1" hidden="1">
      <c r="A143" s="36">
        <v>91</v>
      </c>
      <c r="B143" s="104" t="s">
        <v>11</v>
      </c>
      <c r="C143" s="94" t="s">
        <v>31</v>
      </c>
      <c r="D143" s="57" t="s">
        <v>0</v>
      </c>
      <c r="E143" s="57">
        <v>0</v>
      </c>
      <c r="F143" s="132"/>
      <c r="G143" s="37">
        <f t="shared" si="7"/>
        <v>0</v>
      </c>
    </row>
    <row r="144" spans="1:7" s="6" customFormat="1" ht="15" customHeight="1" hidden="1">
      <c r="A144" s="36">
        <v>92</v>
      </c>
      <c r="B144" s="104" t="s">
        <v>11</v>
      </c>
      <c r="C144" s="56" t="s">
        <v>181</v>
      </c>
      <c r="D144" s="57" t="s">
        <v>14</v>
      </c>
      <c r="E144" s="57">
        <f>E134*0.5</f>
        <v>0</v>
      </c>
      <c r="F144" s="132"/>
      <c r="G144" s="37">
        <f t="shared" si="7"/>
        <v>0</v>
      </c>
    </row>
    <row r="145" spans="1:7" s="6" customFormat="1" ht="15" customHeight="1" hidden="1">
      <c r="A145" s="36">
        <v>93</v>
      </c>
      <c r="B145" s="104" t="s">
        <v>11</v>
      </c>
      <c r="C145" s="56" t="s">
        <v>140</v>
      </c>
      <c r="D145" s="57" t="s">
        <v>0</v>
      </c>
      <c r="E145" s="57">
        <f>E134*5</f>
        <v>0</v>
      </c>
      <c r="F145" s="132"/>
      <c r="G145" s="37">
        <f t="shared" si="7"/>
        <v>0</v>
      </c>
    </row>
    <row r="146" spans="1:7" s="2" customFormat="1" ht="15" customHeight="1" hidden="1">
      <c r="A146" s="3"/>
      <c r="B146" s="122"/>
      <c r="C146" s="52" t="s">
        <v>141</v>
      </c>
      <c r="D146" s="13" t="s">
        <v>22</v>
      </c>
      <c r="E146" s="14"/>
      <c r="F146" s="133"/>
      <c r="G146" s="34"/>
    </row>
    <row r="147" spans="1:7" s="6" customFormat="1" ht="15" customHeight="1" hidden="1">
      <c r="A147" s="36">
        <v>94</v>
      </c>
      <c r="B147" s="104" t="s">
        <v>11</v>
      </c>
      <c r="C147" s="15" t="s">
        <v>142</v>
      </c>
      <c r="D147" s="62" t="s">
        <v>0</v>
      </c>
      <c r="E147" s="57">
        <v>0</v>
      </c>
      <c r="F147" s="133"/>
      <c r="G147" s="37">
        <f aca="true" t="shared" si="8" ref="G147:G156">E147*F147</f>
        <v>0</v>
      </c>
    </row>
    <row r="148" spans="1:7" s="6" customFormat="1" ht="15" customHeight="1" hidden="1">
      <c r="A148" s="36">
        <v>95</v>
      </c>
      <c r="B148" s="104" t="s">
        <v>11</v>
      </c>
      <c r="C148" s="15" t="s">
        <v>145</v>
      </c>
      <c r="D148" s="62" t="s">
        <v>0</v>
      </c>
      <c r="E148" s="57">
        <v>0</v>
      </c>
      <c r="F148" s="133"/>
      <c r="G148" s="37">
        <f t="shared" si="8"/>
        <v>0</v>
      </c>
    </row>
    <row r="149" spans="1:7" s="6" customFormat="1" ht="15" customHeight="1" hidden="1">
      <c r="A149" s="36">
        <v>96</v>
      </c>
      <c r="B149" s="104" t="s">
        <v>11</v>
      </c>
      <c r="C149" s="15" t="s">
        <v>146</v>
      </c>
      <c r="D149" s="62" t="s">
        <v>0</v>
      </c>
      <c r="E149" s="57">
        <v>0</v>
      </c>
      <c r="F149" s="133"/>
      <c r="G149" s="37">
        <f t="shared" si="8"/>
        <v>0</v>
      </c>
    </row>
    <row r="150" spans="1:7" s="6" customFormat="1" ht="15" customHeight="1" hidden="1">
      <c r="A150" s="36">
        <v>97</v>
      </c>
      <c r="B150" s="104" t="s">
        <v>11</v>
      </c>
      <c r="C150" s="15" t="s">
        <v>147</v>
      </c>
      <c r="D150" s="62" t="s">
        <v>0</v>
      </c>
      <c r="E150" s="57">
        <v>0</v>
      </c>
      <c r="F150" s="133"/>
      <c r="G150" s="37">
        <f t="shared" si="8"/>
        <v>0</v>
      </c>
    </row>
    <row r="151" spans="1:7" s="6" customFormat="1" ht="15" customHeight="1" hidden="1">
      <c r="A151" s="36">
        <v>98</v>
      </c>
      <c r="B151" s="104" t="s">
        <v>11</v>
      </c>
      <c r="C151" s="15" t="s">
        <v>263</v>
      </c>
      <c r="D151" s="62" t="s">
        <v>0</v>
      </c>
      <c r="E151" s="57">
        <v>0</v>
      </c>
      <c r="F151" s="133"/>
      <c r="G151" s="37">
        <f t="shared" si="8"/>
        <v>0</v>
      </c>
    </row>
    <row r="152" spans="1:7" s="6" customFormat="1" ht="15" customHeight="1" hidden="1">
      <c r="A152" s="36">
        <v>99</v>
      </c>
      <c r="B152" s="104" t="s">
        <v>11</v>
      </c>
      <c r="C152" s="15" t="s">
        <v>155</v>
      </c>
      <c r="D152" s="62" t="s">
        <v>0</v>
      </c>
      <c r="E152" s="57">
        <v>0</v>
      </c>
      <c r="F152" s="133"/>
      <c r="G152" s="37">
        <f t="shared" si="8"/>
        <v>0</v>
      </c>
    </row>
    <row r="153" spans="1:7" s="6" customFormat="1" ht="15" customHeight="1" hidden="1">
      <c r="A153" s="36">
        <v>100</v>
      </c>
      <c r="B153" s="104" t="s">
        <v>11</v>
      </c>
      <c r="C153" s="15" t="s">
        <v>143</v>
      </c>
      <c r="D153" s="62" t="s">
        <v>0</v>
      </c>
      <c r="E153" s="57">
        <v>0</v>
      </c>
      <c r="F153" s="133"/>
      <c r="G153" s="37">
        <f t="shared" si="8"/>
        <v>0</v>
      </c>
    </row>
    <row r="154" spans="1:7" s="6" customFormat="1" ht="14.25" customHeight="1" hidden="1">
      <c r="A154" s="36">
        <v>101</v>
      </c>
      <c r="B154" s="104" t="s">
        <v>11</v>
      </c>
      <c r="C154" s="15" t="s">
        <v>148</v>
      </c>
      <c r="D154" s="62" t="s">
        <v>0</v>
      </c>
      <c r="E154" s="57">
        <v>0</v>
      </c>
      <c r="F154" s="133"/>
      <c r="G154" s="37">
        <f t="shared" si="8"/>
        <v>0</v>
      </c>
    </row>
    <row r="155" spans="1:7" s="6" customFormat="1" ht="15" customHeight="1" hidden="1">
      <c r="A155" s="36">
        <v>102</v>
      </c>
      <c r="B155" s="104" t="s">
        <v>11</v>
      </c>
      <c r="C155" s="15" t="s">
        <v>149</v>
      </c>
      <c r="D155" s="62" t="s">
        <v>0</v>
      </c>
      <c r="E155" s="57">
        <v>0</v>
      </c>
      <c r="F155" s="133"/>
      <c r="G155" s="37">
        <f t="shared" si="8"/>
        <v>0</v>
      </c>
    </row>
    <row r="156" spans="1:7" s="6" customFormat="1" ht="15" customHeight="1" hidden="1">
      <c r="A156" s="36">
        <v>103</v>
      </c>
      <c r="B156" s="104" t="s">
        <v>11</v>
      </c>
      <c r="C156" s="15" t="s">
        <v>150</v>
      </c>
      <c r="D156" s="62" t="s">
        <v>0</v>
      </c>
      <c r="E156" s="57">
        <v>0</v>
      </c>
      <c r="F156" s="133"/>
      <c r="G156" s="37">
        <f t="shared" si="8"/>
        <v>0</v>
      </c>
    </row>
    <row r="157" spans="1:7" s="20" customFormat="1" ht="15" customHeight="1" hidden="1">
      <c r="A157" s="19"/>
      <c r="B157" s="120" t="s">
        <v>152</v>
      </c>
      <c r="C157" s="18"/>
      <c r="D157" s="19"/>
      <c r="E157" s="19">
        <f>SUM(E147:E156)</f>
        <v>0</v>
      </c>
      <c r="F157" s="26"/>
      <c r="G157" s="93">
        <f>SUM(G158:G165)</f>
        <v>0</v>
      </c>
    </row>
    <row r="158" spans="1:7" s="6" customFormat="1" ht="15" customHeight="1" hidden="1">
      <c r="A158" s="36">
        <v>104</v>
      </c>
      <c r="B158" s="104">
        <v>183101121</v>
      </c>
      <c r="C158" s="58" t="s">
        <v>15</v>
      </c>
      <c r="D158" s="57" t="s">
        <v>0</v>
      </c>
      <c r="E158" s="57">
        <v>0</v>
      </c>
      <c r="F158" s="132"/>
      <c r="G158" s="37">
        <f aca="true" t="shared" si="9" ref="G158:G163">E158*F158</f>
        <v>0</v>
      </c>
    </row>
    <row r="159" spans="1:7" s="6" customFormat="1" ht="15" customHeight="1" hidden="1">
      <c r="A159" s="36">
        <v>105</v>
      </c>
      <c r="B159" s="104" t="s">
        <v>231</v>
      </c>
      <c r="C159" s="56" t="s">
        <v>245</v>
      </c>
      <c r="D159" s="57" t="s">
        <v>0</v>
      </c>
      <c r="E159" s="57">
        <v>0</v>
      </c>
      <c r="F159" s="132"/>
      <c r="G159" s="37">
        <f t="shared" si="9"/>
        <v>0</v>
      </c>
    </row>
    <row r="160" spans="1:7" s="6" customFormat="1" ht="15" customHeight="1" hidden="1">
      <c r="A160" s="36">
        <v>106</v>
      </c>
      <c r="B160" s="104" t="s">
        <v>234</v>
      </c>
      <c r="C160" s="56" t="s">
        <v>123</v>
      </c>
      <c r="D160" s="57" t="s">
        <v>0</v>
      </c>
      <c r="E160" s="57">
        <v>0</v>
      </c>
      <c r="F160" s="132"/>
      <c r="G160" s="37">
        <f t="shared" si="9"/>
        <v>0</v>
      </c>
    </row>
    <row r="161" spans="1:7" s="6" customFormat="1" ht="15" customHeight="1" hidden="1">
      <c r="A161" s="36">
        <v>107</v>
      </c>
      <c r="B161" s="104" t="s">
        <v>233</v>
      </c>
      <c r="C161" s="56" t="s">
        <v>137</v>
      </c>
      <c r="D161" s="57" t="s">
        <v>0</v>
      </c>
      <c r="E161" s="57">
        <v>0</v>
      </c>
      <c r="F161" s="132"/>
      <c r="G161" s="37">
        <f t="shared" si="9"/>
        <v>0</v>
      </c>
    </row>
    <row r="162" spans="1:7" s="6" customFormat="1" ht="15" customHeight="1" hidden="1">
      <c r="A162" s="36">
        <v>108</v>
      </c>
      <c r="B162" s="104" t="s">
        <v>11</v>
      </c>
      <c r="C162" s="56" t="s">
        <v>181</v>
      </c>
      <c r="D162" s="57" t="s">
        <v>14</v>
      </c>
      <c r="E162" s="57">
        <v>0</v>
      </c>
      <c r="F162" s="132"/>
      <c r="G162" s="37">
        <f t="shared" si="9"/>
        <v>0</v>
      </c>
    </row>
    <row r="163" spans="1:7" s="6" customFormat="1" ht="15" customHeight="1" hidden="1">
      <c r="A163" s="36">
        <v>109</v>
      </c>
      <c r="B163" s="104" t="s">
        <v>11</v>
      </c>
      <c r="C163" s="56" t="s">
        <v>140</v>
      </c>
      <c r="D163" s="57" t="s">
        <v>0</v>
      </c>
      <c r="E163" s="57">
        <f>E158*5</f>
        <v>0</v>
      </c>
      <c r="F163" s="132"/>
      <c r="G163" s="37">
        <f t="shared" si="9"/>
        <v>0</v>
      </c>
    </row>
    <row r="164" spans="1:7" s="6" customFormat="1" ht="15" customHeight="1" hidden="1">
      <c r="A164" s="36"/>
      <c r="B164" s="104"/>
      <c r="C164" s="59" t="s">
        <v>153</v>
      </c>
      <c r="D164" s="60" t="s">
        <v>22</v>
      </c>
      <c r="E164" s="61"/>
      <c r="F164" s="134"/>
      <c r="G164" s="37"/>
    </row>
    <row r="165" spans="1:7" s="6" customFormat="1" ht="15" customHeight="1" hidden="1">
      <c r="A165" s="36">
        <v>110</v>
      </c>
      <c r="B165" s="104" t="s">
        <v>11</v>
      </c>
      <c r="C165" s="15" t="s">
        <v>156</v>
      </c>
      <c r="D165" s="62" t="s">
        <v>0</v>
      </c>
      <c r="E165" s="63">
        <v>0</v>
      </c>
      <c r="F165" s="134"/>
      <c r="G165" s="37">
        <f>E165*F165</f>
        <v>0</v>
      </c>
    </row>
    <row r="166" spans="1:7" s="20" customFormat="1" ht="15" customHeight="1" hidden="1">
      <c r="A166" s="19"/>
      <c r="B166" s="120" t="s">
        <v>154</v>
      </c>
      <c r="C166" s="18"/>
      <c r="D166" s="19"/>
      <c r="E166" s="19"/>
      <c r="F166" s="26"/>
      <c r="G166" s="100">
        <f>SUM(G167:G178)</f>
        <v>0</v>
      </c>
    </row>
    <row r="167" spans="1:7" s="6" customFormat="1" ht="15" customHeight="1" hidden="1">
      <c r="A167" s="36">
        <v>111</v>
      </c>
      <c r="B167" s="104" t="s">
        <v>235</v>
      </c>
      <c r="C167" s="56" t="s">
        <v>157</v>
      </c>
      <c r="D167" s="57" t="s">
        <v>0</v>
      </c>
      <c r="E167" s="57">
        <v>0</v>
      </c>
      <c r="F167" s="132"/>
      <c r="G167" s="37">
        <f aca="true" t="shared" si="10" ref="G167:G175">E167*F167</f>
        <v>0</v>
      </c>
    </row>
    <row r="168" spans="1:7" s="6" customFormat="1" ht="15" customHeight="1" hidden="1">
      <c r="A168" s="36">
        <v>112</v>
      </c>
      <c r="B168" s="104" t="s">
        <v>231</v>
      </c>
      <c r="C168" s="56" t="s">
        <v>245</v>
      </c>
      <c r="D168" s="57" t="s">
        <v>0</v>
      </c>
      <c r="E168" s="57">
        <v>0</v>
      </c>
      <c r="F168" s="132"/>
      <c r="G168" s="37">
        <f t="shared" si="10"/>
        <v>0</v>
      </c>
    </row>
    <row r="169" spans="1:7" s="6" customFormat="1" ht="15" customHeight="1" hidden="1">
      <c r="A169" s="36">
        <v>113</v>
      </c>
      <c r="B169" s="104" t="s">
        <v>232</v>
      </c>
      <c r="C169" s="56" t="s">
        <v>236</v>
      </c>
      <c r="D169" s="57" t="s">
        <v>0</v>
      </c>
      <c r="E169" s="57">
        <v>0</v>
      </c>
      <c r="F169" s="132"/>
      <c r="G169" s="37">
        <f t="shared" si="10"/>
        <v>0</v>
      </c>
    </row>
    <row r="170" spans="1:7" s="6" customFormat="1" ht="15" customHeight="1" hidden="1">
      <c r="A170" s="36">
        <v>114</v>
      </c>
      <c r="B170" s="104" t="s">
        <v>233</v>
      </c>
      <c r="C170" s="58" t="s">
        <v>137</v>
      </c>
      <c r="D170" s="57" t="s">
        <v>0</v>
      </c>
      <c r="E170" s="57">
        <v>0</v>
      </c>
      <c r="F170" s="132"/>
      <c r="G170" s="37">
        <f t="shared" si="10"/>
        <v>0</v>
      </c>
    </row>
    <row r="171" spans="1:7" s="6" customFormat="1" ht="15" customHeight="1" hidden="1">
      <c r="A171" s="36">
        <v>115</v>
      </c>
      <c r="B171" s="104" t="s">
        <v>11</v>
      </c>
      <c r="C171" s="56" t="s">
        <v>158</v>
      </c>
      <c r="D171" s="95" t="s">
        <v>178</v>
      </c>
      <c r="E171" s="57">
        <v>0</v>
      </c>
      <c r="F171" s="132"/>
      <c r="G171" s="37">
        <f t="shared" si="10"/>
        <v>0</v>
      </c>
    </row>
    <row r="172" spans="1:7" s="6" customFormat="1" ht="15" customHeight="1" hidden="1">
      <c r="A172" s="36">
        <v>116</v>
      </c>
      <c r="B172" s="104" t="s">
        <v>11</v>
      </c>
      <c r="C172" s="58" t="s">
        <v>21</v>
      </c>
      <c r="D172" s="57" t="s">
        <v>0</v>
      </c>
      <c r="E172" s="57">
        <v>0</v>
      </c>
      <c r="F172" s="132"/>
      <c r="G172" s="37">
        <f t="shared" si="10"/>
        <v>0</v>
      </c>
    </row>
    <row r="173" spans="1:7" s="6" customFormat="1" ht="15" customHeight="1" hidden="1">
      <c r="A173" s="36">
        <v>117</v>
      </c>
      <c r="B173" s="104" t="s">
        <v>11</v>
      </c>
      <c r="C173" s="58" t="s">
        <v>20</v>
      </c>
      <c r="D173" s="57" t="s">
        <v>0</v>
      </c>
      <c r="E173" s="57">
        <v>0</v>
      </c>
      <c r="F173" s="132"/>
      <c r="G173" s="37">
        <f t="shared" si="10"/>
        <v>0</v>
      </c>
    </row>
    <row r="174" spans="1:7" s="6" customFormat="1" ht="15" customHeight="1" hidden="1">
      <c r="A174" s="36">
        <v>118</v>
      </c>
      <c r="B174" s="104" t="s">
        <v>11</v>
      </c>
      <c r="C174" s="56" t="s">
        <v>181</v>
      </c>
      <c r="D174" s="57" t="s">
        <v>14</v>
      </c>
      <c r="E174" s="57">
        <v>0</v>
      </c>
      <c r="F174" s="132"/>
      <c r="G174" s="37">
        <f t="shared" si="10"/>
        <v>0</v>
      </c>
    </row>
    <row r="175" spans="1:7" s="6" customFormat="1" ht="15" customHeight="1" hidden="1">
      <c r="A175" s="36">
        <v>119</v>
      </c>
      <c r="B175" s="104" t="s">
        <v>11</v>
      </c>
      <c r="C175" s="56" t="s">
        <v>140</v>
      </c>
      <c r="D175" s="57" t="s">
        <v>0</v>
      </c>
      <c r="E175" s="57">
        <f>E167*5</f>
        <v>0</v>
      </c>
      <c r="F175" s="132"/>
      <c r="G175" s="37">
        <f t="shared" si="10"/>
        <v>0</v>
      </c>
    </row>
    <row r="176" spans="1:7" s="6" customFormat="1" ht="15" customHeight="1" hidden="1">
      <c r="A176" s="36"/>
      <c r="B176" s="104"/>
      <c r="C176" s="59" t="s">
        <v>159</v>
      </c>
      <c r="D176" s="60" t="s">
        <v>22</v>
      </c>
      <c r="E176" s="61"/>
      <c r="F176" s="134"/>
      <c r="G176" s="37"/>
    </row>
    <row r="177" spans="1:7" s="6" customFormat="1" ht="15" customHeight="1" hidden="1">
      <c r="A177" s="36">
        <v>120</v>
      </c>
      <c r="B177" s="104" t="s">
        <v>11</v>
      </c>
      <c r="C177" s="15" t="s">
        <v>160</v>
      </c>
      <c r="D177" s="62" t="s">
        <v>0</v>
      </c>
      <c r="E177" s="63">
        <v>0</v>
      </c>
      <c r="F177" s="134"/>
      <c r="G177" s="37">
        <f>E177*F177</f>
        <v>0</v>
      </c>
    </row>
    <row r="178" spans="1:7" s="6" customFormat="1" ht="15" customHeight="1" hidden="1">
      <c r="A178" s="36">
        <v>121</v>
      </c>
      <c r="B178" s="104" t="s">
        <v>11</v>
      </c>
      <c r="C178" s="15" t="s">
        <v>161</v>
      </c>
      <c r="D178" s="62" t="s">
        <v>0</v>
      </c>
      <c r="E178" s="63">
        <v>0</v>
      </c>
      <c r="F178" s="134"/>
      <c r="G178" s="37">
        <f>E178*F178</f>
        <v>0</v>
      </c>
    </row>
    <row r="179" spans="1:7" s="20" customFormat="1" ht="15" customHeight="1" hidden="1">
      <c r="A179" s="19"/>
      <c r="B179" s="120" t="s">
        <v>163</v>
      </c>
      <c r="C179" s="18"/>
      <c r="D179" s="19"/>
      <c r="E179" s="19"/>
      <c r="F179" s="26"/>
      <c r="G179" s="100">
        <f>SUM(G180:G194)</f>
        <v>0</v>
      </c>
    </row>
    <row r="180" spans="1:7" s="6" customFormat="1" ht="15" customHeight="1" hidden="1">
      <c r="A180" s="36">
        <v>122</v>
      </c>
      <c r="B180" s="104" t="s">
        <v>237</v>
      </c>
      <c r="C180" s="56" t="s">
        <v>164</v>
      </c>
      <c r="D180" s="57" t="s">
        <v>0</v>
      </c>
      <c r="E180" s="57">
        <v>0</v>
      </c>
      <c r="F180" s="132"/>
      <c r="G180" s="37">
        <f aca="true" t="shared" si="11" ref="G180:G185">E180*F180</f>
        <v>0</v>
      </c>
    </row>
    <row r="181" spans="1:7" s="6" customFormat="1" ht="15" customHeight="1" hidden="1">
      <c r="A181" s="36">
        <v>123</v>
      </c>
      <c r="B181" s="104" t="s">
        <v>238</v>
      </c>
      <c r="C181" s="56" t="s">
        <v>247</v>
      </c>
      <c r="D181" s="57" t="s">
        <v>0</v>
      </c>
      <c r="E181" s="57">
        <v>0</v>
      </c>
      <c r="F181" s="132"/>
      <c r="G181" s="37">
        <f t="shared" si="11"/>
        <v>0</v>
      </c>
    </row>
    <row r="182" spans="1:7" s="6" customFormat="1" ht="15" customHeight="1" hidden="1">
      <c r="A182" s="36">
        <v>124</v>
      </c>
      <c r="B182" s="104" t="s">
        <v>233</v>
      </c>
      <c r="C182" s="56" t="s">
        <v>137</v>
      </c>
      <c r="D182" s="57" t="s">
        <v>0</v>
      </c>
      <c r="E182" s="57">
        <v>0</v>
      </c>
      <c r="F182" s="132"/>
      <c r="G182" s="37">
        <f t="shared" si="11"/>
        <v>0</v>
      </c>
    </row>
    <row r="183" spans="1:7" s="6" customFormat="1" ht="15" customHeight="1" hidden="1">
      <c r="A183" s="36">
        <v>125</v>
      </c>
      <c r="B183" s="104" t="s">
        <v>11</v>
      </c>
      <c r="C183" s="56" t="s">
        <v>177</v>
      </c>
      <c r="D183" s="95" t="s">
        <v>178</v>
      </c>
      <c r="E183" s="64">
        <v>0</v>
      </c>
      <c r="F183" s="132"/>
      <c r="G183" s="37">
        <f t="shared" si="11"/>
        <v>0</v>
      </c>
    </row>
    <row r="184" spans="1:7" s="6" customFormat="1" ht="15" customHeight="1" hidden="1">
      <c r="A184" s="36">
        <v>126</v>
      </c>
      <c r="B184" s="104" t="s">
        <v>11</v>
      </c>
      <c r="C184" s="56" t="s">
        <v>181</v>
      </c>
      <c r="D184" s="57" t="s">
        <v>14</v>
      </c>
      <c r="E184" s="57">
        <f>E180*0.3</f>
        <v>0</v>
      </c>
      <c r="F184" s="132"/>
      <c r="G184" s="37">
        <f t="shared" si="11"/>
        <v>0</v>
      </c>
    </row>
    <row r="185" spans="1:7" s="6" customFormat="1" ht="15" customHeight="1" hidden="1">
      <c r="A185" s="36">
        <v>127</v>
      </c>
      <c r="B185" s="104" t="s">
        <v>11</v>
      </c>
      <c r="C185" s="56" t="s">
        <v>165</v>
      </c>
      <c r="D185" s="57" t="s">
        <v>0</v>
      </c>
      <c r="E185" s="57">
        <f>E180*2</f>
        <v>0</v>
      </c>
      <c r="F185" s="132"/>
      <c r="G185" s="37">
        <f t="shared" si="11"/>
        <v>0</v>
      </c>
    </row>
    <row r="186" spans="1:7" s="6" customFormat="1" ht="15" customHeight="1" hidden="1">
      <c r="A186" s="36"/>
      <c r="B186" s="104"/>
      <c r="C186" s="59" t="s">
        <v>162</v>
      </c>
      <c r="D186" s="60" t="s">
        <v>22</v>
      </c>
      <c r="E186" s="61"/>
      <c r="F186" s="134"/>
      <c r="G186" s="37"/>
    </row>
    <row r="187" spans="1:7" s="6" customFormat="1" ht="15" customHeight="1" hidden="1">
      <c r="A187" s="36">
        <v>128</v>
      </c>
      <c r="B187" s="104" t="s">
        <v>11</v>
      </c>
      <c r="C187" s="7" t="s">
        <v>166</v>
      </c>
      <c r="D187" s="57" t="s">
        <v>0</v>
      </c>
      <c r="E187" s="36">
        <v>0</v>
      </c>
      <c r="F187" s="132"/>
      <c r="G187" s="96">
        <f aca="true" t="shared" si="12" ref="G187:G194">E187*F187</f>
        <v>0</v>
      </c>
    </row>
    <row r="188" spans="1:7" s="6" customFormat="1" ht="15" customHeight="1" hidden="1">
      <c r="A188" s="36">
        <v>129</v>
      </c>
      <c r="B188" s="104" t="s">
        <v>11</v>
      </c>
      <c r="C188" s="7" t="s">
        <v>167</v>
      </c>
      <c r="D188" s="57" t="s">
        <v>0</v>
      </c>
      <c r="E188" s="36">
        <v>0</v>
      </c>
      <c r="F188" s="132"/>
      <c r="G188" s="96">
        <f t="shared" si="12"/>
        <v>0</v>
      </c>
    </row>
    <row r="189" spans="1:7" s="6" customFormat="1" ht="15" customHeight="1" hidden="1">
      <c r="A189" s="36">
        <v>130</v>
      </c>
      <c r="B189" s="104" t="s">
        <v>11</v>
      </c>
      <c r="C189" s="7" t="s">
        <v>168</v>
      </c>
      <c r="D189" s="57" t="s">
        <v>0</v>
      </c>
      <c r="E189" s="36">
        <v>0</v>
      </c>
      <c r="F189" s="132"/>
      <c r="G189" s="37">
        <f t="shared" si="12"/>
        <v>0</v>
      </c>
    </row>
    <row r="190" spans="1:7" s="6" customFormat="1" ht="15" customHeight="1" hidden="1">
      <c r="A190" s="36">
        <v>131</v>
      </c>
      <c r="B190" s="104" t="s">
        <v>11</v>
      </c>
      <c r="C190" s="7" t="s">
        <v>169</v>
      </c>
      <c r="D190" s="57" t="s">
        <v>0</v>
      </c>
      <c r="E190" s="36">
        <v>0</v>
      </c>
      <c r="F190" s="132"/>
      <c r="G190" s="37">
        <f t="shared" si="12"/>
        <v>0</v>
      </c>
    </row>
    <row r="191" spans="1:7" s="6" customFormat="1" ht="15" customHeight="1" hidden="1">
      <c r="A191" s="36">
        <v>132</v>
      </c>
      <c r="B191" s="104" t="s">
        <v>11</v>
      </c>
      <c r="C191" s="7" t="s">
        <v>170</v>
      </c>
      <c r="D191" s="57" t="s">
        <v>0</v>
      </c>
      <c r="E191" s="36">
        <v>0</v>
      </c>
      <c r="F191" s="132"/>
      <c r="G191" s="37">
        <f t="shared" si="12"/>
        <v>0</v>
      </c>
    </row>
    <row r="192" spans="1:7" s="6" customFormat="1" ht="15" customHeight="1" hidden="1">
      <c r="A192" s="36">
        <v>133</v>
      </c>
      <c r="B192" s="104" t="s">
        <v>11</v>
      </c>
      <c r="C192" s="7" t="s">
        <v>171</v>
      </c>
      <c r="D192" s="57" t="s">
        <v>0</v>
      </c>
      <c r="E192" s="36">
        <v>0</v>
      </c>
      <c r="F192" s="132"/>
      <c r="G192" s="37">
        <f t="shared" si="12"/>
        <v>0</v>
      </c>
    </row>
    <row r="193" spans="1:7" s="6" customFormat="1" ht="15" customHeight="1" hidden="1">
      <c r="A193" s="36">
        <v>134</v>
      </c>
      <c r="B193" s="104" t="s">
        <v>11</v>
      </c>
      <c r="C193" s="7" t="s">
        <v>172</v>
      </c>
      <c r="D193" s="57" t="s">
        <v>0</v>
      </c>
      <c r="E193" s="36">
        <v>0</v>
      </c>
      <c r="F193" s="132"/>
      <c r="G193" s="37">
        <f t="shared" si="12"/>
        <v>0</v>
      </c>
    </row>
    <row r="194" spans="1:7" s="6" customFormat="1" ht="15" customHeight="1" hidden="1">
      <c r="A194" s="36">
        <v>135</v>
      </c>
      <c r="B194" s="104" t="s">
        <v>11</v>
      </c>
      <c r="C194" s="7" t="s">
        <v>173</v>
      </c>
      <c r="D194" s="57" t="s">
        <v>0</v>
      </c>
      <c r="E194" s="36">
        <v>0</v>
      </c>
      <c r="F194" s="132"/>
      <c r="G194" s="37">
        <f t="shared" si="12"/>
        <v>0</v>
      </c>
    </row>
    <row r="195" spans="1:7" s="89" customFormat="1" ht="15" customHeight="1">
      <c r="A195" s="77"/>
      <c r="B195" s="121"/>
      <c r="C195" s="167" t="s">
        <v>16</v>
      </c>
      <c r="D195" s="168"/>
      <c r="E195" s="168"/>
      <c r="F195" s="169"/>
      <c r="G195" s="82">
        <f>G133+G157+G166+G179</f>
        <v>0</v>
      </c>
    </row>
    <row r="196" spans="1:7" s="89" customFormat="1" ht="15" customHeight="1">
      <c r="A196" s="77"/>
      <c r="B196" s="116" t="s">
        <v>54</v>
      </c>
      <c r="C196" s="66"/>
      <c r="D196" s="77"/>
      <c r="E196" s="77"/>
      <c r="F196" s="78"/>
      <c r="G196" s="79"/>
    </row>
    <row r="197" spans="1:7" s="6" customFormat="1" ht="15" customHeight="1" hidden="1">
      <c r="A197" s="36">
        <v>136</v>
      </c>
      <c r="B197" s="104" t="s">
        <v>239</v>
      </c>
      <c r="C197" s="15" t="s">
        <v>196</v>
      </c>
      <c r="D197" s="36" t="s">
        <v>14</v>
      </c>
      <c r="E197" s="36">
        <v>0</v>
      </c>
      <c r="F197" s="132"/>
      <c r="G197" s="37">
        <f aca="true" t="shared" si="13" ref="G197:G204">E197*F197</f>
        <v>0</v>
      </c>
    </row>
    <row r="198" spans="1:7" s="98" customFormat="1" ht="15" customHeight="1" hidden="1">
      <c r="A198" s="36">
        <v>137</v>
      </c>
      <c r="B198" s="104" t="s">
        <v>11</v>
      </c>
      <c r="C198" s="15" t="s">
        <v>175</v>
      </c>
      <c r="D198" s="36" t="s">
        <v>14</v>
      </c>
      <c r="E198" s="36">
        <v>0</v>
      </c>
      <c r="F198" s="135"/>
      <c r="G198" s="37">
        <f t="shared" si="13"/>
        <v>0</v>
      </c>
    </row>
    <row r="199" spans="1:7" s="98" customFormat="1" ht="15" customHeight="1" hidden="1">
      <c r="A199" s="36">
        <v>138</v>
      </c>
      <c r="B199" s="104" t="s">
        <v>249</v>
      </c>
      <c r="C199" s="15" t="s">
        <v>176</v>
      </c>
      <c r="D199" s="36" t="s">
        <v>14</v>
      </c>
      <c r="E199" s="36">
        <v>0</v>
      </c>
      <c r="F199" s="132"/>
      <c r="G199" s="37">
        <f t="shared" si="13"/>
        <v>0</v>
      </c>
    </row>
    <row r="200" spans="1:7" s="98" customFormat="1" ht="15" customHeight="1" hidden="1">
      <c r="A200" s="36">
        <v>139</v>
      </c>
      <c r="B200" s="104" t="s">
        <v>246</v>
      </c>
      <c r="C200" s="56" t="s">
        <v>248</v>
      </c>
      <c r="D200" s="36" t="s">
        <v>0</v>
      </c>
      <c r="E200" s="36">
        <v>0</v>
      </c>
      <c r="F200" s="132"/>
      <c r="G200" s="37">
        <f t="shared" si="13"/>
        <v>0</v>
      </c>
    </row>
    <row r="201" spans="1:7" s="6" customFormat="1" ht="15" customHeight="1" hidden="1">
      <c r="A201" s="36">
        <v>140</v>
      </c>
      <c r="B201" s="104">
        <v>184911421</v>
      </c>
      <c r="C201" s="15" t="s">
        <v>240</v>
      </c>
      <c r="D201" s="57" t="s">
        <v>14</v>
      </c>
      <c r="E201" s="36">
        <v>0</v>
      </c>
      <c r="F201" s="132"/>
      <c r="G201" s="37">
        <f t="shared" si="13"/>
        <v>0</v>
      </c>
    </row>
    <row r="202" spans="1:7" s="6" customFormat="1" ht="15" customHeight="1" hidden="1">
      <c r="A202" s="36">
        <v>141</v>
      </c>
      <c r="B202" s="104" t="s">
        <v>11</v>
      </c>
      <c r="C202" s="56" t="s">
        <v>179</v>
      </c>
      <c r="D202" s="95" t="s">
        <v>178</v>
      </c>
      <c r="E202" s="64">
        <v>0</v>
      </c>
      <c r="F202" s="132"/>
      <c r="G202" s="37">
        <f t="shared" si="13"/>
        <v>0</v>
      </c>
    </row>
    <row r="203" spans="1:7" s="6" customFormat="1" ht="15" customHeight="1" hidden="1">
      <c r="A203" s="36">
        <v>142</v>
      </c>
      <c r="B203" s="104" t="s">
        <v>11</v>
      </c>
      <c r="C203" s="7" t="s">
        <v>180</v>
      </c>
      <c r="D203" s="36" t="s">
        <v>17</v>
      </c>
      <c r="E203" s="64">
        <v>0</v>
      </c>
      <c r="F203" s="132"/>
      <c r="G203" s="37">
        <f t="shared" si="13"/>
        <v>0</v>
      </c>
    </row>
    <row r="204" spans="1:7" s="6" customFormat="1" ht="15" customHeight="1" hidden="1">
      <c r="A204" s="36">
        <v>143</v>
      </c>
      <c r="B204" s="104" t="s">
        <v>11</v>
      </c>
      <c r="C204" s="56" t="s">
        <v>189</v>
      </c>
      <c r="D204" s="95" t="s">
        <v>13</v>
      </c>
      <c r="E204" s="64">
        <v>0</v>
      </c>
      <c r="F204" s="132"/>
      <c r="G204" s="37">
        <f t="shared" si="13"/>
        <v>0</v>
      </c>
    </row>
    <row r="205" spans="1:7" s="6" customFormat="1" ht="15" customHeight="1" hidden="1">
      <c r="A205" s="36"/>
      <c r="B205" s="104"/>
      <c r="C205" s="59" t="s">
        <v>255</v>
      </c>
      <c r="D205" s="60" t="s">
        <v>22</v>
      </c>
      <c r="E205" s="61"/>
      <c r="F205" s="134"/>
      <c r="G205" s="96"/>
    </row>
    <row r="206" spans="1:7" s="6" customFormat="1" ht="15" customHeight="1" hidden="1">
      <c r="A206" s="36">
        <v>144</v>
      </c>
      <c r="B206" s="104" t="s">
        <v>11</v>
      </c>
      <c r="C206" s="15" t="s">
        <v>256</v>
      </c>
      <c r="D206" s="36" t="s">
        <v>0</v>
      </c>
      <c r="E206" s="36">
        <v>0</v>
      </c>
      <c r="F206" s="132"/>
      <c r="G206" s="96">
        <f aca="true" t="shared" si="14" ref="G206:G214">E206*F206</f>
        <v>0</v>
      </c>
    </row>
    <row r="207" spans="1:7" s="6" customFormat="1" ht="15" customHeight="1" hidden="1">
      <c r="A207" s="36">
        <v>145</v>
      </c>
      <c r="B207" s="104" t="s">
        <v>11</v>
      </c>
      <c r="C207" s="15" t="s">
        <v>182</v>
      </c>
      <c r="D207" s="36" t="s">
        <v>0</v>
      </c>
      <c r="E207" s="44">
        <v>0</v>
      </c>
      <c r="F207" s="132"/>
      <c r="G207" s="96">
        <f t="shared" si="14"/>
        <v>0</v>
      </c>
    </row>
    <row r="208" spans="1:7" s="6" customFormat="1" ht="15" customHeight="1" hidden="1">
      <c r="A208" s="36">
        <v>146</v>
      </c>
      <c r="B208" s="104" t="s">
        <v>11</v>
      </c>
      <c r="C208" s="15" t="s">
        <v>185</v>
      </c>
      <c r="D208" s="36" t="s">
        <v>0</v>
      </c>
      <c r="E208" s="44">
        <v>0</v>
      </c>
      <c r="F208" s="132"/>
      <c r="G208" s="96">
        <f t="shared" si="14"/>
        <v>0</v>
      </c>
    </row>
    <row r="209" spans="1:7" s="6" customFormat="1" ht="15" customHeight="1" hidden="1">
      <c r="A209" s="36">
        <v>147</v>
      </c>
      <c r="B209" s="104" t="s">
        <v>11</v>
      </c>
      <c r="C209" s="15" t="s">
        <v>183</v>
      </c>
      <c r="D209" s="36" t="s">
        <v>0</v>
      </c>
      <c r="E209" s="36">
        <v>0</v>
      </c>
      <c r="F209" s="132"/>
      <c r="G209" s="96">
        <f t="shared" si="14"/>
        <v>0</v>
      </c>
    </row>
    <row r="210" spans="1:7" s="6" customFormat="1" ht="15" customHeight="1" hidden="1">
      <c r="A210" s="36">
        <v>148</v>
      </c>
      <c r="B210" s="104" t="s">
        <v>11</v>
      </c>
      <c r="C210" s="15" t="s">
        <v>184</v>
      </c>
      <c r="D210" s="36" t="s">
        <v>0</v>
      </c>
      <c r="E210" s="44">
        <v>0</v>
      </c>
      <c r="F210" s="132"/>
      <c r="G210" s="37">
        <f t="shared" si="14"/>
        <v>0</v>
      </c>
    </row>
    <row r="211" spans="1:7" s="6" customFormat="1" ht="15" customHeight="1" hidden="1">
      <c r="A211" s="36">
        <v>149</v>
      </c>
      <c r="B211" s="104" t="s">
        <v>11</v>
      </c>
      <c r="C211" s="15" t="s">
        <v>257</v>
      </c>
      <c r="D211" s="36" t="s">
        <v>0</v>
      </c>
      <c r="E211" s="44">
        <v>0</v>
      </c>
      <c r="F211" s="132"/>
      <c r="G211" s="37">
        <f t="shared" si="14"/>
        <v>0</v>
      </c>
    </row>
    <row r="212" spans="1:7" s="6" customFormat="1" ht="15" customHeight="1" hidden="1">
      <c r="A212" s="36">
        <v>150</v>
      </c>
      <c r="B212" s="104" t="s">
        <v>11</v>
      </c>
      <c r="C212" s="15" t="s">
        <v>186</v>
      </c>
      <c r="D212" s="36" t="s">
        <v>0</v>
      </c>
      <c r="E212" s="44">
        <v>0</v>
      </c>
      <c r="F212" s="132"/>
      <c r="G212" s="37">
        <f t="shared" si="14"/>
        <v>0</v>
      </c>
    </row>
    <row r="213" spans="1:7" s="6" customFormat="1" ht="15" customHeight="1" hidden="1">
      <c r="A213" s="36">
        <v>151</v>
      </c>
      <c r="B213" s="104" t="s">
        <v>11</v>
      </c>
      <c r="C213" s="15" t="s">
        <v>187</v>
      </c>
      <c r="D213" s="36" t="s">
        <v>0</v>
      </c>
      <c r="E213" s="44">
        <v>0</v>
      </c>
      <c r="F213" s="132"/>
      <c r="G213" s="37">
        <f t="shared" si="14"/>
        <v>0</v>
      </c>
    </row>
    <row r="214" spans="1:7" s="6" customFormat="1" ht="15" customHeight="1" hidden="1">
      <c r="A214" s="36">
        <v>152</v>
      </c>
      <c r="B214" s="104" t="s">
        <v>11</v>
      </c>
      <c r="C214" s="15" t="s">
        <v>188</v>
      </c>
      <c r="D214" s="36" t="s">
        <v>0</v>
      </c>
      <c r="E214" s="44">
        <v>0</v>
      </c>
      <c r="F214" s="132"/>
      <c r="G214" s="37">
        <f t="shared" si="14"/>
        <v>0</v>
      </c>
    </row>
    <row r="215" spans="1:7" s="89" customFormat="1" ht="15" customHeight="1">
      <c r="A215" s="77"/>
      <c r="B215" s="121"/>
      <c r="C215" s="167" t="s">
        <v>55</v>
      </c>
      <c r="D215" s="168"/>
      <c r="E215" s="168"/>
      <c r="F215" s="169"/>
      <c r="G215" s="82">
        <f>SUM(G197:G214)</f>
        <v>0</v>
      </c>
    </row>
    <row r="216" spans="1:7" ht="15" customHeight="1">
      <c r="A216" s="4"/>
      <c r="B216" s="116" t="s">
        <v>56</v>
      </c>
      <c r="C216" s="5"/>
      <c r="D216" s="4"/>
      <c r="E216" s="4"/>
      <c r="F216" s="27"/>
      <c r="G216" s="33"/>
    </row>
    <row r="217" spans="1:7" s="6" customFormat="1" ht="15" customHeight="1" hidden="1">
      <c r="A217" s="36">
        <v>153</v>
      </c>
      <c r="B217" s="104" t="s">
        <v>239</v>
      </c>
      <c r="C217" s="15" t="s">
        <v>196</v>
      </c>
      <c r="D217" s="36" t="s">
        <v>14</v>
      </c>
      <c r="E217" s="36">
        <v>0</v>
      </c>
      <c r="F217" s="132"/>
      <c r="G217" s="37">
        <f aca="true" t="shared" si="15" ref="G217:G227">E217*F217</f>
        <v>0</v>
      </c>
    </row>
    <row r="218" spans="1:7" s="6" customFormat="1" ht="15" customHeight="1" hidden="1">
      <c r="A218" s="36">
        <v>154</v>
      </c>
      <c r="B218" s="104" t="s">
        <v>243</v>
      </c>
      <c r="C218" s="15" t="s">
        <v>195</v>
      </c>
      <c r="D218" s="36" t="s">
        <v>17</v>
      </c>
      <c r="E218" s="36">
        <v>0</v>
      </c>
      <c r="F218" s="132"/>
      <c r="G218" s="37">
        <f t="shared" si="15"/>
        <v>0</v>
      </c>
    </row>
    <row r="219" spans="1:7" s="98" customFormat="1" ht="15" customHeight="1" hidden="1">
      <c r="A219" s="36">
        <v>155</v>
      </c>
      <c r="B219" s="104" t="s">
        <v>11</v>
      </c>
      <c r="C219" s="108" t="s">
        <v>84</v>
      </c>
      <c r="D219" s="36" t="s">
        <v>29</v>
      </c>
      <c r="E219" s="75">
        <v>0</v>
      </c>
      <c r="F219" s="132"/>
      <c r="G219" s="90">
        <f t="shared" si="15"/>
        <v>0</v>
      </c>
    </row>
    <row r="220" spans="1:7" s="98" customFormat="1" ht="15" customHeight="1" hidden="1">
      <c r="A220" s="36">
        <v>156</v>
      </c>
      <c r="B220" s="104" t="s">
        <v>11</v>
      </c>
      <c r="C220" s="108" t="s">
        <v>91</v>
      </c>
      <c r="D220" s="36" t="s">
        <v>29</v>
      </c>
      <c r="E220" s="75">
        <v>0</v>
      </c>
      <c r="F220" s="132"/>
      <c r="G220" s="90">
        <f t="shared" si="15"/>
        <v>0</v>
      </c>
    </row>
    <row r="221" spans="1:7" s="98" customFormat="1" ht="15" customHeight="1" hidden="1">
      <c r="A221" s="36">
        <v>157</v>
      </c>
      <c r="B221" s="104" t="s">
        <v>249</v>
      </c>
      <c r="C221" s="15" t="s">
        <v>176</v>
      </c>
      <c r="D221" s="36" t="s">
        <v>14</v>
      </c>
      <c r="E221" s="36">
        <v>0</v>
      </c>
      <c r="F221" s="132"/>
      <c r="G221" s="37">
        <f t="shared" si="15"/>
        <v>0</v>
      </c>
    </row>
    <row r="222" spans="1:7" s="98" customFormat="1" ht="15" customHeight="1" hidden="1">
      <c r="A222" s="36">
        <v>158</v>
      </c>
      <c r="B222" s="104" t="s">
        <v>244</v>
      </c>
      <c r="C222" s="15" t="s">
        <v>251</v>
      </c>
      <c r="D222" s="36" t="s">
        <v>0</v>
      </c>
      <c r="E222" s="36">
        <v>0</v>
      </c>
      <c r="F222" s="132"/>
      <c r="G222" s="37">
        <f t="shared" si="15"/>
        <v>0</v>
      </c>
    </row>
    <row r="223" spans="1:7" s="98" customFormat="1" ht="15" customHeight="1" hidden="1">
      <c r="A223" s="36">
        <v>159</v>
      </c>
      <c r="B223" s="104" t="s">
        <v>241</v>
      </c>
      <c r="C223" s="15" t="s">
        <v>190</v>
      </c>
      <c r="D223" s="95" t="s">
        <v>14</v>
      </c>
      <c r="E223" s="36">
        <v>0</v>
      </c>
      <c r="F223" s="132"/>
      <c r="G223" s="37">
        <f t="shared" si="15"/>
        <v>0</v>
      </c>
    </row>
    <row r="224" spans="1:7" s="6" customFormat="1" ht="15" customHeight="1" hidden="1">
      <c r="A224" s="36">
        <v>160</v>
      </c>
      <c r="B224" s="104" t="s">
        <v>11</v>
      </c>
      <c r="C224" s="56" t="s">
        <v>179</v>
      </c>
      <c r="D224" s="95" t="s">
        <v>178</v>
      </c>
      <c r="E224" s="64">
        <v>0</v>
      </c>
      <c r="F224" s="132"/>
      <c r="G224" s="37">
        <f t="shared" si="15"/>
        <v>0</v>
      </c>
    </row>
    <row r="225" spans="1:7" s="98" customFormat="1" ht="15" customHeight="1" hidden="1">
      <c r="A225" s="36">
        <v>161</v>
      </c>
      <c r="B225" s="104" t="s">
        <v>11</v>
      </c>
      <c r="C225" s="7" t="s">
        <v>191</v>
      </c>
      <c r="D225" s="36" t="s">
        <v>17</v>
      </c>
      <c r="E225" s="127">
        <v>0</v>
      </c>
      <c r="F225" s="132"/>
      <c r="G225" s="37">
        <f t="shared" si="15"/>
        <v>0</v>
      </c>
    </row>
    <row r="226" spans="1:7" s="6" customFormat="1" ht="15" customHeight="1" hidden="1">
      <c r="A226" s="36">
        <v>162</v>
      </c>
      <c r="B226" s="104" t="s">
        <v>11</v>
      </c>
      <c r="C226" s="56" t="s">
        <v>242</v>
      </c>
      <c r="D226" s="95" t="s">
        <v>13</v>
      </c>
      <c r="E226" s="64">
        <v>0</v>
      </c>
      <c r="F226" s="132"/>
      <c r="G226" s="37">
        <f t="shared" si="15"/>
        <v>0</v>
      </c>
    </row>
    <row r="227" spans="1:7" s="6" customFormat="1" ht="15" customHeight="1" hidden="1">
      <c r="A227" s="36">
        <v>163</v>
      </c>
      <c r="B227" s="104" t="s">
        <v>11</v>
      </c>
      <c r="C227" s="15" t="s">
        <v>254</v>
      </c>
      <c r="D227" s="36" t="s">
        <v>0</v>
      </c>
      <c r="E227" s="36">
        <v>0</v>
      </c>
      <c r="F227" s="132"/>
      <c r="G227" s="37">
        <f t="shared" si="15"/>
        <v>0</v>
      </c>
    </row>
    <row r="228" spans="1:7" s="89" customFormat="1" ht="15" customHeight="1">
      <c r="A228" s="77"/>
      <c r="B228" s="121"/>
      <c r="C228" s="167" t="s">
        <v>57</v>
      </c>
      <c r="D228" s="168"/>
      <c r="E228" s="168"/>
      <c r="F228" s="169"/>
      <c r="G228" s="82">
        <f>SUM(G217:G227)</f>
        <v>0</v>
      </c>
    </row>
    <row r="229" spans="1:7" ht="15" customHeight="1">
      <c r="A229" s="4"/>
      <c r="B229" s="116" t="s">
        <v>48</v>
      </c>
      <c r="C229" s="5"/>
      <c r="D229" s="4"/>
      <c r="E229" s="4"/>
      <c r="F229" s="27"/>
      <c r="G229" s="33"/>
    </row>
    <row r="230" spans="1:7" s="98" customFormat="1" ht="15" customHeight="1" hidden="1">
      <c r="A230" s="36">
        <v>164</v>
      </c>
      <c r="B230" s="104" t="s">
        <v>250</v>
      </c>
      <c r="C230" s="15" t="s">
        <v>33</v>
      </c>
      <c r="D230" s="36" t="s">
        <v>0</v>
      </c>
      <c r="E230" s="36">
        <v>0</v>
      </c>
      <c r="F230" s="132"/>
      <c r="G230" s="37">
        <f>E230*F230</f>
        <v>0</v>
      </c>
    </row>
    <row r="231" spans="1:7" s="6" customFormat="1" ht="15" customHeight="1" hidden="1">
      <c r="A231" s="36">
        <v>165</v>
      </c>
      <c r="B231" s="104" t="s">
        <v>11</v>
      </c>
      <c r="C231" s="15" t="s">
        <v>193</v>
      </c>
      <c r="D231" s="36" t="s">
        <v>17</v>
      </c>
      <c r="E231" s="75">
        <v>0</v>
      </c>
      <c r="F231" s="132"/>
      <c r="G231" s="37">
        <f>E231*F231</f>
        <v>0</v>
      </c>
    </row>
    <row r="232" spans="1:7" s="6" customFormat="1" ht="15" customHeight="1" hidden="1">
      <c r="A232" s="36">
        <v>166</v>
      </c>
      <c r="B232" s="104" t="s">
        <v>11</v>
      </c>
      <c r="C232" s="15" t="s">
        <v>192</v>
      </c>
      <c r="D232" s="36" t="s">
        <v>0</v>
      </c>
      <c r="E232" s="36">
        <v>0</v>
      </c>
      <c r="F232" s="132"/>
      <c r="G232" s="37">
        <f>E232*F232</f>
        <v>0</v>
      </c>
    </row>
    <row r="233" spans="1:7" s="89" customFormat="1" ht="15" customHeight="1">
      <c r="A233" s="77"/>
      <c r="B233" s="121"/>
      <c r="C233" s="167" t="s">
        <v>49</v>
      </c>
      <c r="D233" s="168"/>
      <c r="E233" s="168"/>
      <c r="F233" s="169"/>
      <c r="G233" s="82">
        <f>SUM(G230:G232)</f>
        <v>0</v>
      </c>
    </row>
    <row r="234" spans="1:7" s="2" customFormat="1" ht="15" customHeight="1">
      <c r="A234" s="4"/>
      <c r="B234" s="116" t="s">
        <v>34</v>
      </c>
      <c r="C234" s="5"/>
      <c r="D234" s="4"/>
      <c r="E234" s="4"/>
      <c r="F234" s="27"/>
      <c r="G234" s="33"/>
    </row>
    <row r="235" spans="1:7" s="6" customFormat="1" ht="15" customHeight="1" hidden="1">
      <c r="A235" s="36">
        <v>167</v>
      </c>
      <c r="B235" s="104" t="s">
        <v>239</v>
      </c>
      <c r="C235" s="15" t="s">
        <v>265</v>
      </c>
      <c r="D235" s="36" t="s">
        <v>14</v>
      </c>
      <c r="E235" s="152">
        <v>0</v>
      </c>
      <c r="F235" s="132"/>
      <c r="G235" s="37">
        <f>E235*F235</f>
        <v>0</v>
      </c>
    </row>
    <row r="236" spans="1:7" s="98" customFormat="1" ht="15" customHeight="1" hidden="1">
      <c r="A236" s="36">
        <v>168</v>
      </c>
      <c r="B236" s="104" t="s">
        <v>11</v>
      </c>
      <c r="C236" s="15" t="s">
        <v>197</v>
      </c>
      <c r="D236" s="36" t="s">
        <v>14</v>
      </c>
      <c r="E236" s="152">
        <v>0</v>
      </c>
      <c r="F236" s="135"/>
      <c r="G236" s="37">
        <f>E236*F236</f>
        <v>0</v>
      </c>
    </row>
    <row r="237" spans="1:7" s="98" customFormat="1" ht="15" customHeight="1" hidden="1">
      <c r="A237" s="36">
        <v>169</v>
      </c>
      <c r="B237" s="104" t="s">
        <v>249</v>
      </c>
      <c r="C237" s="15" t="s">
        <v>264</v>
      </c>
      <c r="D237" s="36" t="s">
        <v>14</v>
      </c>
      <c r="E237" s="152">
        <f>E236</f>
        <v>0</v>
      </c>
      <c r="F237" s="132"/>
      <c r="G237" s="37">
        <f>E237*F237</f>
        <v>0</v>
      </c>
    </row>
    <row r="238" spans="1:7" s="98" customFormat="1" ht="15" customHeight="1" hidden="1">
      <c r="A238" s="36">
        <v>170</v>
      </c>
      <c r="B238" s="104" t="s">
        <v>11</v>
      </c>
      <c r="C238" s="56" t="s">
        <v>252</v>
      </c>
      <c r="D238" s="95" t="s">
        <v>178</v>
      </c>
      <c r="E238" s="153">
        <f>E237*0.03</f>
        <v>0</v>
      </c>
      <c r="F238" s="132"/>
      <c r="G238" s="37">
        <f>E238*F238</f>
        <v>0</v>
      </c>
    </row>
    <row r="239" spans="1:7" s="6" customFormat="1" ht="15" customHeight="1" hidden="1">
      <c r="A239" s="54"/>
      <c r="B239" s="104"/>
      <c r="C239" s="97" t="s">
        <v>208</v>
      </c>
      <c r="D239" s="180" t="s">
        <v>198</v>
      </c>
      <c r="E239" s="181"/>
      <c r="F239" s="136"/>
      <c r="G239" s="37"/>
    </row>
    <row r="240" spans="1:7" s="6" customFormat="1" ht="15" customHeight="1" hidden="1">
      <c r="A240" s="36">
        <v>171</v>
      </c>
      <c r="B240" s="104" t="s">
        <v>11</v>
      </c>
      <c r="C240" s="58" t="s">
        <v>24</v>
      </c>
      <c r="D240" s="36" t="s">
        <v>14</v>
      </c>
      <c r="E240" s="152">
        <f>E236</f>
        <v>0</v>
      </c>
      <c r="F240" s="134"/>
      <c r="G240" s="37">
        <f>E240*F240</f>
        <v>0</v>
      </c>
    </row>
    <row r="241" spans="1:7" s="6" customFormat="1" ht="15" customHeight="1" hidden="1">
      <c r="A241" s="36">
        <v>172</v>
      </c>
      <c r="B241" s="104" t="s">
        <v>11</v>
      </c>
      <c r="C241" s="56" t="s">
        <v>200</v>
      </c>
      <c r="D241" s="36" t="s">
        <v>14</v>
      </c>
      <c r="E241" s="154">
        <v>0</v>
      </c>
      <c r="F241" s="134"/>
      <c r="G241" s="37">
        <f>E241*F241</f>
        <v>0</v>
      </c>
    </row>
    <row r="242" spans="1:7" s="6" customFormat="1" ht="15" customHeight="1" hidden="1">
      <c r="A242" s="36">
        <v>173</v>
      </c>
      <c r="B242" s="104" t="s">
        <v>11</v>
      </c>
      <c r="C242" s="56" t="s">
        <v>201</v>
      </c>
      <c r="D242" s="36" t="s">
        <v>14</v>
      </c>
      <c r="E242" s="36">
        <v>0</v>
      </c>
      <c r="F242" s="134"/>
      <c r="G242" s="37">
        <f>E242*F242</f>
        <v>0</v>
      </c>
    </row>
    <row r="243" spans="1:7" s="6" customFormat="1" ht="15" customHeight="1" hidden="1">
      <c r="A243" s="36">
        <v>174</v>
      </c>
      <c r="B243" s="104" t="s">
        <v>11</v>
      </c>
      <c r="C243" s="56" t="s">
        <v>199</v>
      </c>
      <c r="D243" s="36" t="s">
        <v>14</v>
      </c>
      <c r="E243" s="152">
        <v>0</v>
      </c>
      <c r="F243" s="134"/>
      <c r="G243" s="37">
        <f>E243*F243</f>
        <v>0</v>
      </c>
    </row>
    <row r="244" spans="1:7" s="6" customFormat="1" ht="15" customHeight="1" hidden="1">
      <c r="A244" s="36">
        <v>175</v>
      </c>
      <c r="B244" s="104" t="s">
        <v>11</v>
      </c>
      <c r="C244" s="7" t="s">
        <v>253</v>
      </c>
      <c r="D244" s="36" t="s">
        <v>17</v>
      </c>
      <c r="E244" s="36">
        <f>E243*10/1000</f>
        <v>0</v>
      </c>
      <c r="F244" s="134"/>
      <c r="G244" s="37">
        <f>E244*F244</f>
        <v>0</v>
      </c>
    </row>
    <row r="245" spans="1:7" s="2" customFormat="1" ht="15" customHeight="1" hidden="1">
      <c r="A245" s="36"/>
      <c r="B245" s="122"/>
      <c r="C245" s="128" t="s">
        <v>23</v>
      </c>
      <c r="D245" s="178" t="s">
        <v>198</v>
      </c>
      <c r="E245" s="179"/>
      <c r="F245" s="136"/>
      <c r="G245" s="34"/>
    </row>
    <row r="246" spans="1:7" s="89" customFormat="1" ht="15" customHeight="1">
      <c r="A246" s="77"/>
      <c r="B246" s="121"/>
      <c r="C246" s="167" t="s">
        <v>35</v>
      </c>
      <c r="D246" s="168"/>
      <c r="E246" s="168"/>
      <c r="F246" s="169"/>
      <c r="G246" s="82">
        <f>SUM(G235:G245)</f>
        <v>0</v>
      </c>
    </row>
    <row r="247" spans="1:7" s="2" customFormat="1" ht="14.25" customHeight="1">
      <c r="A247" s="4"/>
      <c r="B247" s="116" t="s">
        <v>25</v>
      </c>
      <c r="C247" s="5"/>
      <c r="D247" s="4"/>
      <c r="E247" s="4"/>
      <c r="F247" s="27"/>
      <c r="G247" s="33"/>
    </row>
    <row r="248" spans="1:8" s="6" customFormat="1" ht="1.5" customHeight="1" hidden="1">
      <c r="A248" s="36">
        <v>176</v>
      </c>
      <c r="B248" s="104" t="s">
        <v>8</v>
      </c>
      <c r="C248" s="15" t="s">
        <v>202</v>
      </c>
      <c r="D248" s="36" t="s">
        <v>0</v>
      </c>
      <c r="E248" s="36">
        <v>0</v>
      </c>
      <c r="F248" s="133"/>
      <c r="G248" s="37">
        <f aca="true" t="shared" si="16" ref="G248:G253">E248*F248</f>
        <v>0</v>
      </c>
      <c r="H248" s="50"/>
    </row>
    <row r="249" spans="1:8" s="6" customFormat="1" ht="36" hidden="1">
      <c r="A249" s="36">
        <v>177</v>
      </c>
      <c r="B249" s="104" t="s">
        <v>8</v>
      </c>
      <c r="C249" s="15" t="s">
        <v>203</v>
      </c>
      <c r="D249" s="36" t="s">
        <v>0</v>
      </c>
      <c r="E249" s="36">
        <v>0</v>
      </c>
      <c r="F249" s="133"/>
      <c r="G249" s="37">
        <f t="shared" si="16"/>
        <v>0</v>
      </c>
      <c r="H249" s="50"/>
    </row>
    <row r="250" spans="1:8" s="6" customFormat="1" ht="36" hidden="1">
      <c r="A250" s="36">
        <v>178</v>
      </c>
      <c r="B250" s="104" t="s">
        <v>8</v>
      </c>
      <c r="C250" s="15" t="s">
        <v>204</v>
      </c>
      <c r="D250" s="36" t="s">
        <v>14</v>
      </c>
      <c r="E250" s="36">
        <v>0</v>
      </c>
      <c r="F250" s="133"/>
      <c r="G250" s="37">
        <f t="shared" si="16"/>
        <v>0</v>
      </c>
      <c r="H250" s="50"/>
    </row>
    <row r="251" spans="1:7" s="6" customFormat="1" ht="36" hidden="1">
      <c r="A251" s="36">
        <v>179</v>
      </c>
      <c r="B251" s="104" t="s">
        <v>11</v>
      </c>
      <c r="C251" s="15" t="s">
        <v>205</v>
      </c>
      <c r="D251" s="36" t="s">
        <v>14</v>
      </c>
      <c r="E251" s="36">
        <v>0</v>
      </c>
      <c r="F251" s="133"/>
      <c r="G251" s="37">
        <f t="shared" si="16"/>
        <v>0</v>
      </c>
    </row>
    <row r="252" spans="1:7" s="98" customFormat="1" ht="15" customHeight="1" hidden="1">
      <c r="A252" s="36">
        <v>180</v>
      </c>
      <c r="B252" s="104" t="s">
        <v>11</v>
      </c>
      <c r="C252" s="129" t="s">
        <v>261</v>
      </c>
      <c r="D252" s="36" t="s">
        <v>14</v>
      </c>
      <c r="E252" s="154">
        <v>0</v>
      </c>
      <c r="F252" s="133"/>
      <c r="G252" s="37">
        <f t="shared" si="16"/>
        <v>0</v>
      </c>
    </row>
    <row r="253" spans="1:7" s="98" customFormat="1" ht="15" customHeight="1" hidden="1">
      <c r="A253" s="36">
        <v>181</v>
      </c>
      <c r="B253" s="104" t="s">
        <v>11</v>
      </c>
      <c r="C253" s="129" t="s">
        <v>262</v>
      </c>
      <c r="D253" s="36" t="s">
        <v>14</v>
      </c>
      <c r="E253" s="36">
        <v>0</v>
      </c>
      <c r="F253" s="133"/>
      <c r="G253" s="37">
        <f t="shared" si="16"/>
        <v>0</v>
      </c>
    </row>
    <row r="254" spans="1:7" s="89" customFormat="1" ht="15" customHeight="1">
      <c r="A254" s="77"/>
      <c r="B254" s="121"/>
      <c r="C254" s="167" t="s">
        <v>26</v>
      </c>
      <c r="D254" s="168"/>
      <c r="E254" s="168"/>
      <c r="F254" s="169"/>
      <c r="G254" s="82">
        <f>SUM(G248:G253)</f>
        <v>0</v>
      </c>
    </row>
    <row r="255" spans="1:7" s="89" customFormat="1" ht="15" customHeight="1">
      <c r="A255" s="77"/>
      <c r="B255" s="116" t="s">
        <v>52</v>
      </c>
      <c r="C255" s="66"/>
      <c r="D255" s="77"/>
      <c r="E255" s="77"/>
      <c r="F255" s="78"/>
      <c r="G255" s="79"/>
    </row>
    <row r="256" spans="1:7" s="98" customFormat="1" ht="14.25" customHeight="1">
      <c r="A256" s="53">
        <v>182</v>
      </c>
      <c r="B256" s="104" t="s">
        <v>11</v>
      </c>
      <c r="C256" s="15" t="s">
        <v>273</v>
      </c>
      <c r="D256" s="36" t="s">
        <v>40</v>
      </c>
      <c r="E256" s="75">
        <v>1</v>
      </c>
      <c r="F256" s="155"/>
      <c r="G256" s="37">
        <f>E256*F256</f>
        <v>0</v>
      </c>
    </row>
    <row r="257" spans="1:7" s="98" customFormat="1" ht="12" hidden="1">
      <c r="A257" s="53">
        <v>183</v>
      </c>
      <c r="B257" s="104" t="s">
        <v>11</v>
      </c>
      <c r="C257" s="15" t="s">
        <v>274</v>
      </c>
      <c r="D257" s="36" t="s">
        <v>40</v>
      </c>
      <c r="E257" s="75">
        <v>1</v>
      </c>
      <c r="F257" s="155"/>
      <c r="G257" s="37">
        <f>E257*F257</f>
        <v>0</v>
      </c>
    </row>
    <row r="258" spans="1:7" s="89" customFormat="1" ht="15" customHeight="1">
      <c r="A258" s="77"/>
      <c r="B258" s="121"/>
      <c r="C258" s="167" t="s">
        <v>53</v>
      </c>
      <c r="D258" s="168"/>
      <c r="E258" s="168"/>
      <c r="F258" s="169"/>
      <c r="G258" s="82">
        <f>SUM(G256:G257)</f>
        <v>0</v>
      </c>
    </row>
    <row r="259" spans="1:7" s="89" customFormat="1" ht="15" customHeight="1">
      <c r="A259" s="36"/>
      <c r="B259" s="123"/>
      <c r="C259" s="16"/>
      <c r="D259" s="16"/>
      <c r="E259" s="16"/>
      <c r="F259" s="16"/>
      <c r="G259" s="17"/>
    </row>
    <row r="260" spans="1:7" ht="15" customHeight="1">
      <c r="A260" s="36"/>
      <c r="B260" s="123" t="s">
        <v>194</v>
      </c>
      <c r="C260" s="16"/>
      <c r="D260" s="16"/>
      <c r="E260" s="16"/>
      <c r="F260" s="16"/>
      <c r="G260" s="17"/>
    </row>
    <row r="261" spans="1:7" ht="15" customHeight="1">
      <c r="A261" s="36"/>
      <c r="B261" s="123" t="s">
        <v>39</v>
      </c>
      <c r="C261" s="16"/>
      <c r="D261" s="16"/>
      <c r="E261" s="16"/>
      <c r="F261" s="16"/>
      <c r="G261" s="17"/>
    </row>
    <row r="262" spans="1:7" s="22" customFormat="1" ht="15" customHeight="1">
      <c r="A262" s="36"/>
      <c r="B262" s="185" t="s">
        <v>9</v>
      </c>
      <c r="C262" s="186"/>
      <c r="D262" s="186"/>
      <c r="E262" s="186"/>
      <c r="F262" s="187"/>
      <c r="G262" s="130">
        <f>G258+G254+G246+G233+G228+G215+G195+G130+G100+G74+G58</f>
        <v>0</v>
      </c>
    </row>
    <row r="263" spans="1:7" s="22" customFormat="1" ht="15" customHeight="1">
      <c r="A263" s="36"/>
      <c r="B263" s="185" t="s">
        <v>12</v>
      </c>
      <c r="C263" s="186"/>
      <c r="D263" s="186"/>
      <c r="E263" s="186"/>
      <c r="F263" s="187"/>
      <c r="G263" s="37">
        <f>G262*0.21</f>
        <v>0</v>
      </c>
    </row>
    <row r="264" spans="1:7" s="22" customFormat="1" ht="15" customHeight="1">
      <c r="A264" s="159"/>
      <c r="B264" s="182" t="s">
        <v>10</v>
      </c>
      <c r="C264" s="183"/>
      <c r="D264" s="183"/>
      <c r="E264" s="183"/>
      <c r="F264" s="184"/>
      <c r="G264" s="131">
        <f>SUM(G262:G263)</f>
        <v>0</v>
      </c>
    </row>
  </sheetData>
  <sheetProtection password="C961" sheet="1"/>
  <mergeCells count="32">
    <mergeCell ref="B264:F264"/>
    <mergeCell ref="B263:F263"/>
    <mergeCell ref="B262:F262"/>
    <mergeCell ref="C258:F258"/>
    <mergeCell ref="C254:F254"/>
    <mergeCell ref="C246:F246"/>
    <mergeCell ref="D245:E245"/>
    <mergeCell ref="C215:F215"/>
    <mergeCell ref="C130:F130"/>
    <mergeCell ref="C195:F195"/>
    <mergeCell ref="C233:F233"/>
    <mergeCell ref="C228:F228"/>
    <mergeCell ref="D239:E239"/>
    <mergeCell ref="A1:C1"/>
    <mergeCell ref="A2:C2"/>
    <mergeCell ref="A11:C11"/>
    <mergeCell ref="A18:C18"/>
    <mergeCell ref="D18:E18"/>
    <mergeCell ref="D21:E21"/>
    <mergeCell ref="A9:E9"/>
    <mergeCell ref="A10:C10"/>
    <mergeCell ref="D10:E10"/>
    <mergeCell ref="D4:E4"/>
    <mergeCell ref="F4:G4"/>
    <mergeCell ref="A27:B27"/>
    <mergeCell ref="A29:B29"/>
    <mergeCell ref="B101:C101"/>
    <mergeCell ref="C100:F100"/>
    <mergeCell ref="D23:E23"/>
    <mergeCell ref="D22:E22"/>
    <mergeCell ref="C74:F74"/>
    <mergeCell ref="C58:F58"/>
  </mergeCells>
  <printOptions/>
  <pageMargins left="0.7" right="0.7" top="0.787401575" bottom="0.787401575" header="0.3" footer="0.3"/>
  <pageSetup horizontalDpi="600" verticalDpi="600" orientation="landscape" paperSize="9" scale="78" r:id="rId1"/>
  <headerFooter>
    <oddFooter>&amp;R&amp;"Arial,Obyčejné"&amp;8&amp;P/&amp;N</oddFooter>
  </headerFooter>
  <rowBreaks count="8" manualBreakCount="8">
    <brk id="32" max="6" man="1"/>
    <brk id="58" max="6" man="1"/>
    <brk id="74" max="6" man="1"/>
    <brk id="100" max="6" man="1"/>
    <brk id="130" max="6" man="1"/>
    <brk id="165" max="6" man="1"/>
    <brk id="195" max="6" man="1"/>
    <brk id="2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Asus</cp:lastModifiedBy>
  <cp:lastPrinted>2019-09-11T20:47:20Z</cp:lastPrinted>
  <dcterms:created xsi:type="dcterms:W3CDTF">2012-10-19T16:14:20Z</dcterms:created>
  <dcterms:modified xsi:type="dcterms:W3CDTF">2020-11-24T12:27:54Z</dcterms:modified>
  <cp:category/>
  <cp:version/>
  <cp:contentType/>
  <cp:contentStatus/>
</cp:coreProperties>
</file>