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TSM\2021\030-Nové řízení Vo Žizníkov\Příloha č.1 -Projektová dokumentace\"/>
    </mc:Choice>
  </mc:AlternateContent>
  <xr:revisionPtr revIDLastSave="0" documentId="8_{7AFECD5A-E09D-4E0B-9FC5-F6903F35746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Pol'!$A$1:$U$130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T9" i="12"/>
  <c r="G10" i="12"/>
  <c r="M10" i="12" s="1"/>
  <c r="I10" i="12"/>
  <c r="K10" i="12"/>
  <c r="O10" i="12"/>
  <c r="Q10" i="12"/>
  <c r="T10" i="12"/>
  <c r="G11" i="12"/>
  <c r="M11" i="12" s="1"/>
  <c r="I11" i="12"/>
  <c r="K11" i="12"/>
  <c r="O11" i="12"/>
  <c r="Q11" i="12"/>
  <c r="T11" i="12"/>
  <c r="G12" i="12"/>
  <c r="M12" i="12" s="1"/>
  <c r="I12" i="12"/>
  <c r="K12" i="12"/>
  <c r="O12" i="12"/>
  <c r="Q12" i="12"/>
  <c r="T12" i="12"/>
  <c r="G13" i="12"/>
  <c r="M13" i="12" s="1"/>
  <c r="I13" i="12"/>
  <c r="K13" i="12"/>
  <c r="O13" i="12"/>
  <c r="Q13" i="12"/>
  <c r="T13" i="12"/>
  <c r="G14" i="12"/>
  <c r="M14" i="12" s="1"/>
  <c r="I14" i="12"/>
  <c r="K14" i="12"/>
  <c r="O14" i="12"/>
  <c r="Q14" i="12"/>
  <c r="T14" i="12"/>
  <c r="G15" i="12"/>
  <c r="M15" i="12" s="1"/>
  <c r="I15" i="12"/>
  <c r="K15" i="12"/>
  <c r="O15" i="12"/>
  <c r="Q15" i="12"/>
  <c r="T15" i="12"/>
  <c r="G16" i="12"/>
  <c r="M16" i="12" s="1"/>
  <c r="I16" i="12"/>
  <c r="K16" i="12"/>
  <c r="O16" i="12"/>
  <c r="Q16" i="12"/>
  <c r="T16" i="12"/>
  <c r="G17" i="12"/>
  <c r="M17" i="12" s="1"/>
  <c r="I17" i="12"/>
  <c r="K17" i="12"/>
  <c r="O17" i="12"/>
  <c r="Q17" i="12"/>
  <c r="T17" i="12"/>
  <c r="G18" i="12"/>
  <c r="M18" i="12" s="1"/>
  <c r="I18" i="12"/>
  <c r="K18" i="12"/>
  <c r="O18" i="12"/>
  <c r="Q18" i="12"/>
  <c r="T18" i="12"/>
  <c r="G19" i="12"/>
  <c r="M19" i="12" s="1"/>
  <c r="I19" i="12"/>
  <c r="K19" i="12"/>
  <c r="O19" i="12"/>
  <c r="Q19" i="12"/>
  <c r="T19" i="12"/>
  <c r="G20" i="12"/>
  <c r="M20" i="12" s="1"/>
  <c r="I20" i="12"/>
  <c r="K20" i="12"/>
  <c r="O20" i="12"/>
  <c r="Q20" i="12"/>
  <c r="T20" i="12"/>
  <c r="G21" i="12"/>
  <c r="M21" i="12" s="1"/>
  <c r="I21" i="12"/>
  <c r="K21" i="12"/>
  <c r="O21" i="12"/>
  <c r="Q21" i="12"/>
  <c r="T21" i="12"/>
  <c r="G22" i="12"/>
  <c r="M22" i="12" s="1"/>
  <c r="I22" i="12"/>
  <c r="K22" i="12"/>
  <c r="O22" i="12"/>
  <c r="Q22" i="12"/>
  <c r="T22" i="12"/>
  <c r="G23" i="12"/>
  <c r="M23" i="12" s="1"/>
  <c r="I23" i="12"/>
  <c r="K23" i="12"/>
  <c r="O23" i="12"/>
  <c r="Q23" i="12"/>
  <c r="T23" i="12"/>
  <c r="G24" i="12"/>
  <c r="M24" i="12" s="1"/>
  <c r="I24" i="12"/>
  <c r="K24" i="12"/>
  <c r="O24" i="12"/>
  <c r="Q24" i="12"/>
  <c r="T24" i="12"/>
  <c r="G25" i="12"/>
  <c r="M25" i="12" s="1"/>
  <c r="I25" i="12"/>
  <c r="K25" i="12"/>
  <c r="O25" i="12"/>
  <c r="Q25" i="12"/>
  <c r="T25" i="12"/>
  <c r="G26" i="12"/>
  <c r="M26" i="12" s="1"/>
  <c r="I26" i="12"/>
  <c r="K26" i="12"/>
  <c r="O26" i="12"/>
  <c r="Q26" i="12"/>
  <c r="T26" i="12"/>
  <c r="G27" i="12"/>
  <c r="M27" i="12" s="1"/>
  <c r="I27" i="12"/>
  <c r="K27" i="12"/>
  <c r="O27" i="12"/>
  <c r="Q27" i="12"/>
  <c r="T27" i="12"/>
  <c r="G28" i="12"/>
  <c r="M28" i="12" s="1"/>
  <c r="I28" i="12"/>
  <c r="K28" i="12"/>
  <c r="O28" i="12"/>
  <c r="Q28" i="12"/>
  <c r="T28" i="12"/>
  <c r="G29" i="12"/>
  <c r="M29" i="12" s="1"/>
  <c r="I29" i="12"/>
  <c r="K29" i="12"/>
  <c r="O29" i="12"/>
  <c r="Q29" i="12"/>
  <c r="T29" i="12"/>
  <c r="G30" i="12"/>
  <c r="M30" i="12" s="1"/>
  <c r="I30" i="12"/>
  <c r="K30" i="12"/>
  <c r="O30" i="12"/>
  <c r="Q30" i="12"/>
  <c r="T30" i="12"/>
  <c r="G31" i="12"/>
  <c r="M31" i="12" s="1"/>
  <c r="I31" i="12"/>
  <c r="K31" i="12"/>
  <c r="O31" i="12"/>
  <c r="Q31" i="12"/>
  <c r="T31" i="12"/>
  <c r="G32" i="12"/>
  <c r="M32" i="12" s="1"/>
  <c r="I32" i="12"/>
  <c r="K32" i="12"/>
  <c r="O32" i="12"/>
  <c r="Q32" i="12"/>
  <c r="T32" i="12"/>
  <c r="G33" i="12"/>
  <c r="M33" i="12" s="1"/>
  <c r="I33" i="12"/>
  <c r="K33" i="12"/>
  <c r="O33" i="12"/>
  <c r="Q33" i="12"/>
  <c r="T33" i="12"/>
  <c r="G34" i="12"/>
  <c r="M34" i="12" s="1"/>
  <c r="I34" i="12"/>
  <c r="K34" i="12"/>
  <c r="O34" i="12"/>
  <c r="Q34" i="12"/>
  <c r="T34" i="12"/>
  <c r="G35" i="12"/>
  <c r="M35" i="12" s="1"/>
  <c r="I35" i="12"/>
  <c r="K35" i="12"/>
  <c r="O35" i="12"/>
  <c r="Q35" i="12"/>
  <c r="T35" i="12"/>
  <c r="G36" i="12"/>
  <c r="M36" i="12" s="1"/>
  <c r="I36" i="12"/>
  <c r="K36" i="12"/>
  <c r="O36" i="12"/>
  <c r="Q36" i="12"/>
  <c r="T36" i="12"/>
  <c r="G37" i="12"/>
  <c r="M37" i="12" s="1"/>
  <c r="I37" i="12"/>
  <c r="K37" i="12"/>
  <c r="O37" i="12"/>
  <c r="Q37" i="12"/>
  <c r="T37" i="12"/>
  <c r="G38" i="12"/>
  <c r="M38" i="12" s="1"/>
  <c r="I38" i="12"/>
  <c r="K38" i="12"/>
  <c r="O38" i="12"/>
  <c r="Q38" i="12"/>
  <c r="T38" i="12"/>
  <c r="G39" i="12"/>
  <c r="M39" i="12" s="1"/>
  <c r="I39" i="12"/>
  <c r="K39" i="12"/>
  <c r="O39" i="12"/>
  <c r="Q39" i="12"/>
  <c r="T39" i="12"/>
  <c r="G40" i="12"/>
  <c r="M40" i="12" s="1"/>
  <c r="I40" i="12"/>
  <c r="K40" i="12"/>
  <c r="O40" i="12"/>
  <c r="Q40" i="12"/>
  <c r="T40" i="12"/>
  <c r="G41" i="12"/>
  <c r="M41" i="12" s="1"/>
  <c r="I41" i="12"/>
  <c r="K41" i="12"/>
  <c r="O41" i="12"/>
  <c r="Q41" i="12"/>
  <c r="T41" i="12"/>
  <c r="G42" i="12"/>
  <c r="M42" i="12" s="1"/>
  <c r="I42" i="12"/>
  <c r="K42" i="12"/>
  <c r="O42" i="12"/>
  <c r="Q42" i="12"/>
  <c r="T42" i="12"/>
  <c r="G43" i="12"/>
  <c r="M43" i="12" s="1"/>
  <c r="I43" i="12"/>
  <c r="K43" i="12"/>
  <c r="O43" i="12"/>
  <c r="Q43" i="12"/>
  <c r="T43" i="12"/>
  <c r="G44" i="12"/>
  <c r="M44" i="12" s="1"/>
  <c r="I44" i="12"/>
  <c r="K44" i="12"/>
  <c r="O44" i="12"/>
  <c r="Q44" i="12"/>
  <c r="T44" i="12"/>
  <c r="G45" i="12"/>
  <c r="M45" i="12" s="1"/>
  <c r="I45" i="12"/>
  <c r="K45" i="12"/>
  <c r="O45" i="12"/>
  <c r="Q45" i="12"/>
  <c r="T45" i="12"/>
  <c r="G46" i="12"/>
  <c r="M46" i="12" s="1"/>
  <c r="I46" i="12"/>
  <c r="K46" i="12"/>
  <c r="O46" i="12"/>
  <c r="Q46" i="12"/>
  <c r="T46" i="12"/>
  <c r="G47" i="12"/>
  <c r="M47" i="12" s="1"/>
  <c r="I47" i="12"/>
  <c r="K47" i="12"/>
  <c r="O47" i="12"/>
  <c r="Q47" i="12"/>
  <c r="T47" i="12"/>
  <c r="G48" i="12"/>
  <c r="M48" i="12" s="1"/>
  <c r="I48" i="12"/>
  <c r="K48" i="12"/>
  <c r="O48" i="12"/>
  <c r="Q48" i="12"/>
  <c r="T48" i="12"/>
  <c r="G49" i="12"/>
  <c r="M49" i="12" s="1"/>
  <c r="I49" i="12"/>
  <c r="K49" i="12"/>
  <c r="O49" i="12"/>
  <c r="Q49" i="12"/>
  <c r="T49" i="12"/>
  <c r="G50" i="12"/>
  <c r="M50" i="12" s="1"/>
  <c r="I50" i="12"/>
  <c r="K50" i="12"/>
  <c r="O50" i="12"/>
  <c r="Q50" i="12"/>
  <c r="T50" i="12"/>
  <c r="G51" i="12"/>
  <c r="M51" i="12" s="1"/>
  <c r="I51" i="12"/>
  <c r="K51" i="12"/>
  <c r="O51" i="12"/>
  <c r="Q51" i="12"/>
  <c r="T51" i="12"/>
  <c r="G52" i="12"/>
  <c r="M52" i="12" s="1"/>
  <c r="I52" i="12"/>
  <c r="K52" i="12"/>
  <c r="O52" i="12"/>
  <c r="Q52" i="12"/>
  <c r="T52" i="12"/>
  <c r="G53" i="12"/>
  <c r="M53" i="12" s="1"/>
  <c r="I53" i="12"/>
  <c r="K53" i="12"/>
  <c r="O53" i="12"/>
  <c r="Q53" i="12"/>
  <c r="T53" i="12"/>
  <c r="G54" i="12"/>
  <c r="M54" i="12" s="1"/>
  <c r="I54" i="12"/>
  <c r="K54" i="12"/>
  <c r="O54" i="12"/>
  <c r="Q54" i="12"/>
  <c r="T54" i="12"/>
  <c r="G55" i="12"/>
  <c r="M55" i="12" s="1"/>
  <c r="I55" i="12"/>
  <c r="K55" i="12"/>
  <c r="O55" i="12"/>
  <c r="Q55" i="12"/>
  <c r="T55" i="12"/>
  <c r="G56" i="12"/>
  <c r="M56" i="12" s="1"/>
  <c r="I56" i="12"/>
  <c r="K56" i="12"/>
  <c r="O56" i="12"/>
  <c r="Q56" i="12"/>
  <c r="T56" i="12"/>
  <c r="G57" i="12"/>
  <c r="M57" i="12" s="1"/>
  <c r="I57" i="12"/>
  <c r="K57" i="12"/>
  <c r="O57" i="12"/>
  <c r="Q57" i="12"/>
  <c r="T57" i="12"/>
  <c r="G58" i="12"/>
  <c r="M58" i="12" s="1"/>
  <c r="I58" i="12"/>
  <c r="K58" i="12"/>
  <c r="O58" i="12"/>
  <c r="Q58" i="12"/>
  <c r="T58" i="12"/>
  <c r="G59" i="12"/>
  <c r="M59" i="12" s="1"/>
  <c r="I59" i="12"/>
  <c r="K59" i="12"/>
  <c r="O59" i="12"/>
  <c r="Q59" i="12"/>
  <c r="T59" i="12"/>
  <c r="G60" i="12"/>
  <c r="M60" i="12" s="1"/>
  <c r="I60" i="12"/>
  <c r="K60" i="12"/>
  <c r="O60" i="12"/>
  <c r="Q60" i="12"/>
  <c r="T60" i="12"/>
  <c r="G61" i="12"/>
  <c r="M61" i="12" s="1"/>
  <c r="I61" i="12"/>
  <c r="K61" i="12"/>
  <c r="O61" i="12"/>
  <c r="Q61" i="12"/>
  <c r="T61" i="12"/>
  <c r="G62" i="12"/>
  <c r="M62" i="12" s="1"/>
  <c r="I62" i="12"/>
  <c r="K62" i="12"/>
  <c r="O62" i="12"/>
  <c r="Q62" i="12"/>
  <c r="T62" i="12"/>
  <c r="G63" i="12"/>
  <c r="M63" i="12" s="1"/>
  <c r="I63" i="12"/>
  <c r="K63" i="12"/>
  <c r="O63" i="12"/>
  <c r="Q63" i="12"/>
  <c r="T63" i="12"/>
  <c r="G64" i="12"/>
  <c r="M64" i="12" s="1"/>
  <c r="I64" i="12"/>
  <c r="K64" i="12"/>
  <c r="O64" i="12"/>
  <c r="Q64" i="12"/>
  <c r="T64" i="12"/>
  <c r="G65" i="12"/>
  <c r="M65" i="12" s="1"/>
  <c r="I65" i="12"/>
  <c r="K65" i="12"/>
  <c r="O65" i="12"/>
  <c r="Q65" i="12"/>
  <c r="T65" i="12"/>
  <c r="G66" i="12"/>
  <c r="M66" i="12" s="1"/>
  <c r="I66" i="12"/>
  <c r="K66" i="12"/>
  <c r="O66" i="12"/>
  <c r="Q66" i="12"/>
  <c r="T66" i="12"/>
  <c r="G67" i="12"/>
  <c r="M67" i="12" s="1"/>
  <c r="I67" i="12"/>
  <c r="K67" i="12"/>
  <c r="O67" i="12"/>
  <c r="Q67" i="12"/>
  <c r="T67" i="12"/>
  <c r="G68" i="12"/>
  <c r="M68" i="12" s="1"/>
  <c r="I68" i="12"/>
  <c r="K68" i="12"/>
  <c r="O68" i="12"/>
  <c r="Q68" i="12"/>
  <c r="T68" i="12"/>
  <c r="G69" i="12"/>
  <c r="M69" i="12" s="1"/>
  <c r="I69" i="12"/>
  <c r="K69" i="12"/>
  <c r="O69" i="12"/>
  <c r="Q69" i="12"/>
  <c r="T69" i="12"/>
  <c r="G70" i="12"/>
  <c r="M70" i="12" s="1"/>
  <c r="I70" i="12"/>
  <c r="K70" i="12"/>
  <c r="O70" i="12"/>
  <c r="Q70" i="12"/>
  <c r="T70" i="12"/>
  <c r="G71" i="12"/>
  <c r="M71" i="12" s="1"/>
  <c r="I71" i="12"/>
  <c r="K71" i="12"/>
  <c r="O71" i="12"/>
  <c r="Q71" i="12"/>
  <c r="T71" i="12"/>
  <c r="G72" i="12"/>
  <c r="M72" i="12" s="1"/>
  <c r="I72" i="12"/>
  <c r="K72" i="12"/>
  <c r="O72" i="12"/>
  <c r="Q72" i="12"/>
  <c r="T72" i="12"/>
  <c r="G73" i="12"/>
  <c r="M73" i="12" s="1"/>
  <c r="I73" i="12"/>
  <c r="K73" i="12"/>
  <c r="O73" i="12"/>
  <c r="Q73" i="12"/>
  <c r="T73" i="12"/>
  <c r="G74" i="12"/>
  <c r="M74" i="12" s="1"/>
  <c r="I74" i="12"/>
  <c r="K74" i="12"/>
  <c r="O74" i="12"/>
  <c r="Q74" i="12"/>
  <c r="T74" i="12"/>
  <c r="G75" i="12"/>
  <c r="M75" i="12" s="1"/>
  <c r="I75" i="12"/>
  <c r="K75" i="12"/>
  <c r="O75" i="12"/>
  <c r="Q75" i="12"/>
  <c r="T75" i="12"/>
  <c r="G76" i="12"/>
  <c r="M76" i="12" s="1"/>
  <c r="I76" i="12"/>
  <c r="K76" i="12"/>
  <c r="O76" i="12"/>
  <c r="Q76" i="12"/>
  <c r="T76" i="12"/>
  <c r="G77" i="12"/>
  <c r="M77" i="12" s="1"/>
  <c r="I77" i="12"/>
  <c r="K77" i="12"/>
  <c r="O77" i="12"/>
  <c r="Q77" i="12"/>
  <c r="T77" i="12"/>
  <c r="G78" i="12"/>
  <c r="M78" i="12" s="1"/>
  <c r="I78" i="12"/>
  <c r="K78" i="12"/>
  <c r="O78" i="12"/>
  <c r="Q78" i="12"/>
  <c r="T78" i="12"/>
  <c r="G79" i="12"/>
  <c r="M79" i="12" s="1"/>
  <c r="I79" i="12"/>
  <c r="K79" i="12"/>
  <c r="O79" i="12"/>
  <c r="Q79" i="12"/>
  <c r="T79" i="12"/>
  <c r="G80" i="12"/>
  <c r="M80" i="12" s="1"/>
  <c r="I80" i="12"/>
  <c r="K80" i="12"/>
  <c r="O80" i="12"/>
  <c r="Q80" i="12"/>
  <c r="T80" i="12"/>
  <c r="G81" i="12"/>
  <c r="M81" i="12" s="1"/>
  <c r="I81" i="12"/>
  <c r="K81" i="12"/>
  <c r="O81" i="12"/>
  <c r="Q81" i="12"/>
  <c r="T81" i="12"/>
  <c r="G82" i="12"/>
  <c r="M82" i="12" s="1"/>
  <c r="I82" i="12"/>
  <c r="K82" i="12"/>
  <c r="O82" i="12"/>
  <c r="Q82" i="12"/>
  <c r="T82" i="12"/>
  <c r="G83" i="12"/>
  <c r="M83" i="12" s="1"/>
  <c r="I83" i="12"/>
  <c r="K83" i="12"/>
  <c r="O83" i="12"/>
  <c r="Q83" i="12"/>
  <c r="T83" i="12"/>
  <c r="G84" i="12"/>
  <c r="M84" i="12" s="1"/>
  <c r="I84" i="12"/>
  <c r="K84" i="12"/>
  <c r="O84" i="12"/>
  <c r="Q84" i="12"/>
  <c r="T84" i="12"/>
  <c r="G85" i="12"/>
  <c r="M85" i="12" s="1"/>
  <c r="I85" i="12"/>
  <c r="K85" i="12"/>
  <c r="O85" i="12"/>
  <c r="Q85" i="12"/>
  <c r="T85" i="12"/>
  <c r="G86" i="12"/>
  <c r="M86" i="12" s="1"/>
  <c r="I86" i="12"/>
  <c r="K86" i="12"/>
  <c r="O86" i="12"/>
  <c r="Q86" i="12"/>
  <c r="T86" i="12"/>
  <c r="G87" i="12"/>
  <c r="M87" i="12" s="1"/>
  <c r="I87" i="12"/>
  <c r="K87" i="12"/>
  <c r="O87" i="12"/>
  <c r="Q87" i="12"/>
  <c r="T87" i="12"/>
  <c r="G88" i="12"/>
  <c r="M88" i="12" s="1"/>
  <c r="I88" i="12"/>
  <c r="K88" i="12"/>
  <c r="O88" i="12"/>
  <c r="Q88" i="12"/>
  <c r="T88" i="12"/>
  <c r="G89" i="12"/>
  <c r="M89" i="12" s="1"/>
  <c r="I89" i="12"/>
  <c r="K89" i="12"/>
  <c r="O89" i="12"/>
  <c r="Q89" i="12"/>
  <c r="T89" i="12"/>
  <c r="G90" i="12"/>
  <c r="M90" i="12" s="1"/>
  <c r="I90" i="12"/>
  <c r="K90" i="12"/>
  <c r="O90" i="12"/>
  <c r="Q90" i="12"/>
  <c r="T90" i="12"/>
  <c r="G91" i="12"/>
  <c r="M91" i="12" s="1"/>
  <c r="I91" i="12"/>
  <c r="K91" i="12"/>
  <c r="O91" i="12"/>
  <c r="Q91" i="12"/>
  <c r="T91" i="12"/>
  <c r="G93" i="12"/>
  <c r="M93" i="12" s="1"/>
  <c r="I93" i="12"/>
  <c r="K93" i="12"/>
  <c r="O93" i="12"/>
  <c r="Q93" i="12"/>
  <c r="T93" i="12"/>
  <c r="G94" i="12"/>
  <c r="M94" i="12" s="1"/>
  <c r="I94" i="12"/>
  <c r="K94" i="12"/>
  <c r="O94" i="12"/>
  <c r="Q94" i="12"/>
  <c r="T94" i="12"/>
  <c r="G95" i="12"/>
  <c r="M95" i="12" s="1"/>
  <c r="I95" i="12"/>
  <c r="K95" i="12"/>
  <c r="O95" i="12"/>
  <c r="Q95" i="12"/>
  <c r="T95" i="12"/>
  <c r="G96" i="12"/>
  <c r="M96" i="12" s="1"/>
  <c r="I96" i="12"/>
  <c r="K96" i="12"/>
  <c r="O96" i="12"/>
  <c r="Q96" i="12"/>
  <c r="T96" i="12"/>
  <c r="G97" i="12"/>
  <c r="M97" i="12" s="1"/>
  <c r="I97" i="12"/>
  <c r="K97" i="12"/>
  <c r="O97" i="12"/>
  <c r="Q97" i="12"/>
  <c r="T97" i="12"/>
  <c r="G98" i="12"/>
  <c r="M98" i="12" s="1"/>
  <c r="I98" i="12"/>
  <c r="K98" i="12"/>
  <c r="O98" i="12"/>
  <c r="Q98" i="12"/>
  <c r="T98" i="12"/>
  <c r="G99" i="12"/>
  <c r="M99" i="12" s="1"/>
  <c r="I99" i="12"/>
  <c r="K99" i="12"/>
  <c r="O99" i="12"/>
  <c r="Q99" i="12"/>
  <c r="T99" i="12"/>
  <c r="G100" i="12"/>
  <c r="M100" i="12" s="1"/>
  <c r="I100" i="12"/>
  <c r="K100" i="12"/>
  <c r="O100" i="12"/>
  <c r="Q100" i="12"/>
  <c r="T100" i="12"/>
  <c r="G101" i="12"/>
  <c r="M101" i="12" s="1"/>
  <c r="I101" i="12"/>
  <c r="K101" i="12"/>
  <c r="O101" i="12"/>
  <c r="Q101" i="12"/>
  <c r="T101" i="12"/>
  <c r="G102" i="12"/>
  <c r="M102" i="12" s="1"/>
  <c r="I102" i="12"/>
  <c r="K102" i="12"/>
  <c r="O102" i="12"/>
  <c r="Q102" i="12"/>
  <c r="T102" i="12"/>
  <c r="G103" i="12"/>
  <c r="M103" i="12" s="1"/>
  <c r="I103" i="12"/>
  <c r="K103" i="12"/>
  <c r="O103" i="12"/>
  <c r="Q103" i="12"/>
  <c r="T103" i="12"/>
  <c r="G104" i="12"/>
  <c r="M104" i="12" s="1"/>
  <c r="I104" i="12"/>
  <c r="K104" i="12"/>
  <c r="O104" i="12"/>
  <c r="Q104" i="12"/>
  <c r="T104" i="12"/>
  <c r="G105" i="12"/>
  <c r="M105" i="12" s="1"/>
  <c r="I105" i="12"/>
  <c r="K105" i="12"/>
  <c r="O105" i="12"/>
  <c r="Q105" i="12"/>
  <c r="T105" i="12"/>
  <c r="G106" i="12"/>
  <c r="M106" i="12" s="1"/>
  <c r="I106" i="12"/>
  <c r="K106" i="12"/>
  <c r="O106" i="12"/>
  <c r="Q106" i="12"/>
  <c r="T106" i="12"/>
  <c r="G107" i="12"/>
  <c r="M107" i="12" s="1"/>
  <c r="I107" i="12"/>
  <c r="K107" i="12"/>
  <c r="O107" i="12"/>
  <c r="Q107" i="12"/>
  <c r="T107" i="12"/>
  <c r="G108" i="12"/>
  <c r="M108" i="12" s="1"/>
  <c r="I108" i="12"/>
  <c r="K108" i="12"/>
  <c r="O108" i="12"/>
  <c r="Q108" i="12"/>
  <c r="T108" i="12"/>
  <c r="G109" i="12"/>
  <c r="M109" i="12" s="1"/>
  <c r="I109" i="12"/>
  <c r="K109" i="12"/>
  <c r="O109" i="12"/>
  <c r="Q109" i="12"/>
  <c r="T109" i="12"/>
  <c r="G110" i="12"/>
  <c r="M110" i="12" s="1"/>
  <c r="I110" i="12"/>
  <c r="K110" i="12"/>
  <c r="O110" i="12"/>
  <c r="Q110" i="12"/>
  <c r="T110" i="12"/>
  <c r="G111" i="12"/>
  <c r="M111" i="12" s="1"/>
  <c r="I111" i="12"/>
  <c r="K111" i="12"/>
  <c r="O111" i="12"/>
  <c r="Q111" i="12"/>
  <c r="T111" i="12"/>
  <c r="G112" i="12"/>
  <c r="M112" i="12" s="1"/>
  <c r="I112" i="12"/>
  <c r="K112" i="12"/>
  <c r="O112" i="12"/>
  <c r="Q112" i="12"/>
  <c r="T112" i="12"/>
  <c r="G113" i="12"/>
  <c r="M113" i="12" s="1"/>
  <c r="I113" i="12"/>
  <c r="K113" i="12"/>
  <c r="O113" i="12"/>
  <c r="Q113" i="12"/>
  <c r="T113" i="12"/>
  <c r="G114" i="12"/>
  <c r="M114" i="12" s="1"/>
  <c r="I114" i="12"/>
  <c r="K114" i="12"/>
  <c r="O114" i="12"/>
  <c r="Q114" i="12"/>
  <c r="T114" i="12"/>
  <c r="G115" i="12"/>
  <c r="M115" i="12" s="1"/>
  <c r="I115" i="12"/>
  <c r="K115" i="12"/>
  <c r="O115" i="12"/>
  <c r="Q115" i="12"/>
  <c r="T115" i="12"/>
  <c r="G116" i="12"/>
  <c r="M116" i="12" s="1"/>
  <c r="I116" i="12"/>
  <c r="K116" i="12"/>
  <c r="O116" i="12"/>
  <c r="Q116" i="12"/>
  <c r="T116" i="12"/>
  <c r="G117" i="12"/>
  <c r="M117" i="12" s="1"/>
  <c r="I117" i="12"/>
  <c r="K117" i="12"/>
  <c r="O117" i="12"/>
  <c r="Q117" i="12"/>
  <c r="T117" i="12"/>
  <c r="G118" i="12"/>
  <c r="M118" i="12" s="1"/>
  <c r="I118" i="12"/>
  <c r="K118" i="12"/>
  <c r="O118" i="12"/>
  <c r="Q118" i="12"/>
  <c r="T118" i="12"/>
  <c r="G119" i="12"/>
  <c r="M119" i="12" s="1"/>
  <c r="I119" i="12"/>
  <c r="K119" i="12"/>
  <c r="O119" i="12"/>
  <c r="Q119" i="12"/>
  <c r="T119" i="12"/>
  <c r="G121" i="12"/>
  <c r="M121" i="12" s="1"/>
  <c r="I121" i="12"/>
  <c r="K121" i="12"/>
  <c r="O121" i="12"/>
  <c r="Q121" i="12"/>
  <c r="T121" i="12"/>
  <c r="G122" i="12"/>
  <c r="M122" i="12" s="1"/>
  <c r="I122" i="12"/>
  <c r="K122" i="12"/>
  <c r="O122" i="12"/>
  <c r="Q122" i="12"/>
  <c r="T122" i="12"/>
  <c r="G123" i="12"/>
  <c r="M123" i="12" s="1"/>
  <c r="I123" i="12"/>
  <c r="K123" i="12"/>
  <c r="O123" i="12"/>
  <c r="Q123" i="12"/>
  <c r="T123" i="12"/>
  <c r="G124" i="12"/>
  <c r="M124" i="12" s="1"/>
  <c r="I124" i="12"/>
  <c r="K124" i="12"/>
  <c r="O124" i="12"/>
  <c r="Q124" i="12"/>
  <c r="T124" i="12"/>
  <c r="G125" i="12"/>
  <c r="M125" i="12" s="1"/>
  <c r="I125" i="12"/>
  <c r="K125" i="12"/>
  <c r="O125" i="12"/>
  <c r="Q125" i="12"/>
  <c r="T125" i="12"/>
  <c r="G126" i="12"/>
  <c r="M126" i="12" s="1"/>
  <c r="I126" i="12"/>
  <c r="K126" i="12"/>
  <c r="O126" i="12"/>
  <c r="Q126" i="12"/>
  <c r="T126" i="12"/>
  <c r="G127" i="12"/>
  <c r="M127" i="12" s="1"/>
  <c r="I127" i="12"/>
  <c r="K127" i="12"/>
  <c r="O127" i="12"/>
  <c r="Q127" i="12"/>
  <c r="T127" i="12"/>
  <c r="AC129" i="12"/>
  <c r="F39" i="1" s="1"/>
  <c r="I20" i="1"/>
  <c r="I17" i="1"/>
  <c r="I16" i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G120" i="12" l="1"/>
  <c r="I51" i="1" s="1"/>
  <c r="I19" i="1" s="1"/>
  <c r="I120" i="12"/>
  <c r="F42" i="1"/>
  <c r="G23" i="1" s="1"/>
  <c r="I92" i="12"/>
  <c r="F40" i="1"/>
  <c r="T8" i="12"/>
  <c r="F41" i="1"/>
  <c r="O8" i="12"/>
  <c r="T120" i="12"/>
  <c r="T92" i="12"/>
  <c r="Q8" i="12"/>
  <c r="Q120" i="12"/>
  <c r="Q92" i="12"/>
  <c r="AD129" i="12"/>
  <c r="K8" i="12"/>
  <c r="O92" i="12"/>
  <c r="O120" i="12"/>
  <c r="K120" i="12"/>
  <c r="K92" i="12"/>
  <c r="I8" i="12"/>
  <c r="M8" i="12"/>
  <c r="M120" i="12"/>
  <c r="M92" i="12"/>
  <c r="G8" i="12"/>
  <c r="G92" i="12"/>
  <c r="I50" i="1" s="1"/>
  <c r="G41" i="1" l="1"/>
  <c r="I41" i="1" s="1"/>
  <c r="G40" i="1"/>
  <c r="I40" i="1" s="1"/>
  <c r="G39" i="1"/>
  <c r="G129" i="12"/>
  <c r="I49" i="1"/>
  <c r="I52" i="1" l="1"/>
  <c r="I18" i="1"/>
  <c r="I21" i="1" s="1"/>
  <c r="G42" i="1"/>
  <c r="G25" i="1" s="1"/>
  <c r="A27" i="1" s="1"/>
  <c r="I39" i="1"/>
  <c r="I42" i="1" s="1"/>
  <c r="J40" i="1" l="1"/>
  <c r="J39" i="1"/>
  <c r="J42" i="1" s="1"/>
  <c r="J41" i="1"/>
  <c r="G28" i="1"/>
  <c r="G27" i="1" s="1"/>
  <c r="G29" i="1" s="1"/>
  <c r="A28" i="1"/>
  <c r="J50" i="1"/>
  <c r="J49" i="1"/>
  <c r="J51" i="1"/>
  <c r="J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Zitek</author>
  </authors>
  <commentList>
    <comment ref="R6" authorId="0" shapeId="0" xr:uid="{6876A966-56C8-4060-9D8D-27382B4DE6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<sst xmlns="http://schemas.openxmlformats.org/spreadsheetml/2006/main" count="676" uniqueCount="356">
  <si>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</si>
  <si>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</si>
  <si>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</si>
  <si>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</si>
  <si>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</si>
  <si>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</si>
  <si>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</si>
  <si>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</si>
  <si>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</si>
  <si>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</si>
  <si>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</si>
  <si>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</si>
  <si>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</si>
  <si>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</si>
  <si>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</si>
  <si>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</si>
  <si>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</si>
  <si>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</si>
  <si>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</si>
  <si>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</si>
  <si>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</si>
  <si>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</si>
  <si>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</si>
  <si>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</si>
  <si>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</si>
  <si>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</si>
  <si>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</si>
  <si>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</si>
  <si>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</si>
  <si>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</si>
  <si>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</si>
  <si>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</si>
  <si>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</si>
  <si>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</si>
  <si>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</si>
  <si>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</si>
  <si>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</si>
  <si>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</si>
  <si>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</si>
  <si>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</si>
  <si>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</si>
  <si>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Zadavatel</t>
  </si>
  <si>
    <t>02</t>
  </si>
  <si>
    <t>Částečná rekonstrukce VO (souběh se stavbou IE-12-4006066 ČEZ)</t>
  </si>
  <si>
    <t>01</t>
  </si>
  <si>
    <t>Veřejné osvětlení Města Česká Lípa</t>
  </si>
  <si>
    <t>Objekt:</t>
  </si>
  <si>
    <t>Rozpočet:</t>
  </si>
  <si>
    <t>Dašek Stanislav</t>
  </si>
  <si>
    <t>Česká Lípa - Žizníkov</t>
  </si>
  <si>
    <t>Město Česká Lípa</t>
  </si>
  <si>
    <t>Náměstí T.G. Masaryka 1</t>
  </si>
  <si>
    <t>Česká Lípa</t>
  </si>
  <si>
    <t>47001</t>
  </si>
  <si>
    <t>260428</t>
  </si>
  <si>
    <t>CZ00260428</t>
  </si>
  <si>
    <t>Zbyněk Lubovský</t>
  </si>
  <si>
    <t>Náměstí 5. května 52</t>
  </si>
  <si>
    <t>Stráž pod Ralskem</t>
  </si>
  <si>
    <t>47127</t>
  </si>
  <si>
    <t>12077542</t>
  </si>
  <si>
    <t>CZ380318432</t>
  </si>
  <si>
    <t>Stavba</t>
  </si>
  <si>
    <t>Celkem za stavbu</t>
  </si>
  <si>
    <t>CZK</t>
  </si>
  <si>
    <t>Rekapitulace dílů</t>
  </si>
  <si>
    <t>Typ dílu</t>
  </si>
  <si>
    <t>M21</t>
  </si>
  <si>
    <t>Elektromontáže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</si>
  <si>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</si>
  <si>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</si>
  <si>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</si>
  <si>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</si>
  <si>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</si>
  <si>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</si>
  <si>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</si>
  <si>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</si>
  <si>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</si>
  <si>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</si>
  <si>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</si>
  <si>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</si>
  <si>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</si>
  <si>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</si>
  <si>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</si>
  <si>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</si>
  <si>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</si>
  <si>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</si>
  <si>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</si>
  <si>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</si>
  <si>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</si>
  <si>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</si>
  <si>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</si>
  <si>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</si>
  <si>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Cenová úroveň</t>
  </si>
  <si>
    <t>Nhod / MJ</t>
  </si>
  <si>
    <t>Nhod celk.</t>
  </si>
  <si>
    <t>Dodavatel</t>
  </si>
  <si>
    <t>Díl:</t>
  </si>
  <si>
    <t>DIL</t>
  </si>
  <si>
    <t>210010049T02</t>
  </si>
  <si>
    <t>Trubka ohebná Arot,korugovaná, 50 - 63 mm</t>
  </si>
  <si>
    <t xml:space="preserve">m     </t>
  </si>
  <si>
    <t>POL1_</t>
  </si>
  <si>
    <t>210040206R00</t>
  </si>
  <si>
    <t>kus</t>
  </si>
  <si>
    <t>PTS 19/II</t>
  </si>
  <si>
    <t>210040401R00</t>
  </si>
  <si>
    <t xml:space="preserve">Venkovní vedení nn válcový nebo kuželový roubik s izolatorem ,  ,  </t>
  </si>
  <si>
    <t>Indiv</t>
  </si>
  <si>
    <t>RTS 20/II</t>
  </si>
  <si>
    <t>210040405R00</t>
  </si>
  <si>
    <t xml:space="preserve">Venkovní vedení nn příložka koncová 2 ks s izolátorem,  ,  </t>
  </si>
  <si>
    <t>210040501R00</t>
  </si>
  <si>
    <t xml:space="preserve">Venkovní vedení nn vodič pro vedení NN , průřez do 70 mm2,  </t>
  </si>
  <si>
    <t xml:space="preserve">km     </t>
  </si>
  <si>
    <t>210040522R00</t>
  </si>
  <si>
    <t>210040201V91</t>
  </si>
  <si>
    <t>Konzola na stožáry a střešníky, -Demontáže</t>
  </si>
  <si>
    <t>210040501V91</t>
  </si>
  <si>
    <t>Vodič pro vedení NN do 70 mm2, -Demontáže</t>
  </si>
  <si>
    <t>m</t>
  </si>
  <si>
    <t>210040916T11</t>
  </si>
  <si>
    <t>Svorka proudová, lano AlFe-2xšroub</t>
  </si>
  <si>
    <t>210040916T12</t>
  </si>
  <si>
    <t>Svorka proudová, lano AlFe-2xšroub Demontáž</t>
  </si>
  <si>
    <t>210100001R00</t>
  </si>
  <si>
    <t>Ukončení vodičů, soubory pro kabely ukončení vodičů v rozvaděči včetně zapojení a vodičové koncovky,  , průřez do 2,5 mm2</t>
  </si>
  <si>
    <t>210100003R00</t>
  </si>
  <si>
    <t>Ukončení vodičů, soubory pro kabely ukončení vodičů v rozvaděči včetně zapojení a vodičové koncovky,  , průřez do 16 mm2</t>
  </si>
  <si>
    <t>210100004R00</t>
  </si>
  <si>
    <t>Ukončení vodičů, soubory pro kabely ukončení vodičů v rozvaděči včetně zapojení a vodičové koncovky,  , průřez do 25 mm2</t>
  </si>
  <si>
    <t>210100000T00</t>
  </si>
  <si>
    <t>Ukončení vodičů v rozvaděči + zapojení do 1,5 mm2</t>
  </si>
  <si>
    <t>210101242T37</t>
  </si>
  <si>
    <t>Mtž- spojka smršťovací ven 1 kV, 3 x 2,5 mm2</t>
  </si>
  <si>
    <t>210101242T69</t>
  </si>
  <si>
    <t>Mtž- spojka smršťovací ven 1 kV, 4 x 25 mm2</t>
  </si>
  <si>
    <t>210120102R00</t>
  </si>
  <si>
    <t>Ústrojí jistící pojistková patrona včetně montáže, nožová , do 500 V</t>
  </si>
  <si>
    <t>210120029T11</t>
  </si>
  <si>
    <t>Pojistka, trubičková</t>
  </si>
  <si>
    <t>210120461T00</t>
  </si>
  <si>
    <t>Jistič vzduchový 3pólový do 80 A bez krytu</t>
  </si>
  <si>
    <t>210191550T52</t>
  </si>
  <si>
    <t>Skříň napájecí/AKU + 2R se zřízením OM, Demontáž k dalšímu použití vč. VZV</t>
  </si>
  <si>
    <t>210191584T74</t>
  </si>
  <si>
    <t>Montáž pilíře plast, RVO 12 x 20A</t>
  </si>
  <si>
    <t>210192523T25</t>
  </si>
  <si>
    <t>Skříň rozvaděče na stožár, SP100,200,300</t>
  </si>
  <si>
    <t>210204002R00</t>
  </si>
  <si>
    <t xml:space="preserve">Svítidla a osvětlovací zařízení stožár osvětlovací, sadový - ocelový,  </t>
  </si>
  <si>
    <t>PTS 20/II</t>
  </si>
  <si>
    <t>210204002RT1</t>
  </si>
  <si>
    <t>210204103R00</t>
  </si>
  <si>
    <t xml:space="preserve">Svítidla a osvětlovací zařízení výložník ocelový, jednoramenný do hmotnosti 35 kg,  </t>
  </si>
  <si>
    <t>210204201R00</t>
  </si>
  <si>
    <t xml:space="preserve">Svítidla a osvětlovací zařízení elektrovýzbroj stožáru pro, 1 okruh,  </t>
  </si>
  <si>
    <t>210204202R00</t>
  </si>
  <si>
    <t xml:space="preserve">Svítidla a osvětlovací zařízení elektrovýzbroj stožáru pro, 2 okruhy,  </t>
  </si>
  <si>
    <t>210202042T50</t>
  </si>
  <si>
    <t>Svítidlo výbojkové, Demontáž</t>
  </si>
  <si>
    <t>210202048T03</t>
  </si>
  <si>
    <t>Svítidlo, LED na výložník/nástavec/redukce</t>
  </si>
  <si>
    <t>210203608T00</t>
  </si>
  <si>
    <t>Reflektor na trubku,příčník,stožár+čidlo vestavné</t>
  </si>
  <si>
    <t>210204004T11</t>
  </si>
  <si>
    <t>Stožár osvětlovací přechodový, ocel 6m</t>
  </si>
  <si>
    <t>210204043T12</t>
  </si>
  <si>
    <t>Klínování stožárů, do průměru 150mm</t>
  </si>
  <si>
    <t>210220021RT1</t>
  </si>
  <si>
    <t>210220020T11</t>
  </si>
  <si>
    <t>Vedení uzemňovací, rozpojitelné,FeZn120mm2-šroub</t>
  </si>
  <si>
    <t xml:space="preserve">ks    </t>
  </si>
  <si>
    <t>210260001R00</t>
  </si>
  <si>
    <t>210800527RT1</t>
  </si>
  <si>
    <t>210810005R00</t>
  </si>
  <si>
    <t>Kabely silové kabel CYKY-m 750 V, 3 x 1,5 mm2, volně uložený</t>
  </si>
  <si>
    <t>210810006R00</t>
  </si>
  <si>
    <t>Kabely silové kabel CYKY-m 750 V, 3 x 2,5 mm2, volně uložený</t>
  </si>
  <si>
    <t>210810089R00</t>
  </si>
  <si>
    <t>Kabely silové kabel CYKY-m 1 kV, 4 x 25 mm2, volně uložený</t>
  </si>
  <si>
    <t>210901070R00</t>
  </si>
  <si>
    <t>Vodiče, šňůry a kabely hliníkové kabel silový AYKY 1 kV, 4 x 25 mm2, volně uložený</t>
  </si>
  <si>
    <t>210901090R00</t>
  </si>
  <si>
    <t>Vodiče, šňůry a kabely hliníkové kabel silový AYKY 1 kV, 4 x 25 mm2, pevně uložený</t>
  </si>
  <si>
    <t>210950101RT1</t>
  </si>
  <si>
    <t>Vodiče, šňůry a kabely hliníkové označovací štítek na kabel,  , včetně dodávky materiálu</t>
  </si>
  <si>
    <t>210950201R00</t>
  </si>
  <si>
    <t>0R</t>
  </si>
  <si>
    <t>materiál drobný</t>
  </si>
  <si>
    <t>soubor</t>
  </si>
  <si>
    <t>POL3_</t>
  </si>
  <si>
    <t>11161322R</t>
  </si>
  <si>
    <t xml:space="preserve">kg    </t>
  </si>
  <si>
    <t>283239990100R</t>
  </si>
  <si>
    <t>štítek kabelový s upevňovacím páskem</t>
  </si>
  <si>
    <t>316 75901017T</t>
  </si>
  <si>
    <t>Stožár K6 133-89-60 Fezn</t>
  </si>
  <si>
    <t>316 75901018T</t>
  </si>
  <si>
    <t>Stožár K7 133-89-60 Fezn</t>
  </si>
  <si>
    <t xml:space="preserve">kus   </t>
  </si>
  <si>
    <t>316 75901222T</t>
  </si>
  <si>
    <t>Stožár přechod  PB6 133-108-89 Fezn</t>
  </si>
  <si>
    <t>31675902011T</t>
  </si>
  <si>
    <t>Výložník lomený SK 1-300 FeZn</t>
  </si>
  <si>
    <t>31675902012T</t>
  </si>
  <si>
    <t>Výložník lomený SK 1-500 FeZn</t>
  </si>
  <si>
    <t>31675902013T</t>
  </si>
  <si>
    <t>Výložník lomený SK 1-750 FeZn</t>
  </si>
  <si>
    <t>31675902014T</t>
  </si>
  <si>
    <t>Výložník lomený SK 1-1000 FeZn</t>
  </si>
  <si>
    <t>31675902015T</t>
  </si>
  <si>
    <t>Výložník lomený SK 1-1250 FeZn</t>
  </si>
  <si>
    <t>31675902016T</t>
  </si>
  <si>
    <t>Výložník lomený SK 1-1500 FeZn</t>
  </si>
  <si>
    <t>31675902058T</t>
  </si>
  <si>
    <t>Výložník lomený SK 2-1500/180  FeZn</t>
  </si>
  <si>
    <t>31679626T</t>
  </si>
  <si>
    <t>Stožárová výzbroj SV 6.16.4</t>
  </si>
  <si>
    <t>ks</t>
  </si>
  <si>
    <t>31679632T</t>
  </si>
  <si>
    <t>Stožárová výzbroj SV 9.16.4</t>
  </si>
  <si>
    <t>34111032R</t>
  </si>
  <si>
    <t>34111038R</t>
  </si>
  <si>
    <t>34111610R</t>
  </si>
  <si>
    <t>34113200R</t>
  </si>
  <si>
    <t>34881183021T</t>
  </si>
  <si>
    <t>34881183031T</t>
  </si>
  <si>
    <t>34881183032T</t>
  </si>
  <si>
    <t>34881183088PT</t>
  </si>
  <si>
    <t>34881183088QT</t>
  </si>
  <si>
    <t>35432306R</t>
  </si>
  <si>
    <t>3543580283T</t>
  </si>
  <si>
    <t>6 KU-ZE, Cu kabelová spojka 6mm2</t>
  </si>
  <si>
    <t>35436079T</t>
  </si>
  <si>
    <t>Spojka 1kV přech.venkovní smršťovací SVCZ 1,5/10</t>
  </si>
  <si>
    <t>35436082R</t>
  </si>
  <si>
    <t>spojka nn přechodová venkovní smršťovací; izolace plastová; jmen.nap. 0,6/1 kV</t>
  </si>
  <si>
    <t>35441997T</t>
  </si>
  <si>
    <t>Svorka SR 3b+1 s mezideskou, páska/drát</t>
  </si>
  <si>
    <t>3572001140nT</t>
  </si>
  <si>
    <t>RVO S1/NVP7P/S0012+RSA35 AT, 63A</t>
  </si>
  <si>
    <t>35720054247T</t>
  </si>
  <si>
    <t>LNH00025T, Pojistka nožová, velikost NH000,  25A gG, 500V AC</t>
  </si>
  <si>
    <t>35720054259T</t>
  </si>
  <si>
    <t>LNH1160M6A, Pojistka nožová, velikost NH1,  160A aM, 500V AC</t>
  </si>
  <si>
    <t>358248600116T</t>
  </si>
  <si>
    <t>Pojistka trubičková/skleněná 5mm x 20mm F 2,00 A</t>
  </si>
  <si>
    <t>58152222T</t>
  </si>
  <si>
    <t>Písek kopaný tříděný Žizníkov</t>
  </si>
  <si>
    <t xml:space="preserve">m3    </t>
  </si>
  <si>
    <t>60595305R</t>
  </si>
  <si>
    <t>klín buk; rozměry 24x50x150 mm</t>
  </si>
  <si>
    <t>180456170400R</t>
  </si>
  <si>
    <t>Montážní plošina na autopod. MP13-1 (A 30)</t>
  </si>
  <si>
    <t>Sh</t>
  </si>
  <si>
    <t>POL6_</t>
  </si>
  <si>
    <t>162702199R00</t>
  </si>
  <si>
    <t>m3</t>
  </si>
  <si>
    <t>460010024R00</t>
  </si>
  <si>
    <t>Vytýčení kabelové trasy v zastavěném prostoru</t>
  </si>
  <si>
    <t>km</t>
  </si>
  <si>
    <t>460050703R00</t>
  </si>
  <si>
    <t>Jáma do 2 m3 pro stožár veř.osvětlení, hor.3,ručně</t>
  </si>
  <si>
    <t>460070368T50</t>
  </si>
  <si>
    <t>Jáma základ rozvaděče, PER-1,2</t>
  </si>
  <si>
    <t>460080001R00</t>
  </si>
  <si>
    <t>Betonový základ do zeminy bez bednění</t>
  </si>
  <si>
    <t>460080101RT1</t>
  </si>
  <si>
    <t>Rozbourání betonového základu, vybourání betonu</t>
  </si>
  <si>
    <t>460100027T00</t>
  </si>
  <si>
    <t>Pouzdro do základu z betonu</t>
  </si>
  <si>
    <t>460100030T00</t>
  </si>
  <si>
    <t>Zásyp pouzdra stožáru pískem</t>
  </si>
  <si>
    <t>460110001R00</t>
  </si>
  <si>
    <t>Sonda pro vyhledání kabelů - výkop</t>
  </si>
  <si>
    <t>460110101R00</t>
  </si>
  <si>
    <t>Sonda pro vyhledání kabelů - zához</t>
  </si>
  <si>
    <t>460120082R00</t>
  </si>
  <si>
    <t>Násyp zeminy, hornina třídy 3-4</t>
  </si>
  <si>
    <t>460200163R00</t>
  </si>
  <si>
    <t>Výkop kabelové rýhy 35/80 cm  hor.3</t>
  </si>
  <si>
    <t>460230003RT1</t>
  </si>
  <si>
    <t>Rýha pro kabelovou spojku do 10 kV, hornina 3, ruční výkop rýhy</t>
  </si>
  <si>
    <t>460230061T13</t>
  </si>
  <si>
    <t>Zákryt rýhy pro kabelovou spojku do 10 kV, tř. zeminy 3</t>
  </si>
  <si>
    <t>460230091T52</t>
  </si>
  <si>
    <t>Odkopání zeminy pro kabel, ručně</t>
  </si>
  <si>
    <t>460270103R00</t>
  </si>
  <si>
    <t>Rozbourání pilířů SR 4, 2xSR5, 3xSR5</t>
  </si>
  <si>
    <t>460420001R00</t>
  </si>
  <si>
    <t>Zřízení kabel. lože v rýze š. do 65 cm ze zeminy</t>
  </si>
  <si>
    <t>460420018R00</t>
  </si>
  <si>
    <t>Zřízení kabelového lože v rýze š.do 35 cm z písku</t>
  </si>
  <si>
    <t>460490012R00</t>
  </si>
  <si>
    <t>Fólie výstražná z PVC, šířka 33 cm</t>
  </si>
  <si>
    <t>460570143R00</t>
  </si>
  <si>
    <t>Zához rýhy 35/60 cm, hornina třídy 3, se zhutněním</t>
  </si>
  <si>
    <t>460600001RT3</t>
  </si>
  <si>
    <t>Naložení a odvoz zeminy, odvoz na vzdálenost 5000 m</t>
  </si>
  <si>
    <t>460620013R00</t>
  </si>
  <si>
    <t>Provizorní úprava terénu v přírodní hornině 3</t>
  </si>
  <si>
    <t>m2</t>
  </si>
  <si>
    <t>460650013T14</t>
  </si>
  <si>
    <t>Podkladová vrstva ze štěrku tl.10 cm, tl.15 cm</t>
  </si>
  <si>
    <t>28611121R</t>
  </si>
  <si>
    <t>286111221R</t>
  </si>
  <si>
    <t>3457114701R</t>
  </si>
  <si>
    <t>3457114702R</t>
  </si>
  <si>
    <t>210040951T11</t>
  </si>
  <si>
    <t>Revizní práce, -výchozí revize elektro</t>
  </si>
  <si>
    <t>sestav</t>
  </si>
  <si>
    <t>00511 R</t>
  </si>
  <si>
    <t xml:space="preserve">Geodetické práce </t>
  </si>
  <si>
    <t>Soubor</t>
  </si>
  <si>
    <t>POL99_8</t>
  </si>
  <si>
    <t>005111021R</t>
  </si>
  <si>
    <t>Vytyčení inženýrských sítí</t>
  </si>
  <si>
    <t>005121161T</t>
  </si>
  <si>
    <t xml:space="preserve">Náklady na nákladní dopravu </t>
  </si>
  <si>
    <t>005124010R</t>
  </si>
  <si>
    <t>Koordinační činnost</t>
  </si>
  <si>
    <t>005241021T</t>
  </si>
  <si>
    <t>Geodetické vytýčení před zahájením stavby</t>
  </si>
  <si>
    <t>005261041T</t>
  </si>
  <si>
    <t>Skadování/pronájmy/zabezpečení</t>
  </si>
  <si>
    <t>SUM</t>
  </si>
  <si>
    <t>END</t>
  </si>
  <si>
    <t>Skříň rozvaděče na stožár, SP100,200,300 - Dmtž</t>
  </si>
  <si>
    <t>suspenze asfaltová bentonitová; zpracování za studena</t>
  </si>
  <si>
    <t>kabel CYKY 3x1,5mm2</t>
  </si>
  <si>
    <t>kabel CYKY 3x2,5mm2</t>
  </si>
  <si>
    <t>kabel 1-CYKY 4x25mm2</t>
  </si>
  <si>
    <t>kabel 1-AYKY 4x25mm2</t>
  </si>
  <si>
    <t>trubka plastová PVC-U; hladká, s hrdlem; D = 200,0 mm; s = 4,90 mm; l = 5000,0 mm</t>
  </si>
  <si>
    <t>trubka plastová PVC-U; hladká, s hrdlem; D = 250,0 mm; s = 6,20 mm; l = 5000,0 mm</t>
  </si>
  <si>
    <t xml:space="preserve">trubka kabelová dvouplášťová korugovaná chránička; vnější plášť z HDPE 50 </t>
  </si>
  <si>
    <t>trubka kabelová dvouplášťová korugovaná chránička; vnější plášť z HDPE 63</t>
  </si>
  <si>
    <t>spojka kabelová lisovací; mat. čistý hliník; povrch. úprava mechanická; průřez 25,0 mm2</t>
  </si>
  <si>
    <t>AMPERA MINI ZEBRA - 21W, 24LED/500mA/CW,5145pravá</t>
  </si>
  <si>
    <t>AMPERA MINI ZEBRA - 21W, 24LED/500mA/CW,5144levá</t>
  </si>
  <si>
    <t>Aktualizovaný soupis stavebních prací, dodávek a služeb</t>
  </si>
  <si>
    <t>Nosič svítidel VO a kabelových koncovek, Dmtž</t>
  </si>
  <si>
    <t xml:space="preserve">Válcový nebo kuželový roubik s izolatorem ,Dmtž </t>
  </si>
  <si>
    <t>Příložka koncová 2 ks s izolátorem, Dmtž</t>
  </si>
  <si>
    <t>Dvojitý křížový vaz vodičů AlFe,  , včetně nastříhání vazacího drátu a pásky, potření styčné plochy ochranným tukem, ovinutí páskou a provedení vazu</t>
  </si>
  <si>
    <t>Stožár osvětlovací, sadový - ocelový, Dmtž</t>
  </si>
  <si>
    <t>Kotevní objímka pro ukončení nebo upevnění závěsných vodičů, Dmtž</t>
  </si>
  <si>
    <t>Vodič CY, 6 mm2, volně uložený včetně dodávky materiálu</t>
  </si>
  <si>
    <t xml:space="preserve">Příplatek na zatahování kabelů váha kabelu do 0,75 kg,  </t>
  </si>
  <si>
    <t>Poplatek za skládku zeminy</t>
  </si>
  <si>
    <t>Uzemňovací vedení v zemi FeZn,do 120 mm2 vč.svorek ,vč.pásku FeZn 30x4 mm</t>
  </si>
  <si>
    <t>VOLTANA 2 - 20W, 16LED/350mA/WW</t>
  </si>
  <si>
    <t>VOLTANA 3 - 28W, 24LED/350mA/WW</t>
  </si>
  <si>
    <t>VOLTANA 3 - 41W, 24LED/500mA/WW</t>
  </si>
  <si>
    <t>Dvojitý křížový vaz vodičů AlFe-Dmtž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</si>
</sst>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2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Dl4vaej2tuap8tIJe6GzunSx0ic4mDBywtlOYeqzyxApLno9kM9ddILCWGi5V0rpH6exhwraesxv5E3T6gTFWA==" saltValue="jpw28q+NP24Ug9DR1KWlX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opLeftCell="B1" zoomScaleNormal="100" zoomScaleSheetLayoutView="75" workbookViewId="0">
      <selection activeCell="L17" sqref="L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36</v>
      </c>
      <c r="B1" s="200" t="s">
        <v>341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3"/>
      <c r="B2" s="76" t="s">
        <v>22</v>
      </c>
      <c r="C2" s="77"/>
      <c r="D2" s="78"/>
      <c r="E2" s="209" t="s">
        <v>49</v>
      </c>
      <c r="F2" s="210"/>
      <c r="G2" s="210"/>
      <c r="H2" s="210"/>
      <c r="I2" s="210"/>
      <c r="J2" s="211"/>
      <c r="O2" s="2"/>
    </row>
    <row r="3" spans="1:15" ht="27" customHeight="1" x14ac:dyDescent="0.2">
      <c r="A3" s="3"/>
      <c r="B3" s="79" t="s">
        <v>46</v>
      </c>
      <c r="C3" s="77"/>
      <c r="D3" s="80"/>
      <c r="E3" s="212" t="s">
        <v>45</v>
      </c>
      <c r="F3" s="213"/>
      <c r="G3" s="213"/>
      <c r="H3" s="213"/>
      <c r="I3" s="213"/>
      <c r="J3" s="214"/>
    </row>
    <row r="4" spans="1:15" ht="23.25" customHeight="1" x14ac:dyDescent="0.2">
      <c r="A4" s="73">
        <v>3432630</v>
      </c>
      <c r="B4" s="81" t="s">
        <v>47</v>
      </c>
      <c r="C4" s="82"/>
      <c r="D4" s="83"/>
      <c r="E4" s="222" t="s">
        <v>43</v>
      </c>
      <c r="F4" s="223"/>
      <c r="G4" s="223"/>
      <c r="H4" s="223"/>
      <c r="I4" s="223"/>
      <c r="J4" s="224"/>
    </row>
    <row r="5" spans="1:15" ht="24" customHeight="1" x14ac:dyDescent="0.2">
      <c r="A5" s="3"/>
      <c r="B5" s="41" t="s">
        <v>41</v>
      </c>
      <c r="C5" s="4"/>
      <c r="D5" s="84" t="s">
        <v>50</v>
      </c>
      <c r="E5" s="24"/>
      <c r="F5" s="24"/>
      <c r="G5" s="24"/>
      <c r="H5" s="26" t="s">
        <v>40</v>
      </c>
      <c r="I5" s="84" t="s">
        <v>54</v>
      </c>
      <c r="J5" s="10"/>
    </row>
    <row r="6" spans="1:15" ht="15.75" customHeight="1" x14ac:dyDescent="0.2">
      <c r="A6" s="3"/>
      <c r="B6" s="36"/>
      <c r="C6" s="24"/>
      <c r="D6" s="84" t="s">
        <v>51</v>
      </c>
      <c r="E6" s="24"/>
      <c r="F6" s="24"/>
      <c r="G6" s="24"/>
      <c r="H6" s="26" t="s">
        <v>34</v>
      </c>
      <c r="I6" s="84" t="s">
        <v>55</v>
      </c>
      <c r="J6" s="10"/>
    </row>
    <row r="7" spans="1:15" ht="15.75" customHeight="1" x14ac:dyDescent="0.2">
      <c r="A7" s="3"/>
      <c r="B7" s="37"/>
      <c r="C7" s="25"/>
      <c r="D7" s="74" t="s">
        <v>53</v>
      </c>
      <c r="E7" s="85" t="s">
        <v>52</v>
      </c>
      <c r="F7" s="30"/>
      <c r="G7" s="30"/>
      <c r="H7" s="31"/>
      <c r="I7" s="30"/>
      <c r="J7" s="45"/>
    </row>
    <row r="8" spans="1:15" ht="24" hidden="1" customHeight="1" x14ac:dyDescent="0.2">
      <c r="A8" s="3"/>
      <c r="B8" s="41" t="s">
        <v>20</v>
      </c>
      <c r="C8" s="4"/>
      <c r="D8" s="75" t="s">
        <v>56</v>
      </c>
      <c r="E8" s="4"/>
      <c r="F8" s="4"/>
      <c r="G8" s="40"/>
      <c r="H8" s="26" t="s">
        <v>40</v>
      </c>
      <c r="I8" s="84" t="s">
        <v>60</v>
      </c>
      <c r="J8" s="10"/>
    </row>
    <row r="9" spans="1:15" ht="15.75" hidden="1" customHeight="1" x14ac:dyDescent="0.2">
      <c r="A9" s="3"/>
      <c r="B9" s="3"/>
      <c r="C9" s="4"/>
      <c r="D9" s="75" t="s">
        <v>57</v>
      </c>
      <c r="E9" s="4"/>
      <c r="F9" s="4"/>
      <c r="G9" s="40"/>
      <c r="H9" s="26" t="s">
        <v>34</v>
      </c>
      <c r="I9" s="84" t="s">
        <v>61</v>
      </c>
      <c r="J9" s="10"/>
    </row>
    <row r="10" spans="1:15" ht="15.75" hidden="1" customHeight="1" x14ac:dyDescent="0.2">
      <c r="A10" s="3"/>
      <c r="B10" s="46"/>
      <c r="C10" s="25"/>
      <c r="D10" s="87" t="s">
        <v>59</v>
      </c>
      <c r="E10" s="86" t="s">
        <v>58</v>
      </c>
      <c r="F10" s="49"/>
      <c r="G10" s="47"/>
      <c r="H10" s="47"/>
      <c r="I10" s="48"/>
      <c r="J10" s="45"/>
    </row>
    <row r="11" spans="1:15" ht="24" customHeight="1" x14ac:dyDescent="0.2">
      <c r="A11" s="3"/>
      <c r="B11" s="41" t="s">
        <v>19</v>
      </c>
      <c r="C11" s="4"/>
      <c r="D11" s="216"/>
      <c r="E11" s="216"/>
      <c r="F11" s="216"/>
      <c r="G11" s="216"/>
      <c r="H11" s="26" t="s">
        <v>40</v>
      </c>
      <c r="I11" s="89"/>
      <c r="J11" s="10"/>
    </row>
    <row r="12" spans="1:15" ht="15.75" customHeight="1" x14ac:dyDescent="0.2">
      <c r="A12" s="3"/>
      <c r="B12" s="36"/>
      <c r="C12" s="24"/>
      <c r="D12" s="221"/>
      <c r="E12" s="221"/>
      <c r="F12" s="221"/>
      <c r="G12" s="221"/>
      <c r="H12" s="26" t="s">
        <v>34</v>
      </c>
      <c r="I12" s="89"/>
      <c r="J12" s="10"/>
    </row>
    <row r="13" spans="1:15" ht="15.75" customHeight="1" x14ac:dyDescent="0.2">
      <c r="A13" s="3"/>
      <c r="B13" s="37"/>
      <c r="C13" s="25"/>
      <c r="D13" s="88"/>
      <c r="E13" s="225"/>
      <c r="F13" s="226"/>
      <c r="G13" s="226"/>
      <c r="H13" s="27"/>
      <c r="I13" s="30"/>
      <c r="J13" s="45"/>
    </row>
    <row r="14" spans="1:15" ht="24" hidden="1" customHeight="1" x14ac:dyDescent="0.2">
      <c r="A14" s="3"/>
      <c r="B14" s="60" t="s">
        <v>21</v>
      </c>
      <c r="C14" s="61"/>
      <c r="D14" s="62" t="s">
        <v>48</v>
      </c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6" t="s">
        <v>32</v>
      </c>
      <c r="C15" s="66"/>
      <c r="D15" s="47"/>
      <c r="E15" s="215"/>
      <c r="F15" s="215"/>
      <c r="G15" s="217"/>
      <c r="H15" s="217"/>
      <c r="I15" s="217" t="s">
        <v>29</v>
      </c>
      <c r="J15" s="218"/>
    </row>
    <row r="16" spans="1:15" ht="23.25" customHeight="1" x14ac:dyDescent="0.2">
      <c r="A16" s="145" t="s">
        <v>24</v>
      </c>
      <c r="B16" s="51" t="s">
        <v>24</v>
      </c>
      <c r="C16" s="52"/>
      <c r="D16" s="53"/>
      <c r="E16" s="206"/>
      <c r="F16" s="207"/>
      <c r="G16" s="206"/>
      <c r="H16" s="207"/>
      <c r="I16" s="206">
        <f>SUMIF(F49:F51,A16,I49:I51)+SUMIF(F49:F51,"PSU",I49:I51)</f>
        <v>0</v>
      </c>
      <c r="J16" s="208"/>
    </row>
    <row r="17" spans="1:10" ht="23.25" customHeight="1" x14ac:dyDescent="0.2">
      <c r="A17" s="145" t="s">
        <v>25</v>
      </c>
      <c r="B17" s="51" t="s">
        <v>25</v>
      </c>
      <c r="C17" s="52"/>
      <c r="D17" s="53"/>
      <c r="E17" s="206"/>
      <c r="F17" s="207"/>
      <c r="G17" s="206"/>
      <c r="H17" s="207"/>
      <c r="I17" s="206">
        <f>SUMIF(F49:F51,A17,I49:I51)</f>
        <v>0</v>
      </c>
      <c r="J17" s="208"/>
    </row>
    <row r="18" spans="1:10" ht="23.25" customHeight="1" x14ac:dyDescent="0.2">
      <c r="A18" s="145" t="s">
        <v>26</v>
      </c>
      <c r="B18" s="51" t="s">
        <v>26</v>
      </c>
      <c r="C18" s="52"/>
      <c r="D18" s="53"/>
      <c r="E18" s="206"/>
      <c r="F18" s="207"/>
      <c r="G18" s="206"/>
      <c r="H18" s="207"/>
      <c r="I18" s="206">
        <f>SUMIF(F49:F51,A18,I49:I51)</f>
        <v>0</v>
      </c>
      <c r="J18" s="208"/>
    </row>
    <row r="19" spans="1:10" ht="23.25" customHeight="1" x14ac:dyDescent="0.2">
      <c r="A19" s="145" t="s">
        <v>71</v>
      </c>
      <c r="B19" s="51" t="s">
        <v>27</v>
      </c>
      <c r="C19" s="52"/>
      <c r="D19" s="53"/>
      <c r="E19" s="206"/>
      <c r="F19" s="207"/>
      <c r="G19" s="206"/>
      <c r="H19" s="207"/>
      <c r="I19" s="206">
        <f>SUMIF(F49:F51,A19,I49:I51)</f>
        <v>0</v>
      </c>
      <c r="J19" s="208"/>
    </row>
    <row r="20" spans="1:10" ht="23.25" customHeight="1" x14ac:dyDescent="0.2">
      <c r="A20" s="145" t="s">
        <v>72</v>
      </c>
      <c r="B20" s="51" t="s">
        <v>28</v>
      </c>
      <c r="C20" s="52"/>
      <c r="D20" s="53"/>
      <c r="E20" s="206"/>
      <c r="F20" s="207"/>
      <c r="G20" s="206"/>
      <c r="H20" s="207"/>
      <c r="I20" s="206">
        <f>SUMIF(F49:F51,A20,I49:I51)</f>
        <v>0</v>
      </c>
      <c r="J20" s="208"/>
    </row>
    <row r="21" spans="1:10" ht="23.25" customHeight="1" x14ac:dyDescent="0.2">
      <c r="A21" s="3"/>
      <c r="B21" s="68" t="s">
        <v>29</v>
      </c>
      <c r="C21" s="69"/>
      <c r="D21" s="70"/>
      <c r="E21" s="219"/>
      <c r="F21" s="220"/>
      <c r="G21" s="219"/>
      <c r="H21" s="220"/>
      <c r="I21" s="219">
        <f>SUM(I16:J20)</f>
        <v>0</v>
      </c>
      <c r="J21" s="232"/>
    </row>
    <row r="22" spans="1:10" ht="33" customHeight="1" x14ac:dyDescent="0.2">
      <c r="A22" s="3"/>
      <c r="B22" s="59" t="s">
        <v>33</v>
      </c>
      <c r="C22" s="52"/>
      <c r="D22" s="53"/>
      <c r="E22" s="58"/>
      <c r="F22" s="55"/>
      <c r="G22" s="44"/>
      <c r="H22" s="44"/>
      <c r="I22" s="44"/>
      <c r="J22" s="56"/>
    </row>
    <row r="23" spans="1:10" ht="23.25" customHeight="1" x14ac:dyDescent="0.2">
      <c r="A23" s="3"/>
      <c r="B23" s="51" t="s">
        <v>12</v>
      </c>
      <c r="C23" s="52"/>
      <c r="D23" s="53"/>
      <c r="E23" s="54">
        <v>15</v>
      </c>
      <c r="F23" s="55" t="s">
        <v>0</v>
      </c>
      <c r="G23" s="230">
        <f>ZakladDPHSniVypocet</f>
        <v>0</v>
      </c>
      <c r="H23" s="231"/>
      <c r="I23" s="231"/>
      <c r="J23" s="56" t="str">
        <f t="shared" ref="J23:J28" si="0">Mena</f>
        <v>CZK</v>
      </c>
    </row>
    <row r="24" spans="1:10" ht="23.25" hidden="1" customHeight="1" x14ac:dyDescent="0.2">
      <c r="A24" s="3"/>
      <c r="B24" s="51" t="s">
        <v>13</v>
      </c>
      <c r="C24" s="52"/>
      <c r="D24" s="53"/>
      <c r="E24" s="54">
        <f>SazbaDPH1</f>
        <v>15</v>
      </c>
      <c r="F24" s="55" t="s">
        <v>0</v>
      </c>
      <c r="G24" s="228">
        <f>I23*E23/100</f>
        <v>0</v>
      </c>
      <c r="H24" s="229"/>
      <c r="I24" s="229"/>
      <c r="J24" s="56" t="str">
        <f t="shared" si="0"/>
        <v>CZK</v>
      </c>
    </row>
    <row r="25" spans="1:10" ht="23.25" customHeight="1" x14ac:dyDescent="0.2">
      <c r="A25" s="3"/>
      <c r="B25" s="51" t="s">
        <v>14</v>
      </c>
      <c r="C25" s="52"/>
      <c r="D25" s="53"/>
      <c r="E25" s="54">
        <v>21</v>
      </c>
      <c r="F25" s="55" t="s">
        <v>0</v>
      </c>
      <c r="G25" s="230">
        <f>ZakladDPHZaklVypocet</f>
        <v>0</v>
      </c>
      <c r="H25" s="231"/>
      <c r="I25" s="231"/>
      <c r="J25" s="56" t="str">
        <f t="shared" si="0"/>
        <v>CZK</v>
      </c>
    </row>
    <row r="26" spans="1:10" ht="23.25" hidden="1" customHeight="1" x14ac:dyDescent="0.2">
      <c r="A26" s="3"/>
      <c r="B26" s="43" t="s">
        <v>15</v>
      </c>
      <c r="C26" s="21"/>
      <c r="D26" s="17"/>
      <c r="E26" s="38">
        <f>SazbaDPH2</f>
        <v>21</v>
      </c>
      <c r="F26" s="39" t="s">
        <v>0</v>
      </c>
      <c r="G26" s="203">
        <f>I25*E25/100</f>
        <v>0</v>
      </c>
      <c r="H26" s="204"/>
      <c r="I26" s="204"/>
      <c r="J26" s="50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2" t="s">
        <v>4</v>
      </c>
      <c r="C27" s="19"/>
      <c r="D27" s="22"/>
      <c r="E27" s="19"/>
      <c r="F27" s="20"/>
      <c r="G27" s="205">
        <f>CenaCelkemBezDPH-(ZakladDPHSni+ZakladDPHZakl)</f>
        <v>0</v>
      </c>
      <c r="H27" s="205"/>
      <c r="I27" s="205"/>
      <c r="J27" s="57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2" t="s">
        <v>23</v>
      </c>
      <c r="C28" s="123"/>
      <c r="D28" s="123"/>
      <c r="E28" s="124"/>
      <c r="F28" s="125"/>
      <c r="G28" s="234">
        <f>A27</f>
        <v>0</v>
      </c>
      <c r="H28" s="234"/>
      <c r="I28" s="234"/>
      <c r="J28" s="126" t="str">
        <f t="shared" si="0"/>
        <v>CZK</v>
      </c>
    </row>
    <row r="29" spans="1:10" ht="27.75" hidden="1" customHeight="1" thickBot="1" x14ac:dyDescent="0.25">
      <c r="A29" s="3"/>
      <c r="B29" s="122" t="s">
        <v>35</v>
      </c>
      <c r="C29" s="127"/>
      <c r="D29" s="127"/>
      <c r="E29" s="127"/>
      <c r="F29" s="127"/>
      <c r="G29" s="233">
        <f>ZakladDPHSni+DPHSni+ZakladDPHZakl+DPHZakl+Zaokrouhleni</f>
        <v>0</v>
      </c>
      <c r="H29" s="233"/>
      <c r="I29" s="233"/>
      <c r="J29" s="128" t="s">
        <v>64</v>
      </c>
    </row>
    <row r="30" spans="1:10" ht="12.75" customHeight="1" x14ac:dyDescent="0.2">
      <c r="A30" s="3"/>
      <c r="B30" s="3"/>
      <c r="C30" s="4"/>
      <c r="D30" s="4"/>
      <c r="E30" s="4"/>
      <c r="F30" s="4"/>
      <c r="G30" s="40"/>
      <c r="H30" s="4"/>
      <c r="I30" s="40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0"/>
      <c r="H31" s="4"/>
      <c r="I31" s="40"/>
      <c r="J31" s="11"/>
    </row>
    <row r="32" spans="1:10" ht="18.75" customHeight="1" x14ac:dyDescent="0.2">
      <c r="A32" s="3"/>
      <c r="B32" s="23"/>
      <c r="C32" s="18" t="s">
        <v>11</v>
      </c>
      <c r="D32" s="34"/>
      <c r="E32" s="34"/>
      <c r="F32" s="18" t="s">
        <v>10</v>
      </c>
      <c r="G32" s="34"/>
      <c r="H32" s="35"/>
      <c r="I32" s="34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0"/>
      <c r="H33" s="4"/>
      <c r="I33" s="40"/>
      <c r="J33" s="11"/>
    </row>
    <row r="34" spans="1:10" s="32" customFormat="1" ht="18.75" customHeight="1" x14ac:dyDescent="0.2">
      <c r="A34" s="28"/>
      <c r="B34" s="28"/>
      <c r="C34" s="29"/>
      <c r="D34" s="235"/>
      <c r="E34" s="236"/>
      <c r="F34" s="29"/>
      <c r="G34" s="235"/>
      <c r="H34" s="236"/>
      <c r="I34" s="236"/>
      <c r="J34" s="33"/>
    </row>
    <row r="35" spans="1:10" ht="12.75" customHeight="1" x14ac:dyDescent="0.2">
      <c r="A35" s="3"/>
      <c r="B35" s="3"/>
      <c r="C35" s="4"/>
      <c r="D35" s="227" t="s">
        <v>2</v>
      </c>
      <c r="E35" s="227"/>
      <c r="F35" s="4"/>
      <c r="G35" s="40"/>
      <c r="H35" s="12" t="s">
        <v>3</v>
      </c>
      <c r="I35" s="40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4">
        <v>1</v>
      </c>
      <c r="B39" s="105" t="s">
        <v>62</v>
      </c>
      <c r="C39" s="194"/>
      <c r="D39" s="195"/>
      <c r="E39" s="195"/>
      <c r="F39" s="106">
        <f>'01 02 Pol'!AC129</f>
        <v>0</v>
      </c>
      <c r="G39" s="107">
        <f>'01 02 Pol'!AD129</f>
        <v>0</v>
      </c>
      <c r="H39" s="108"/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 x14ac:dyDescent="0.2">
      <c r="A40" s="94">
        <v>2</v>
      </c>
      <c r="B40" s="111" t="s">
        <v>44</v>
      </c>
      <c r="C40" s="196" t="s">
        <v>45</v>
      </c>
      <c r="D40" s="197"/>
      <c r="E40" s="197"/>
      <c r="F40" s="112">
        <f>'01 02 Pol'!AC129</f>
        <v>0</v>
      </c>
      <c r="G40" s="113">
        <f>'01 02 Pol'!AD129</f>
        <v>0</v>
      </c>
      <c r="H40" s="113"/>
      <c r="I40" s="114">
        <f>F40+G40+H40</f>
        <v>0</v>
      </c>
      <c r="J40" s="115" t="str">
        <f>IF(CenaCelkemVypocet=0,"",I40/CenaCelkemVypocet*100)</f>
        <v/>
      </c>
    </row>
    <row r="41" spans="1:10" ht="25.5" hidden="1" customHeight="1" x14ac:dyDescent="0.2">
      <c r="A41" s="94">
        <v>3</v>
      </c>
      <c r="B41" s="116" t="s">
        <v>42</v>
      </c>
      <c r="C41" s="194" t="s">
        <v>43</v>
      </c>
      <c r="D41" s="195"/>
      <c r="E41" s="195"/>
      <c r="F41" s="117">
        <f>'01 02 Pol'!AC129</f>
        <v>0</v>
      </c>
      <c r="G41" s="108">
        <f>'01 02 Pol'!AD129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4"/>
      <c r="B42" s="198" t="s">
        <v>63</v>
      </c>
      <c r="C42" s="199"/>
      <c r="D42" s="199"/>
      <c r="E42" s="199"/>
      <c r="F42" s="118">
        <f>SUMIF(A39:A41,"=1",F39:F41)</f>
        <v>0</v>
      </c>
      <c r="G42" s="119">
        <f>SUMIF(A39:A41,"=1",G39:G41)</f>
        <v>0</v>
      </c>
      <c r="H42" s="119">
        <f>SUMIF(A39:A41,"=1",H39:H41)</f>
        <v>0</v>
      </c>
      <c r="I42" s="120">
        <f>SUMIF(A39:A41,"=1",I39:I41)</f>
        <v>0</v>
      </c>
      <c r="J42" s="121">
        <f>SUMIF(A39:A41,"=1",J39:J41)</f>
        <v>0</v>
      </c>
    </row>
    <row r="46" spans="1:10" ht="15.75" x14ac:dyDescent="0.25">
      <c r="B46" s="129" t="s">
        <v>65</v>
      </c>
    </row>
    <row r="48" spans="1:10" ht="25.5" customHeight="1" x14ac:dyDescent="0.2">
      <c r="A48" s="130"/>
      <c r="B48" s="133" t="s">
        <v>17</v>
      </c>
      <c r="C48" s="133" t="s">
        <v>5</v>
      </c>
      <c r="D48" s="134"/>
      <c r="E48" s="134"/>
      <c r="F48" s="135" t="s">
        <v>66</v>
      </c>
      <c r="G48" s="135"/>
      <c r="H48" s="135"/>
      <c r="I48" s="135" t="s">
        <v>29</v>
      </c>
      <c r="J48" s="135" t="s">
        <v>0</v>
      </c>
    </row>
    <row r="49" spans="1:10" ht="25.5" customHeight="1" x14ac:dyDescent="0.2">
      <c r="A49" s="131"/>
      <c r="B49" s="136" t="s">
        <v>67</v>
      </c>
      <c r="C49" s="192" t="s">
        <v>68</v>
      </c>
      <c r="D49" s="193"/>
      <c r="E49" s="193"/>
      <c r="F49" s="141" t="s">
        <v>26</v>
      </c>
      <c r="G49" s="142"/>
      <c r="H49" s="142"/>
      <c r="I49" s="142">
        <f>'01 02 Pol'!G8</f>
        <v>0</v>
      </c>
      <c r="J49" s="139" t="str">
        <f>IF(I52=0,"",I49/I52*100)</f>
        <v/>
      </c>
    </row>
    <row r="50" spans="1:10" ht="25.5" customHeight="1" x14ac:dyDescent="0.2">
      <c r="A50" s="131"/>
      <c r="B50" s="136" t="s">
        <v>69</v>
      </c>
      <c r="C50" s="192" t="s">
        <v>70</v>
      </c>
      <c r="D50" s="193"/>
      <c r="E50" s="193"/>
      <c r="F50" s="141" t="s">
        <v>26</v>
      </c>
      <c r="G50" s="142"/>
      <c r="H50" s="142"/>
      <c r="I50" s="142">
        <f>'01 02 Pol'!G92</f>
        <v>0</v>
      </c>
      <c r="J50" s="139" t="str">
        <f>IF(I52=0,"",I50/I52*100)</f>
        <v/>
      </c>
    </row>
    <row r="51" spans="1:10" ht="25.5" customHeight="1" x14ac:dyDescent="0.2">
      <c r="A51" s="131"/>
      <c r="B51" s="136" t="s">
        <v>71</v>
      </c>
      <c r="C51" s="192" t="s">
        <v>27</v>
      </c>
      <c r="D51" s="193"/>
      <c r="E51" s="193"/>
      <c r="F51" s="141" t="s">
        <v>71</v>
      </c>
      <c r="G51" s="142"/>
      <c r="H51" s="142"/>
      <c r="I51" s="142">
        <f>'01 02 Pol'!G120</f>
        <v>0</v>
      </c>
      <c r="J51" s="139" t="str">
        <f>IF(I52=0,"",I51/I52*100)</f>
        <v/>
      </c>
    </row>
    <row r="52" spans="1:10" ht="25.5" customHeight="1" x14ac:dyDescent="0.2">
      <c r="A52" s="132"/>
      <c r="B52" s="137" t="s">
        <v>1</v>
      </c>
      <c r="C52" s="137"/>
      <c r="D52" s="138"/>
      <c r="E52" s="138"/>
      <c r="F52" s="143"/>
      <c r="G52" s="144"/>
      <c r="H52" s="144"/>
      <c r="I52" s="144">
        <f>SUM(I49:I51)</f>
        <v>0</v>
      </c>
      <c r="J52" s="140">
        <f>SUM(J49:J51)</f>
        <v>0</v>
      </c>
    </row>
    <row r="53" spans="1:10" x14ac:dyDescent="0.2">
      <c r="F53" s="92"/>
      <c r="G53" s="91"/>
      <c r="H53" s="92"/>
      <c r="I53" s="91"/>
      <c r="J53" s="93"/>
    </row>
    <row r="54" spans="1:10" x14ac:dyDescent="0.2">
      <c r="F54" s="92"/>
      <c r="G54" s="91"/>
      <c r="H54" s="92"/>
      <c r="I54" s="91"/>
      <c r="J54" s="93"/>
    </row>
    <row r="55" spans="1:10" x14ac:dyDescent="0.2">
      <c r="F55" s="92"/>
      <c r="G55" s="91"/>
      <c r="H55" s="92"/>
      <c r="I55" s="91"/>
      <c r="J55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50:E50"/>
    <mergeCell ref="C51:E51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2" t="s">
        <v>7</v>
      </c>
      <c r="B2" s="71"/>
      <c r="C2" s="239"/>
      <c r="D2" s="239"/>
      <c r="E2" s="239"/>
      <c r="F2" s="239"/>
      <c r="G2" s="240"/>
    </row>
    <row r="3" spans="1:7" ht="24.95" customHeight="1" x14ac:dyDescent="0.2">
      <c r="A3" s="72" t="s">
        <v>8</v>
      </c>
      <c r="B3" s="71"/>
      <c r="C3" s="239"/>
      <c r="D3" s="239"/>
      <c r="E3" s="239"/>
      <c r="F3" s="239"/>
      <c r="G3" s="240"/>
    </row>
    <row r="4" spans="1:7" ht="24.95" customHeight="1" x14ac:dyDescent="0.2">
      <c r="A4" s="72" t="s">
        <v>9</v>
      </c>
      <c r="B4" s="71"/>
      <c r="C4" s="239"/>
      <c r="D4" s="239"/>
      <c r="E4" s="239"/>
      <c r="F4" s="239"/>
      <c r="G4" s="240"/>
    </row>
    <row r="5" spans="1:7" x14ac:dyDescent="0.2">
      <c r="B5" s="6"/>
      <c r="C5" s="7"/>
      <c r="D5" s="8"/>
    </row>
  </sheetData>
  <sheetProtection algorithmName="SHA-512" hashValue="K88ay/HfZwniiXSNBA3FXrQuF7BpIyjmRy4iEi1iqEx8apSJfxOLIeruTNDDBwedXpQxqI/PPGPuKo50gYEP1g==" saltValue="biz2z1f3MOgrzB33F8IIA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337BD-604F-4488-A54B-9B62D3F87F05}">
  <sheetPr>
    <outlinePr summaryBelow="0"/>
  </sheetPr>
  <dimension ref="A1:BF4948"/>
  <sheetViews>
    <sheetView tabSelected="1" workbookViewId="0">
      <pane ySplit="7" topLeftCell="A8" activePane="bottomLeft" state="frozen"/>
      <selection pane="bottomLeft" activeCell="C17" sqref="C17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 x14ac:dyDescent="0.25">
      <c r="A1" s="241" t="s">
        <v>73</v>
      </c>
      <c r="B1" s="241"/>
      <c r="C1" s="241"/>
      <c r="D1" s="241"/>
      <c r="E1" s="241"/>
      <c r="F1" s="241"/>
      <c r="G1" s="241"/>
      <c r="AE1" t="s">
        <v>74</v>
      </c>
    </row>
    <row r="2" spans="1:58" ht="24.95" customHeight="1" x14ac:dyDescent="0.2">
      <c r="A2" s="147" t="s">
        <v>7</v>
      </c>
      <c r="B2" s="71"/>
      <c r="C2" s="242" t="s">
        <v>49</v>
      </c>
      <c r="D2" s="243"/>
      <c r="E2" s="243"/>
      <c r="F2" s="243"/>
      <c r="G2" s="244"/>
      <c r="AE2" t="s">
        <v>75</v>
      </c>
    </row>
    <row r="3" spans="1:58" ht="24.95" customHeight="1" x14ac:dyDescent="0.2">
      <c r="A3" s="147" t="s">
        <v>8</v>
      </c>
      <c r="B3" s="71"/>
      <c r="C3" s="242" t="s">
        <v>45</v>
      </c>
      <c r="D3" s="243"/>
      <c r="E3" s="243"/>
      <c r="F3" s="243"/>
      <c r="G3" s="244"/>
      <c r="AA3" s="90" t="s">
        <v>76</v>
      </c>
      <c r="AE3" t="s">
        <v>77</v>
      </c>
    </row>
    <row r="4" spans="1:58" ht="24.95" customHeight="1" x14ac:dyDescent="0.2">
      <c r="A4" s="148" t="s">
        <v>9</v>
      </c>
      <c r="B4" s="149"/>
      <c r="C4" s="245" t="s">
        <v>43</v>
      </c>
      <c r="D4" s="246"/>
      <c r="E4" s="246"/>
      <c r="F4" s="246"/>
      <c r="G4" s="247"/>
      <c r="AE4" t="s">
        <v>78</v>
      </c>
    </row>
    <row r="5" spans="1:58" x14ac:dyDescent="0.2">
      <c r="D5" s="146"/>
    </row>
    <row r="6" spans="1:58" ht="38.25" x14ac:dyDescent="0.2">
      <c r="A6" s="151" t="s">
        <v>79</v>
      </c>
      <c r="B6" s="153" t="s">
        <v>80</v>
      </c>
      <c r="C6" s="153" t="s">
        <v>81</v>
      </c>
      <c r="D6" s="152" t="s">
        <v>82</v>
      </c>
      <c r="E6" s="151" t="s">
        <v>83</v>
      </c>
      <c r="F6" s="150" t="s">
        <v>84</v>
      </c>
      <c r="G6" s="151" t="s">
        <v>29</v>
      </c>
      <c r="H6" s="154" t="s">
        <v>30</v>
      </c>
      <c r="I6" s="154" t="s">
        <v>85</v>
      </c>
      <c r="J6" s="154" t="s">
        <v>31</v>
      </c>
      <c r="K6" s="154" t="s">
        <v>86</v>
      </c>
      <c r="L6" s="154" t="s">
        <v>87</v>
      </c>
      <c r="M6" s="154" t="s">
        <v>88</v>
      </c>
      <c r="N6" s="154" t="s">
        <v>89</v>
      </c>
      <c r="O6" s="154" t="s">
        <v>90</v>
      </c>
      <c r="P6" s="154" t="s">
        <v>91</v>
      </c>
      <c r="Q6" s="154" t="s">
        <v>92</v>
      </c>
      <c r="R6" s="154" t="s">
        <v>93</v>
      </c>
      <c r="S6" s="154" t="s">
        <v>94</v>
      </c>
      <c r="T6" s="154" t="s">
        <v>95</v>
      </c>
      <c r="U6" s="154" t="s">
        <v>96</v>
      </c>
    </row>
    <row r="7" spans="1:58" hidden="1" x14ac:dyDescent="0.2">
      <c r="A7" s="5"/>
      <c r="B7" s="6"/>
      <c r="C7" s="6"/>
      <c r="D7" s="8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58" x14ac:dyDescent="0.2">
      <c r="A8" s="164" t="s">
        <v>97</v>
      </c>
      <c r="B8" s="165" t="s">
        <v>67</v>
      </c>
      <c r="C8" s="185" t="s">
        <v>68</v>
      </c>
      <c r="D8" s="166"/>
      <c r="E8" s="167"/>
      <c r="F8" s="168"/>
      <c r="G8" s="168">
        <f>SUMIF(AE9:AE91,"&lt;&gt;NOR",G9:G91)</f>
        <v>0</v>
      </c>
      <c r="H8" s="168"/>
      <c r="I8" s="168">
        <f>SUM(I9:I91)</f>
        <v>0</v>
      </c>
      <c r="J8" s="168"/>
      <c r="K8" s="168">
        <f>SUM(K9:K91)</f>
        <v>0</v>
      </c>
      <c r="L8" s="168"/>
      <c r="M8" s="168">
        <f>SUM(M9:M91)</f>
        <v>0</v>
      </c>
      <c r="N8" s="168"/>
      <c r="O8" s="168">
        <f>SUM(O9:O91)</f>
        <v>9049.1200000000008</v>
      </c>
      <c r="P8" s="168"/>
      <c r="Q8" s="168">
        <f>SUM(Q9:Q91)</f>
        <v>0</v>
      </c>
      <c r="R8" s="169"/>
      <c r="S8" s="163"/>
      <c r="T8" s="163">
        <f>SUM(T9:T91)</f>
        <v>16277.869999999999</v>
      </c>
      <c r="U8" s="163"/>
      <c r="AE8" t="s">
        <v>98</v>
      </c>
    </row>
    <row r="9" spans="1:58" outlineLevel="1" x14ac:dyDescent="0.2">
      <c r="A9" s="177">
        <v>1</v>
      </c>
      <c r="B9" s="178" t="s">
        <v>99</v>
      </c>
      <c r="C9" s="186" t="s">
        <v>100</v>
      </c>
      <c r="D9" s="179" t="s">
        <v>101</v>
      </c>
      <c r="E9" s="180">
        <v>104</v>
      </c>
      <c r="F9" s="181"/>
      <c r="G9" s="182">
        <f t="shared" ref="G9:G40" si="0">ROUND(E9*F9,2)</f>
        <v>0</v>
      </c>
      <c r="H9" s="181"/>
      <c r="I9" s="182">
        <f t="shared" ref="I9:I40" si="1">ROUND(E9*H9,2)</f>
        <v>0</v>
      </c>
      <c r="J9" s="181"/>
      <c r="K9" s="182">
        <f t="shared" ref="K9:K40" si="2">ROUND(E9*J9,2)</f>
        <v>0</v>
      </c>
      <c r="L9" s="182">
        <v>21</v>
      </c>
      <c r="M9" s="182">
        <f t="shared" ref="M9:M40" si="3">G9*(1+L9/100)</f>
        <v>0</v>
      </c>
      <c r="N9" s="182">
        <v>0</v>
      </c>
      <c r="O9" s="182">
        <f t="shared" ref="O9:O40" si="4">ROUND(E9*N9,2)</f>
        <v>0</v>
      </c>
      <c r="P9" s="182">
        <v>0</v>
      </c>
      <c r="Q9" s="182">
        <f t="shared" ref="Q9:Q40" si="5">ROUND(E9*P9,2)</f>
        <v>0</v>
      </c>
      <c r="R9" s="183">
        <v>2020</v>
      </c>
      <c r="S9" s="162">
        <v>0</v>
      </c>
      <c r="T9" s="162">
        <f t="shared" ref="T9:T40" si="6">ROUND(E9*S9,2)</f>
        <v>0</v>
      </c>
      <c r="U9" s="162"/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102</v>
      </c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</row>
    <row r="10" spans="1:58" outlineLevel="1" x14ac:dyDescent="0.2">
      <c r="A10" s="177">
        <v>2</v>
      </c>
      <c r="B10" s="178" t="s">
        <v>103</v>
      </c>
      <c r="C10" s="186" t="s">
        <v>342</v>
      </c>
      <c r="D10" s="179" t="s">
        <v>104</v>
      </c>
      <c r="E10" s="180">
        <v>11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2">
        <v>0</v>
      </c>
      <c r="O10" s="182">
        <f t="shared" si="4"/>
        <v>0</v>
      </c>
      <c r="P10" s="182">
        <v>0</v>
      </c>
      <c r="Q10" s="182">
        <f t="shared" si="5"/>
        <v>0</v>
      </c>
      <c r="R10" s="183" t="s">
        <v>105</v>
      </c>
      <c r="S10" s="162">
        <v>0.27250000000000002</v>
      </c>
      <c r="T10" s="162">
        <f t="shared" si="6"/>
        <v>3</v>
      </c>
      <c r="U10" s="162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102</v>
      </c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</row>
    <row r="11" spans="1:58" outlineLevel="1" x14ac:dyDescent="0.2">
      <c r="A11" s="177">
        <v>3</v>
      </c>
      <c r="B11" s="178" t="s">
        <v>106</v>
      </c>
      <c r="C11" s="186" t="s">
        <v>343</v>
      </c>
      <c r="D11" s="179" t="s">
        <v>104</v>
      </c>
      <c r="E11" s="180">
        <v>18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2">
        <v>0</v>
      </c>
      <c r="O11" s="182">
        <f t="shared" si="4"/>
        <v>0</v>
      </c>
      <c r="P11" s="182">
        <v>0</v>
      </c>
      <c r="Q11" s="182">
        <f t="shared" si="5"/>
        <v>0</v>
      </c>
      <c r="R11" s="183" t="s">
        <v>108</v>
      </c>
      <c r="S11" s="162">
        <v>0.13</v>
      </c>
      <c r="T11" s="162">
        <f t="shared" si="6"/>
        <v>2.34</v>
      </c>
      <c r="U11" s="162"/>
      <c r="V11" s="155"/>
      <c r="W11" s="155"/>
      <c r="X11" s="155"/>
      <c r="Y11" s="155"/>
      <c r="Z11" s="155"/>
      <c r="AA11" s="155"/>
      <c r="AB11" s="155"/>
      <c r="AC11" s="155"/>
      <c r="AD11" s="155"/>
      <c r="AE11" s="155" t="s">
        <v>102</v>
      </c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</row>
    <row r="12" spans="1:58" outlineLevel="1" x14ac:dyDescent="0.2">
      <c r="A12" s="177">
        <v>4</v>
      </c>
      <c r="B12" s="178" t="s">
        <v>106</v>
      </c>
      <c r="C12" s="186" t="s">
        <v>107</v>
      </c>
      <c r="D12" s="179" t="s">
        <v>104</v>
      </c>
      <c r="E12" s="180">
        <v>1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2">
        <v>0</v>
      </c>
      <c r="O12" s="182">
        <f t="shared" si="4"/>
        <v>0</v>
      </c>
      <c r="P12" s="182">
        <v>0</v>
      </c>
      <c r="Q12" s="182">
        <f t="shared" si="5"/>
        <v>0</v>
      </c>
      <c r="R12" s="183" t="s">
        <v>109</v>
      </c>
      <c r="S12" s="162">
        <v>0.13</v>
      </c>
      <c r="T12" s="162">
        <f t="shared" si="6"/>
        <v>0.13</v>
      </c>
      <c r="U12" s="162"/>
      <c r="V12" s="155"/>
      <c r="W12" s="155"/>
      <c r="X12" s="155"/>
      <c r="Y12" s="155"/>
      <c r="Z12" s="155"/>
      <c r="AA12" s="155"/>
      <c r="AB12" s="155"/>
      <c r="AC12" s="155"/>
      <c r="AD12" s="155"/>
      <c r="AE12" s="155" t="s">
        <v>102</v>
      </c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</row>
    <row r="13" spans="1:58" outlineLevel="1" x14ac:dyDescent="0.2">
      <c r="A13" s="177">
        <v>5</v>
      </c>
      <c r="B13" s="178" t="s">
        <v>110</v>
      </c>
      <c r="C13" s="186" t="s">
        <v>111</v>
      </c>
      <c r="D13" s="179" t="s">
        <v>104</v>
      </c>
      <c r="E13" s="180">
        <v>1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2">
        <v>0</v>
      </c>
      <c r="O13" s="182">
        <f t="shared" si="4"/>
        <v>0</v>
      </c>
      <c r="P13" s="182">
        <v>0</v>
      </c>
      <c r="Q13" s="182">
        <f t="shared" si="5"/>
        <v>0</v>
      </c>
      <c r="R13" s="183" t="s">
        <v>109</v>
      </c>
      <c r="S13" s="162">
        <v>0.10367000000000001</v>
      </c>
      <c r="T13" s="162">
        <f t="shared" si="6"/>
        <v>0.1</v>
      </c>
      <c r="U13" s="162"/>
      <c r="V13" s="155"/>
      <c r="W13" s="155"/>
      <c r="X13" s="155"/>
      <c r="Y13" s="155"/>
      <c r="Z13" s="155"/>
      <c r="AA13" s="155"/>
      <c r="AB13" s="155"/>
      <c r="AC13" s="155"/>
      <c r="AD13" s="155"/>
      <c r="AE13" s="155" t="s">
        <v>102</v>
      </c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</row>
    <row r="14" spans="1:58" outlineLevel="1" x14ac:dyDescent="0.2">
      <c r="A14" s="177">
        <v>6</v>
      </c>
      <c r="B14" s="178" t="s">
        <v>110</v>
      </c>
      <c r="C14" s="186" t="s">
        <v>344</v>
      </c>
      <c r="D14" s="179" t="s">
        <v>104</v>
      </c>
      <c r="E14" s="180">
        <v>4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2">
        <v>0</v>
      </c>
      <c r="O14" s="182">
        <f t="shared" si="4"/>
        <v>0</v>
      </c>
      <c r="P14" s="182">
        <v>0</v>
      </c>
      <c r="Q14" s="182">
        <f t="shared" si="5"/>
        <v>0</v>
      </c>
      <c r="R14" s="183" t="s">
        <v>108</v>
      </c>
      <c r="S14" s="162">
        <v>0.10367000000000001</v>
      </c>
      <c r="T14" s="162">
        <f t="shared" si="6"/>
        <v>0.41</v>
      </c>
      <c r="U14" s="162"/>
      <c r="V14" s="155"/>
      <c r="W14" s="155"/>
      <c r="X14" s="155"/>
      <c r="Y14" s="155"/>
      <c r="Z14" s="155"/>
      <c r="AA14" s="155"/>
      <c r="AB14" s="155"/>
      <c r="AC14" s="155"/>
      <c r="AD14" s="155"/>
      <c r="AE14" s="155" t="s">
        <v>102</v>
      </c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</row>
    <row r="15" spans="1:58" outlineLevel="1" x14ac:dyDescent="0.2">
      <c r="A15" s="177">
        <v>7</v>
      </c>
      <c r="B15" s="178" t="s">
        <v>112</v>
      </c>
      <c r="C15" s="186" t="s">
        <v>113</v>
      </c>
      <c r="D15" s="179" t="s">
        <v>114</v>
      </c>
      <c r="E15" s="180">
        <v>0.04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3" t="s">
        <v>109</v>
      </c>
      <c r="S15" s="162">
        <v>23.452500000000001</v>
      </c>
      <c r="T15" s="162">
        <f t="shared" si="6"/>
        <v>0.94</v>
      </c>
      <c r="U15" s="162"/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102</v>
      </c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</row>
    <row r="16" spans="1:58" ht="22.5" outlineLevel="1" x14ac:dyDescent="0.2">
      <c r="A16" s="177">
        <v>8</v>
      </c>
      <c r="B16" s="178" t="s">
        <v>115</v>
      </c>
      <c r="C16" s="186" t="s">
        <v>345</v>
      </c>
      <c r="D16" s="179" t="s">
        <v>104</v>
      </c>
      <c r="E16" s="180">
        <v>1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3" t="s">
        <v>109</v>
      </c>
      <c r="S16" s="162">
        <v>9.7500000000000003E-2</v>
      </c>
      <c r="T16" s="162">
        <f t="shared" si="6"/>
        <v>0.1</v>
      </c>
      <c r="U16" s="162"/>
      <c r="V16" s="155"/>
      <c r="W16" s="155"/>
      <c r="X16" s="155"/>
      <c r="Y16" s="155"/>
      <c r="Z16" s="155"/>
      <c r="AA16" s="155"/>
      <c r="AB16" s="155"/>
      <c r="AC16" s="155"/>
      <c r="AD16" s="155"/>
      <c r="AE16" s="155" t="s">
        <v>102</v>
      </c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</row>
    <row r="17" spans="1:58" outlineLevel="1" x14ac:dyDescent="0.2">
      <c r="A17" s="177">
        <v>9</v>
      </c>
      <c r="B17" s="178" t="s">
        <v>115</v>
      </c>
      <c r="C17" s="186" t="s">
        <v>355</v>
      </c>
      <c r="D17" s="179" t="s">
        <v>104</v>
      </c>
      <c r="E17" s="180">
        <v>20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2">
        <v>0</v>
      </c>
      <c r="O17" s="182">
        <f t="shared" si="4"/>
        <v>0</v>
      </c>
      <c r="P17" s="182">
        <v>0</v>
      </c>
      <c r="Q17" s="182">
        <f t="shared" si="5"/>
        <v>0</v>
      </c>
      <c r="R17" s="183" t="s">
        <v>108</v>
      </c>
      <c r="S17" s="162">
        <v>9.7500000000000003E-2</v>
      </c>
      <c r="T17" s="162">
        <f t="shared" si="6"/>
        <v>1.95</v>
      </c>
      <c r="U17" s="162"/>
      <c r="V17" s="155"/>
      <c r="W17" s="155"/>
      <c r="X17" s="155"/>
      <c r="Y17" s="155"/>
      <c r="Z17" s="155"/>
      <c r="AA17" s="155"/>
      <c r="AB17" s="155"/>
      <c r="AC17" s="155"/>
      <c r="AD17" s="155"/>
      <c r="AE17" s="155" t="s">
        <v>102</v>
      </c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</row>
    <row r="18" spans="1:58" outlineLevel="1" x14ac:dyDescent="0.2">
      <c r="A18" s="177">
        <v>10</v>
      </c>
      <c r="B18" s="178" t="s">
        <v>116</v>
      </c>
      <c r="C18" s="186" t="s">
        <v>117</v>
      </c>
      <c r="D18" s="179" t="s">
        <v>104</v>
      </c>
      <c r="E18" s="180">
        <v>2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2">
        <v>0</v>
      </c>
      <c r="O18" s="182">
        <f t="shared" si="4"/>
        <v>0</v>
      </c>
      <c r="P18" s="182">
        <v>0</v>
      </c>
      <c r="Q18" s="182">
        <f t="shared" si="5"/>
        <v>0</v>
      </c>
      <c r="R18" s="183">
        <v>2018</v>
      </c>
      <c r="S18" s="162">
        <v>0.50250000000000006</v>
      </c>
      <c r="T18" s="162">
        <f t="shared" si="6"/>
        <v>1.01</v>
      </c>
      <c r="U18" s="162"/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102</v>
      </c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</row>
    <row r="19" spans="1:58" outlineLevel="1" x14ac:dyDescent="0.2">
      <c r="A19" s="177">
        <v>11</v>
      </c>
      <c r="B19" s="178" t="s">
        <v>118</v>
      </c>
      <c r="C19" s="186" t="s">
        <v>119</v>
      </c>
      <c r="D19" s="179" t="s">
        <v>120</v>
      </c>
      <c r="E19" s="180">
        <v>675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2">
        <v>0</v>
      </c>
      <c r="O19" s="182">
        <f t="shared" si="4"/>
        <v>0</v>
      </c>
      <c r="P19" s="182">
        <v>0</v>
      </c>
      <c r="Q19" s="182">
        <f t="shared" si="5"/>
        <v>0</v>
      </c>
      <c r="R19" s="183">
        <v>2018</v>
      </c>
      <c r="S19" s="162">
        <v>23.452500000000001</v>
      </c>
      <c r="T19" s="162">
        <f t="shared" si="6"/>
        <v>15830.44</v>
      </c>
      <c r="U19" s="162"/>
      <c r="V19" s="155"/>
      <c r="W19" s="155"/>
      <c r="X19" s="155"/>
      <c r="Y19" s="155"/>
      <c r="Z19" s="155"/>
      <c r="AA19" s="155"/>
      <c r="AB19" s="155"/>
      <c r="AC19" s="155"/>
      <c r="AD19" s="155"/>
      <c r="AE19" s="155" t="s">
        <v>102</v>
      </c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</row>
    <row r="20" spans="1:58" outlineLevel="1" x14ac:dyDescent="0.2">
      <c r="A20" s="177">
        <v>12</v>
      </c>
      <c r="B20" s="178" t="s">
        <v>121</v>
      </c>
      <c r="C20" s="186" t="s">
        <v>122</v>
      </c>
      <c r="D20" s="179" t="s">
        <v>104</v>
      </c>
      <c r="E20" s="180">
        <v>6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2">
        <v>0</v>
      </c>
      <c r="O20" s="182">
        <f t="shared" si="4"/>
        <v>0</v>
      </c>
      <c r="P20" s="182">
        <v>0</v>
      </c>
      <c r="Q20" s="182">
        <f t="shared" si="5"/>
        <v>0</v>
      </c>
      <c r="R20" s="183">
        <v>2020</v>
      </c>
      <c r="S20" s="162">
        <v>0.59117000000000008</v>
      </c>
      <c r="T20" s="162">
        <f t="shared" si="6"/>
        <v>3.55</v>
      </c>
      <c r="U20" s="162"/>
      <c r="V20" s="155"/>
      <c r="W20" s="155"/>
      <c r="X20" s="155"/>
      <c r="Y20" s="155"/>
      <c r="Z20" s="155"/>
      <c r="AA20" s="155"/>
      <c r="AB20" s="155"/>
      <c r="AC20" s="155"/>
      <c r="AD20" s="155"/>
      <c r="AE20" s="155" t="s">
        <v>102</v>
      </c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</row>
    <row r="21" spans="1:58" outlineLevel="1" x14ac:dyDescent="0.2">
      <c r="A21" s="177">
        <v>13</v>
      </c>
      <c r="B21" s="178" t="s">
        <v>123</v>
      </c>
      <c r="C21" s="186" t="s">
        <v>124</v>
      </c>
      <c r="D21" s="179" t="s">
        <v>104</v>
      </c>
      <c r="E21" s="180">
        <v>26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2">
        <v>0</v>
      </c>
      <c r="O21" s="182">
        <f t="shared" si="4"/>
        <v>0</v>
      </c>
      <c r="P21" s="182">
        <v>0</v>
      </c>
      <c r="Q21" s="182">
        <f t="shared" si="5"/>
        <v>0</v>
      </c>
      <c r="R21" s="183" t="s">
        <v>108</v>
      </c>
      <c r="S21" s="162">
        <v>0.59117000000000008</v>
      </c>
      <c r="T21" s="162">
        <f t="shared" si="6"/>
        <v>15.37</v>
      </c>
      <c r="U21" s="162"/>
      <c r="V21" s="155"/>
      <c r="W21" s="155"/>
      <c r="X21" s="155"/>
      <c r="Y21" s="155"/>
      <c r="Z21" s="155"/>
      <c r="AA21" s="155"/>
      <c r="AB21" s="155"/>
      <c r="AC21" s="155"/>
      <c r="AD21" s="155"/>
      <c r="AE21" s="155" t="s">
        <v>102</v>
      </c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</row>
    <row r="22" spans="1:58" ht="22.5" outlineLevel="1" x14ac:dyDescent="0.2">
      <c r="A22" s="177">
        <v>14</v>
      </c>
      <c r="B22" s="178" t="s">
        <v>125</v>
      </c>
      <c r="C22" s="186" t="s">
        <v>126</v>
      </c>
      <c r="D22" s="179" t="s">
        <v>104</v>
      </c>
      <c r="E22" s="180">
        <v>3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2">
        <v>0</v>
      </c>
      <c r="O22" s="182">
        <f t="shared" si="4"/>
        <v>0</v>
      </c>
      <c r="P22" s="182">
        <v>0</v>
      </c>
      <c r="Q22" s="182">
        <f t="shared" si="5"/>
        <v>0</v>
      </c>
      <c r="R22" s="183" t="s">
        <v>109</v>
      </c>
      <c r="S22" s="162">
        <v>5.0500000000000003E-2</v>
      </c>
      <c r="T22" s="162">
        <f t="shared" si="6"/>
        <v>0.15</v>
      </c>
      <c r="U22" s="162"/>
      <c r="V22" s="155"/>
      <c r="W22" s="155"/>
      <c r="X22" s="155"/>
      <c r="Y22" s="155"/>
      <c r="Z22" s="155"/>
      <c r="AA22" s="155"/>
      <c r="AB22" s="155"/>
      <c r="AC22" s="155"/>
      <c r="AD22" s="155"/>
      <c r="AE22" s="155" t="s">
        <v>102</v>
      </c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</row>
    <row r="23" spans="1:58" ht="22.5" outlineLevel="1" x14ac:dyDescent="0.2">
      <c r="A23" s="177">
        <v>15</v>
      </c>
      <c r="B23" s="178" t="s">
        <v>127</v>
      </c>
      <c r="C23" s="186" t="s">
        <v>128</v>
      </c>
      <c r="D23" s="179" t="s">
        <v>104</v>
      </c>
      <c r="E23" s="180">
        <v>16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2">
        <v>0</v>
      </c>
      <c r="O23" s="182">
        <f t="shared" si="4"/>
        <v>0</v>
      </c>
      <c r="P23" s="182">
        <v>0</v>
      </c>
      <c r="Q23" s="182">
        <f t="shared" si="5"/>
        <v>0</v>
      </c>
      <c r="R23" s="183" t="s">
        <v>109</v>
      </c>
      <c r="S23" s="162">
        <v>8.2170000000000007E-2</v>
      </c>
      <c r="T23" s="162">
        <f t="shared" si="6"/>
        <v>1.31</v>
      </c>
      <c r="U23" s="162"/>
      <c r="V23" s="155"/>
      <c r="W23" s="155"/>
      <c r="X23" s="155"/>
      <c r="Y23" s="155"/>
      <c r="Z23" s="155"/>
      <c r="AA23" s="155"/>
      <c r="AB23" s="155"/>
      <c r="AC23" s="155"/>
      <c r="AD23" s="155"/>
      <c r="AE23" s="155" t="s">
        <v>102</v>
      </c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</row>
    <row r="24" spans="1:58" ht="22.5" outlineLevel="1" x14ac:dyDescent="0.2">
      <c r="A24" s="177">
        <v>16</v>
      </c>
      <c r="B24" s="178" t="s">
        <v>129</v>
      </c>
      <c r="C24" s="186" t="s">
        <v>130</v>
      </c>
      <c r="D24" s="179" t="s">
        <v>104</v>
      </c>
      <c r="E24" s="180">
        <v>24</v>
      </c>
      <c r="F24" s="181"/>
      <c r="G24" s="182">
        <f t="shared" si="0"/>
        <v>0</v>
      </c>
      <c r="H24" s="181"/>
      <c r="I24" s="182">
        <f t="shared" si="1"/>
        <v>0</v>
      </c>
      <c r="J24" s="181"/>
      <c r="K24" s="182">
        <f t="shared" si="2"/>
        <v>0</v>
      </c>
      <c r="L24" s="182">
        <v>21</v>
      </c>
      <c r="M24" s="182">
        <f t="shared" si="3"/>
        <v>0</v>
      </c>
      <c r="N24" s="182">
        <v>0</v>
      </c>
      <c r="O24" s="182">
        <f t="shared" si="4"/>
        <v>0</v>
      </c>
      <c r="P24" s="182">
        <v>0</v>
      </c>
      <c r="Q24" s="182">
        <f t="shared" si="5"/>
        <v>0</v>
      </c>
      <c r="R24" s="183" t="s">
        <v>109</v>
      </c>
      <c r="S24" s="162">
        <v>0.17917000000000002</v>
      </c>
      <c r="T24" s="162">
        <f t="shared" si="6"/>
        <v>4.3</v>
      </c>
      <c r="U24" s="162"/>
      <c r="V24" s="155"/>
      <c r="W24" s="155"/>
      <c r="X24" s="155"/>
      <c r="Y24" s="155"/>
      <c r="Z24" s="155"/>
      <c r="AA24" s="155"/>
      <c r="AB24" s="155"/>
      <c r="AC24" s="155"/>
      <c r="AD24" s="155"/>
      <c r="AE24" s="155" t="s">
        <v>102</v>
      </c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</row>
    <row r="25" spans="1:58" outlineLevel="1" x14ac:dyDescent="0.2">
      <c r="A25" s="177">
        <v>17</v>
      </c>
      <c r="B25" s="178" t="s">
        <v>131</v>
      </c>
      <c r="C25" s="186" t="s">
        <v>132</v>
      </c>
      <c r="D25" s="179" t="s">
        <v>104</v>
      </c>
      <c r="E25" s="180">
        <v>3</v>
      </c>
      <c r="F25" s="181"/>
      <c r="G25" s="182">
        <f t="shared" si="0"/>
        <v>0</v>
      </c>
      <c r="H25" s="181"/>
      <c r="I25" s="182">
        <f t="shared" si="1"/>
        <v>0</v>
      </c>
      <c r="J25" s="181"/>
      <c r="K25" s="182">
        <f t="shared" si="2"/>
        <v>0</v>
      </c>
      <c r="L25" s="182">
        <v>21</v>
      </c>
      <c r="M25" s="182">
        <f t="shared" si="3"/>
        <v>0</v>
      </c>
      <c r="N25" s="182">
        <v>0</v>
      </c>
      <c r="O25" s="182">
        <f t="shared" si="4"/>
        <v>0</v>
      </c>
      <c r="P25" s="182">
        <v>0</v>
      </c>
      <c r="Q25" s="182">
        <f t="shared" si="5"/>
        <v>0</v>
      </c>
      <c r="R25" s="183">
        <v>2020</v>
      </c>
      <c r="S25" s="162">
        <v>5.0500000000000003E-2</v>
      </c>
      <c r="T25" s="162">
        <f t="shared" si="6"/>
        <v>0.15</v>
      </c>
      <c r="U25" s="162"/>
      <c r="V25" s="155"/>
      <c r="W25" s="155"/>
      <c r="X25" s="155"/>
      <c r="Y25" s="155"/>
      <c r="Z25" s="155"/>
      <c r="AA25" s="155"/>
      <c r="AB25" s="155"/>
      <c r="AC25" s="155"/>
      <c r="AD25" s="155"/>
      <c r="AE25" s="155" t="s">
        <v>102</v>
      </c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</row>
    <row r="26" spans="1:58" outlineLevel="1" x14ac:dyDescent="0.2">
      <c r="A26" s="177">
        <v>18</v>
      </c>
      <c r="B26" s="178" t="s">
        <v>133</v>
      </c>
      <c r="C26" s="186" t="s">
        <v>134</v>
      </c>
      <c r="D26" s="179" t="s">
        <v>104</v>
      </c>
      <c r="E26" s="180">
        <v>1</v>
      </c>
      <c r="F26" s="181"/>
      <c r="G26" s="182">
        <f t="shared" si="0"/>
        <v>0</v>
      </c>
      <c r="H26" s="181"/>
      <c r="I26" s="182">
        <f t="shared" si="1"/>
        <v>0</v>
      </c>
      <c r="J26" s="181"/>
      <c r="K26" s="182">
        <f t="shared" si="2"/>
        <v>0</v>
      </c>
      <c r="L26" s="182">
        <v>21</v>
      </c>
      <c r="M26" s="182">
        <f t="shared" si="3"/>
        <v>0</v>
      </c>
      <c r="N26" s="182">
        <v>0</v>
      </c>
      <c r="O26" s="182">
        <f t="shared" si="4"/>
        <v>0</v>
      </c>
      <c r="P26" s="182">
        <v>0</v>
      </c>
      <c r="Q26" s="182">
        <f t="shared" si="5"/>
        <v>0</v>
      </c>
      <c r="R26" s="183" t="s">
        <v>109</v>
      </c>
      <c r="S26" s="162">
        <v>0</v>
      </c>
      <c r="T26" s="162">
        <f t="shared" si="6"/>
        <v>0</v>
      </c>
      <c r="U26" s="162"/>
      <c r="V26" s="155"/>
      <c r="W26" s="155"/>
      <c r="X26" s="155"/>
      <c r="Y26" s="155"/>
      <c r="Z26" s="155"/>
      <c r="AA26" s="155"/>
      <c r="AB26" s="155"/>
      <c r="AC26" s="155"/>
      <c r="AD26" s="155"/>
      <c r="AE26" s="155" t="s">
        <v>102</v>
      </c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</row>
    <row r="27" spans="1:58" outlineLevel="1" x14ac:dyDescent="0.2">
      <c r="A27" s="177">
        <v>19</v>
      </c>
      <c r="B27" s="178" t="s">
        <v>135</v>
      </c>
      <c r="C27" s="186" t="s">
        <v>136</v>
      </c>
      <c r="D27" s="179" t="s">
        <v>104</v>
      </c>
      <c r="E27" s="180">
        <v>5</v>
      </c>
      <c r="F27" s="181"/>
      <c r="G27" s="182">
        <f t="shared" si="0"/>
        <v>0</v>
      </c>
      <c r="H27" s="181"/>
      <c r="I27" s="182">
        <f t="shared" si="1"/>
        <v>0</v>
      </c>
      <c r="J27" s="181"/>
      <c r="K27" s="182">
        <f t="shared" si="2"/>
        <v>0</v>
      </c>
      <c r="L27" s="182">
        <v>21</v>
      </c>
      <c r="M27" s="182">
        <f t="shared" si="3"/>
        <v>0</v>
      </c>
      <c r="N27" s="182">
        <v>0</v>
      </c>
      <c r="O27" s="182">
        <f t="shared" si="4"/>
        <v>0</v>
      </c>
      <c r="P27" s="182">
        <v>0</v>
      </c>
      <c r="Q27" s="182">
        <f t="shared" si="5"/>
        <v>0</v>
      </c>
      <c r="R27" s="183">
        <v>2020</v>
      </c>
      <c r="S27" s="162">
        <v>0</v>
      </c>
      <c r="T27" s="162">
        <f t="shared" si="6"/>
        <v>0</v>
      </c>
      <c r="U27" s="162"/>
      <c r="V27" s="155"/>
      <c r="W27" s="155"/>
      <c r="X27" s="155"/>
      <c r="Y27" s="155"/>
      <c r="Z27" s="155"/>
      <c r="AA27" s="155"/>
      <c r="AB27" s="155"/>
      <c r="AC27" s="155"/>
      <c r="AD27" s="155"/>
      <c r="AE27" s="155" t="s">
        <v>102</v>
      </c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</row>
    <row r="28" spans="1:58" outlineLevel="1" x14ac:dyDescent="0.2">
      <c r="A28" s="177">
        <v>20</v>
      </c>
      <c r="B28" s="178" t="s">
        <v>137</v>
      </c>
      <c r="C28" s="186" t="s">
        <v>138</v>
      </c>
      <c r="D28" s="179" t="s">
        <v>104</v>
      </c>
      <c r="E28" s="180">
        <v>4</v>
      </c>
      <c r="F28" s="181"/>
      <c r="G28" s="182">
        <f t="shared" si="0"/>
        <v>0</v>
      </c>
      <c r="H28" s="181"/>
      <c r="I28" s="182">
        <f t="shared" si="1"/>
        <v>0</v>
      </c>
      <c r="J28" s="181"/>
      <c r="K28" s="182">
        <f t="shared" si="2"/>
        <v>0</v>
      </c>
      <c r="L28" s="182">
        <v>21</v>
      </c>
      <c r="M28" s="182">
        <f t="shared" si="3"/>
        <v>0</v>
      </c>
      <c r="N28" s="182">
        <v>0</v>
      </c>
      <c r="O28" s="182">
        <f t="shared" si="4"/>
        <v>0</v>
      </c>
      <c r="P28" s="182">
        <v>0</v>
      </c>
      <c r="Q28" s="182">
        <f t="shared" si="5"/>
        <v>0</v>
      </c>
      <c r="R28" s="183" t="s">
        <v>109</v>
      </c>
      <c r="S28" s="162">
        <v>1.5670000000000003E-2</v>
      </c>
      <c r="T28" s="162">
        <f t="shared" si="6"/>
        <v>0.06</v>
      </c>
      <c r="U28" s="162"/>
      <c r="V28" s="155"/>
      <c r="W28" s="155"/>
      <c r="X28" s="155"/>
      <c r="Y28" s="155"/>
      <c r="Z28" s="155"/>
      <c r="AA28" s="155"/>
      <c r="AB28" s="155"/>
      <c r="AC28" s="155"/>
      <c r="AD28" s="155"/>
      <c r="AE28" s="155" t="s">
        <v>102</v>
      </c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</row>
    <row r="29" spans="1:58" outlineLevel="1" x14ac:dyDescent="0.2">
      <c r="A29" s="177">
        <v>21</v>
      </c>
      <c r="B29" s="178" t="s">
        <v>139</v>
      </c>
      <c r="C29" s="186" t="s">
        <v>140</v>
      </c>
      <c r="D29" s="179" t="s">
        <v>104</v>
      </c>
      <c r="E29" s="180">
        <v>27</v>
      </c>
      <c r="F29" s="181"/>
      <c r="G29" s="182">
        <f t="shared" si="0"/>
        <v>0</v>
      </c>
      <c r="H29" s="181"/>
      <c r="I29" s="182">
        <f t="shared" si="1"/>
        <v>0</v>
      </c>
      <c r="J29" s="181"/>
      <c r="K29" s="182">
        <f t="shared" si="2"/>
        <v>0</v>
      </c>
      <c r="L29" s="182">
        <v>21</v>
      </c>
      <c r="M29" s="182">
        <f t="shared" si="3"/>
        <v>0</v>
      </c>
      <c r="N29" s="182">
        <v>0</v>
      </c>
      <c r="O29" s="182">
        <f t="shared" si="4"/>
        <v>0</v>
      </c>
      <c r="P29" s="182">
        <v>0</v>
      </c>
      <c r="Q29" s="182">
        <f t="shared" si="5"/>
        <v>0</v>
      </c>
      <c r="R29" s="183">
        <v>2020</v>
      </c>
      <c r="S29" s="162">
        <v>0.17</v>
      </c>
      <c r="T29" s="162">
        <f t="shared" si="6"/>
        <v>4.59</v>
      </c>
      <c r="U29" s="162"/>
      <c r="V29" s="155"/>
      <c r="W29" s="155"/>
      <c r="X29" s="155"/>
      <c r="Y29" s="155"/>
      <c r="Z29" s="155"/>
      <c r="AA29" s="155"/>
      <c r="AB29" s="155"/>
      <c r="AC29" s="155"/>
      <c r="AD29" s="155"/>
      <c r="AE29" s="155" t="s">
        <v>102</v>
      </c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</row>
    <row r="30" spans="1:58" outlineLevel="1" x14ac:dyDescent="0.2">
      <c r="A30" s="177">
        <v>22</v>
      </c>
      <c r="B30" s="178" t="s">
        <v>141</v>
      </c>
      <c r="C30" s="186" t="s">
        <v>142</v>
      </c>
      <c r="D30" s="179" t="s">
        <v>104</v>
      </c>
      <c r="E30" s="180">
        <v>1</v>
      </c>
      <c r="F30" s="181"/>
      <c r="G30" s="182">
        <f t="shared" si="0"/>
        <v>0</v>
      </c>
      <c r="H30" s="181"/>
      <c r="I30" s="182">
        <f t="shared" si="1"/>
        <v>0</v>
      </c>
      <c r="J30" s="181"/>
      <c r="K30" s="182">
        <f t="shared" si="2"/>
        <v>0</v>
      </c>
      <c r="L30" s="182">
        <v>21</v>
      </c>
      <c r="M30" s="182">
        <f t="shared" si="3"/>
        <v>0</v>
      </c>
      <c r="N30" s="182">
        <v>0</v>
      </c>
      <c r="O30" s="182">
        <f t="shared" si="4"/>
        <v>0</v>
      </c>
      <c r="P30" s="182">
        <v>0</v>
      </c>
      <c r="Q30" s="182">
        <f t="shared" si="5"/>
        <v>0</v>
      </c>
      <c r="R30" s="183">
        <v>2020</v>
      </c>
      <c r="S30" s="162">
        <v>0.34783000000000003</v>
      </c>
      <c r="T30" s="162">
        <f t="shared" si="6"/>
        <v>0.35</v>
      </c>
      <c r="U30" s="162"/>
      <c r="V30" s="155"/>
      <c r="W30" s="155"/>
      <c r="X30" s="155"/>
      <c r="Y30" s="155"/>
      <c r="Z30" s="155"/>
      <c r="AA30" s="155"/>
      <c r="AB30" s="155"/>
      <c r="AC30" s="155"/>
      <c r="AD30" s="155"/>
      <c r="AE30" s="155" t="s">
        <v>102</v>
      </c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</row>
    <row r="31" spans="1:58" outlineLevel="1" x14ac:dyDescent="0.2">
      <c r="A31" s="177">
        <v>23</v>
      </c>
      <c r="B31" s="178" t="s">
        <v>143</v>
      </c>
      <c r="C31" s="186" t="s">
        <v>144</v>
      </c>
      <c r="D31" s="179" t="s">
        <v>104</v>
      </c>
      <c r="E31" s="180">
        <v>3</v>
      </c>
      <c r="F31" s="181"/>
      <c r="G31" s="182">
        <f t="shared" si="0"/>
        <v>0</v>
      </c>
      <c r="H31" s="181"/>
      <c r="I31" s="182">
        <f t="shared" si="1"/>
        <v>0</v>
      </c>
      <c r="J31" s="181"/>
      <c r="K31" s="182">
        <f t="shared" si="2"/>
        <v>0</v>
      </c>
      <c r="L31" s="182">
        <v>21</v>
      </c>
      <c r="M31" s="182">
        <f t="shared" si="3"/>
        <v>0</v>
      </c>
      <c r="N31" s="182">
        <v>0</v>
      </c>
      <c r="O31" s="182">
        <f t="shared" si="4"/>
        <v>0</v>
      </c>
      <c r="P31" s="182">
        <v>0</v>
      </c>
      <c r="Q31" s="182">
        <f t="shared" si="5"/>
        <v>0</v>
      </c>
      <c r="R31" s="183">
        <v>2020</v>
      </c>
      <c r="S31" s="162">
        <v>0.37000000000000005</v>
      </c>
      <c r="T31" s="162">
        <f t="shared" si="6"/>
        <v>1.1100000000000001</v>
      </c>
      <c r="U31" s="162"/>
      <c r="V31" s="155"/>
      <c r="W31" s="155"/>
      <c r="X31" s="155"/>
      <c r="Y31" s="155"/>
      <c r="Z31" s="155"/>
      <c r="AA31" s="155"/>
      <c r="AB31" s="155"/>
      <c r="AC31" s="155"/>
      <c r="AD31" s="155"/>
      <c r="AE31" s="155" t="s">
        <v>102</v>
      </c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</row>
    <row r="32" spans="1:58" outlineLevel="1" x14ac:dyDescent="0.2">
      <c r="A32" s="177">
        <v>24</v>
      </c>
      <c r="B32" s="178" t="s">
        <v>145</v>
      </c>
      <c r="C32" s="186" t="s">
        <v>146</v>
      </c>
      <c r="D32" s="179" t="s">
        <v>104</v>
      </c>
      <c r="E32" s="180">
        <v>1</v>
      </c>
      <c r="F32" s="181"/>
      <c r="G32" s="182">
        <f t="shared" si="0"/>
        <v>0</v>
      </c>
      <c r="H32" s="181"/>
      <c r="I32" s="182">
        <f t="shared" si="1"/>
        <v>0</v>
      </c>
      <c r="J32" s="181"/>
      <c r="K32" s="182">
        <f t="shared" si="2"/>
        <v>0</v>
      </c>
      <c r="L32" s="182">
        <v>21</v>
      </c>
      <c r="M32" s="182">
        <f t="shared" si="3"/>
        <v>0</v>
      </c>
      <c r="N32" s="182">
        <v>0</v>
      </c>
      <c r="O32" s="182">
        <f t="shared" si="4"/>
        <v>0</v>
      </c>
      <c r="P32" s="182">
        <v>0</v>
      </c>
      <c r="Q32" s="182">
        <f t="shared" si="5"/>
        <v>0</v>
      </c>
      <c r="R32" s="183">
        <v>2020</v>
      </c>
      <c r="S32" s="162">
        <v>4.2770000000000001</v>
      </c>
      <c r="T32" s="162">
        <f t="shared" si="6"/>
        <v>4.28</v>
      </c>
      <c r="U32" s="162"/>
      <c r="V32" s="155"/>
      <c r="W32" s="155"/>
      <c r="X32" s="155"/>
      <c r="Y32" s="155"/>
      <c r="Z32" s="155"/>
      <c r="AA32" s="155"/>
      <c r="AB32" s="155"/>
      <c r="AC32" s="155"/>
      <c r="AD32" s="155"/>
      <c r="AE32" s="155" t="s">
        <v>102</v>
      </c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</row>
    <row r="33" spans="1:58" outlineLevel="1" x14ac:dyDescent="0.2">
      <c r="A33" s="177">
        <v>25</v>
      </c>
      <c r="B33" s="178" t="s">
        <v>147</v>
      </c>
      <c r="C33" s="186" t="s">
        <v>148</v>
      </c>
      <c r="D33" s="179" t="s">
        <v>104</v>
      </c>
      <c r="E33" s="180">
        <v>1</v>
      </c>
      <c r="F33" s="181"/>
      <c r="G33" s="182">
        <f t="shared" si="0"/>
        <v>0</v>
      </c>
      <c r="H33" s="181"/>
      <c r="I33" s="182">
        <f t="shared" si="1"/>
        <v>0</v>
      </c>
      <c r="J33" s="181"/>
      <c r="K33" s="182">
        <f t="shared" si="2"/>
        <v>0</v>
      </c>
      <c r="L33" s="182">
        <v>21</v>
      </c>
      <c r="M33" s="182">
        <f t="shared" si="3"/>
        <v>0</v>
      </c>
      <c r="N33" s="182">
        <v>0</v>
      </c>
      <c r="O33" s="182">
        <f t="shared" si="4"/>
        <v>0</v>
      </c>
      <c r="P33" s="182">
        <v>0</v>
      </c>
      <c r="Q33" s="182">
        <f t="shared" si="5"/>
        <v>0</v>
      </c>
      <c r="R33" s="183">
        <v>2020</v>
      </c>
      <c r="S33" s="162">
        <v>0.52733000000000008</v>
      </c>
      <c r="T33" s="162">
        <f t="shared" si="6"/>
        <v>0.53</v>
      </c>
      <c r="U33" s="162"/>
      <c r="V33" s="155"/>
      <c r="W33" s="155"/>
      <c r="X33" s="155"/>
      <c r="Y33" s="155"/>
      <c r="Z33" s="155"/>
      <c r="AA33" s="155"/>
      <c r="AB33" s="155"/>
      <c r="AC33" s="155"/>
      <c r="AD33" s="155"/>
      <c r="AE33" s="155" t="s">
        <v>102</v>
      </c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</row>
    <row r="34" spans="1:58" outlineLevel="1" x14ac:dyDescent="0.2">
      <c r="A34" s="177">
        <v>26</v>
      </c>
      <c r="B34" s="178" t="s">
        <v>147</v>
      </c>
      <c r="C34" s="186" t="s">
        <v>328</v>
      </c>
      <c r="D34" s="179" t="s">
        <v>104</v>
      </c>
      <c r="E34" s="180">
        <v>2</v>
      </c>
      <c r="F34" s="181"/>
      <c r="G34" s="182">
        <f t="shared" si="0"/>
        <v>0</v>
      </c>
      <c r="H34" s="181"/>
      <c r="I34" s="182">
        <f t="shared" si="1"/>
        <v>0</v>
      </c>
      <c r="J34" s="181"/>
      <c r="K34" s="182">
        <f t="shared" si="2"/>
        <v>0</v>
      </c>
      <c r="L34" s="182">
        <v>21</v>
      </c>
      <c r="M34" s="182">
        <f t="shared" si="3"/>
        <v>0</v>
      </c>
      <c r="N34" s="182">
        <v>0</v>
      </c>
      <c r="O34" s="182">
        <f t="shared" si="4"/>
        <v>0</v>
      </c>
      <c r="P34" s="182">
        <v>0</v>
      </c>
      <c r="Q34" s="182">
        <f t="shared" si="5"/>
        <v>0</v>
      </c>
      <c r="R34" s="183" t="s">
        <v>108</v>
      </c>
      <c r="S34" s="162">
        <v>0.52733000000000008</v>
      </c>
      <c r="T34" s="162">
        <f t="shared" si="6"/>
        <v>1.05</v>
      </c>
      <c r="U34" s="162"/>
      <c r="V34" s="155"/>
      <c r="W34" s="155"/>
      <c r="X34" s="155"/>
      <c r="Y34" s="155"/>
      <c r="Z34" s="155"/>
      <c r="AA34" s="155"/>
      <c r="AB34" s="155"/>
      <c r="AC34" s="155"/>
      <c r="AD34" s="155"/>
      <c r="AE34" s="155" t="s">
        <v>102</v>
      </c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</row>
    <row r="35" spans="1:58" outlineLevel="1" x14ac:dyDescent="0.2">
      <c r="A35" s="170">
        <v>27</v>
      </c>
      <c r="B35" s="171" t="s">
        <v>149</v>
      </c>
      <c r="C35" s="187" t="s">
        <v>150</v>
      </c>
      <c r="D35" s="172" t="s">
        <v>104</v>
      </c>
      <c r="E35" s="173">
        <v>20</v>
      </c>
      <c r="F35" s="174"/>
      <c r="G35" s="175">
        <f t="shared" si="0"/>
        <v>0</v>
      </c>
      <c r="H35" s="174"/>
      <c r="I35" s="175">
        <f t="shared" si="1"/>
        <v>0</v>
      </c>
      <c r="J35" s="174"/>
      <c r="K35" s="175">
        <f t="shared" si="2"/>
        <v>0</v>
      </c>
      <c r="L35" s="175">
        <v>21</v>
      </c>
      <c r="M35" s="175">
        <f t="shared" si="3"/>
        <v>0</v>
      </c>
      <c r="N35" s="175">
        <v>0</v>
      </c>
      <c r="O35" s="175">
        <f t="shared" si="4"/>
        <v>0</v>
      </c>
      <c r="P35" s="175">
        <v>0</v>
      </c>
      <c r="Q35" s="175">
        <f t="shared" si="5"/>
        <v>0</v>
      </c>
      <c r="R35" s="176" t="s">
        <v>151</v>
      </c>
      <c r="S35" s="162">
        <v>1.6833300000000002</v>
      </c>
      <c r="T35" s="162">
        <f t="shared" si="6"/>
        <v>33.67</v>
      </c>
      <c r="U35" s="162"/>
      <c r="V35" s="155"/>
      <c r="W35" s="155"/>
      <c r="X35" s="155"/>
      <c r="Y35" s="155"/>
      <c r="Z35" s="155"/>
      <c r="AA35" s="155"/>
      <c r="AB35" s="155"/>
      <c r="AC35" s="155"/>
      <c r="AD35" s="155"/>
      <c r="AE35" s="155" t="s">
        <v>102</v>
      </c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</row>
    <row r="36" spans="1:58" outlineLevel="1" x14ac:dyDescent="0.2">
      <c r="A36" s="170">
        <v>28</v>
      </c>
      <c r="B36" s="171" t="s">
        <v>152</v>
      </c>
      <c r="C36" s="187" t="s">
        <v>346</v>
      </c>
      <c r="D36" s="172" t="s">
        <v>104</v>
      </c>
      <c r="E36" s="173">
        <v>3</v>
      </c>
      <c r="F36" s="174"/>
      <c r="G36" s="175">
        <f t="shared" si="0"/>
        <v>0</v>
      </c>
      <c r="H36" s="174"/>
      <c r="I36" s="175">
        <f t="shared" si="1"/>
        <v>0</v>
      </c>
      <c r="J36" s="174"/>
      <c r="K36" s="175">
        <f t="shared" si="2"/>
        <v>0</v>
      </c>
      <c r="L36" s="175">
        <v>21</v>
      </c>
      <c r="M36" s="175">
        <f t="shared" si="3"/>
        <v>0</v>
      </c>
      <c r="N36" s="175">
        <v>2.545E-2</v>
      </c>
      <c r="O36" s="175">
        <f t="shared" si="4"/>
        <v>0.08</v>
      </c>
      <c r="P36" s="175">
        <v>0</v>
      </c>
      <c r="Q36" s="175">
        <f t="shared" si="5"/>
        <v>0</v>
      </c>
      <c r="R36" s="176" t="s">
        <v>108</v>
      </c>
      <c r="S36" s="162">
        <v>1.6833300000000002</v>
      </c>
      <c r="T36" s="162">
        <f t="shared" si="6"/>
        <v>5.05</v>
      </c>
      <c r="U36" s="162"/>
      <c r="V36" s="155"/>
      <c r="W36" s="155"/>
      <c r="X36" s="155"/>
      <c r="Y36" s="155"/>
      <c r="Z36" s="155"/>
      <c r="AA36" s="155"/>
      <c r="AB36" s="155"/>
      <c r="AC36" s="155"/>
      <c r="AD36" s="155"/>
      <c r="AE36" s="155" t="s">
        <v>102</v>
      </c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</row>
    <row r="37" spans="1:58" outlineLevel="1" x14ac:dyDescent="0.2">
      <c r="A37" s="170">
        <v>29</v>
      </c>
      <c r="B37" s="171" t="s">
        <v>153</v>
      </c>
      <c r="C37" s="187" t="s">
        <v>154</v>
      </c>
      <c r="D37" s="172" t="s">
        <v>104</v>
      </c>
      <c r="E37" s="173">
        <v>23</v>
      </c>
      <c r="F37" s="174"/>
      <c r="G37" s="175">
        <f t="shared" si="0"/>
        <v>0</v>
      </c>
      <c r="H37" s="174"/>
      <c r="I37" s="175">
        <f t="shared" si="1"/>
        <v>0</v>
      </c>
      <c r="J37" s="174"/>
      <c r="K37" s="175">
        <f t="shared" si="2"/>
        <v>0</v>
      </c>
      <c r="L37" s="175">
        <v>21</v>
      </c>
      <c r="M37" s="175">
        <f t="shared" si="3"/>
        <v>0</v>
      </c>
      <c r="N37" s="175">
        <v>0</v>
      </c>
      <c r="O37" s="175">
        <f t="shared" si="4"/>
        <v>0</v>
      </c>
      <c r="P37" s="175">
        <v>0</v>
      </c>
      <c r="Q37" s="175">
        <f t="shared" si="5"/>
        <v>0</v>
      </c>
      <c r="R37" s="176" t="s">
        <v>151</v>
      </c>
      <c r="S37" s="162">
        <v>1.81667</v>
      </c>
      <c r="T37" s="162">
        <f t="shared" si="6"/>
        <v>41.78</v>
      </c>
      <c r="U37" s="162"/>
      <c r="V37" s="155"/>
      <c r="W37" s="155"/>
      <c r="X37" s="155"/>
      <c r="Y37" s="155"/>
      <c r="Z37" s="155"/>
      <c r="AA37" s="155"/>
      <c r="AB37" s="155"/>
      <c r="AC37" s="155"/>
      <c r="AD37" s="155"/>
      <c r="AE37" s="155" t="s">
        <v>102</v>
      </c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</row>
    <row r="38" spans="1:58" outlineLevel="1" x14ac:dyDescent="0.2">
      <c r="A38" s="170">
        <v>30</v>
      </c>
      <c r="B38" s="171" t="s">
        <v>155</v>
      </c>
      <c r="C38" s="187" t="s">
        <v>156</v>
      </c>
      <c r="D38" s="172" t="s">
        <v>104</v>
      </c>
      <c r="E38" s="173">
        <v>16</v>
      </c>
      <c r="F38" s="174"/>
      <c r="G38" s="175">
        <f t="shared" si="0"/>
        <v>0</v>
      </c>
      <c r="H38" s="174"/>
      <c r="I38" s="175">
        <f t="shared" si="1"/>
        <v>0</v>
      </c>
      <c r="J38" s="174"/>
      <c r="K38" s="175">
        <f t="shared" si="2"/>
        <v>0</v>
      </c>
      <c r="L38" s="175">
        <v>21</v>
      </c>
      <c r="M38" s="175">
        <f t="shared" si="3"/>
        <v>0</v>
      </c>
      <c r="N38" s="175">
        <v>0</v>
      </c>
      <c r="O38" s="175">
        <f t="shared" si="4"/>
        <v>0</v>
      </c>
      <c r="P38" s="175">
        <v>0</v>
      </c>
      <c r="Q38" s="175">
        <f t="shared" si="5"/>
        <v>0</v>
      </c>
      <c r="R38" s="176" t="s">
        <v>109</v>
      </c>
      <c r="S38" s="162">
        <v>1.3666700000000001</v>
      </c>
      <c r="T38" s="162">
        <f t="shared" si="6"/>
        <v>21.87</v>
      </c>
      <c r="U38" s="162"/>
      <c r="V38" s="155"/>
      <c r="W38" s="155"/>
      <c r="X38" s="155"/>
      <c r="Y38" s="155"/>
      <c r="Z38" s="155"/>
      <c r="AA38" s="155"/>
      <c r="AB38" s="155"/>
      <c r="AC38" s="155"/>
      <c r="AD38" s="155"/>
      <c r="AE38" s="155" t="s">
        <v>102</v>
      </c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</row>
    <row r="39" spans="1:58" outlineLevel="1" x14ac:dyDescent="0.2">
      <c r="A39" s="170">
        <v>31</v>
      </c>
      <c r="B39" s="171" t="s">
        <v>157</v>
      </c>
      <c r="C39" s="187" t="s">
        <v>158</v>
      </c>
      <c r="D39" s="172" t="s">
        <v>104</v>
      </c>
      <c r="E39" s="173">
        <v>6</v>
      </c>
      <c r="F39" s="174"/>
      <c r="G39" s="175">
        <f t="shared" si="0"/>
        <v>0</v>
      </c>
      <c r="H39" s="174"/>
      <c r="I39" s="175">
        <f t="shared" si="1"/>
        <v>0</v>
      </c>
      <c r="J39" s="174"/>
      <c r="K39" s="175">
        <f t="shared" si="2"/>
        <v>0</v>
      </c>
      <c r="L39" s="175">
        <v>21</v>
      </c>
      <c r="M39" s="175">
        <f t="shared" si="3"/>
        <v>0</v>
      </c>
      <c r="N39" s="175">
        <v>0</v>
      </c>
      <c r="O39" s="175">
        <f t="shared" si="4"/>
        <v>0</v>
      </c>
      <c r="P39" s="175">
        <v>0</v>
      </c>
      <c r="Q39" s="175">
        <f t="shared" si="5"/>
        <v>0</v>
      </c>
      <c r="R39" s="176" t="s">
        <v>109</v>
      </c>
      <c r="S39" s="162">
        <v>1.4166700000000001</v>
      </c>
      <c r="T39" s="162">
        <f t="shared" si="6"/>
        <v>8.5</v>
      </c>
      <c r="U39" s="162"/>
      <c r="V39" s="155"/>
      <c r="W39" s="155"/>
      <c r="X39" s="155"/>
      <c r="Y39" s="155"/>
      <c r="Z39" s="155"/>
      <c r="AA39" s="155"/>
      <c r="AB39" s="155"/>
      <c r="AC39" s="155"/>
      <c r="AD39" s="155"/>
      <c r="AE39" s="155" t="s">
        <v>102</v>
      </c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</row>
    <row r="40" spans="1:58" outlineLevel="1" x14ac:dyDescent="0.2">
      <c r="A40" s="177">
        <v>32</v>
      </c>
      <c r="B40" s="178" t="s">
        <v>159</v>
      </c>
      <c r="C40" s="186" t="s">
        <v>160</v>
      </c>
      <c r="D40" s="179" t="s">
        <v>104</v>
      </c>
      <c r="E40" s="180">
        <v>14</v>
      </c>
      <c r="F40" s="181"/>
      <c r="G40" s="182">
        <f t="shared" si="0"/>
        <v>0</v>
      </c>
      <c r="H40" s="181"/>
      <c r="I40" s="182">
        <f t="shared" si="1"/>
        <v>0</v>
      </c>
      <c r="J40" s="181"/>
      <c r="K40" s="182">
        <f t="shared" si="2"/>
        <v>0</v>
      </c>
      <c r="L40" s="182">
        <v>21</v>
      </c>
      <c r="M40" s="182">
        <f t="shared" si="3"/>
        <v>0</v>
      </c>
      <c r="N40" s="182">
        <v>0</v>
      </c>
      <c r="O40" s="182">
        <f t="shared" si="4"/>
        <v>0</v>
      </c>
      <c r="P40" s="182">
        <v>0</v>
      </c>
      <c r="Q40" s="182">
        <f t="shared" si="5"/>
        <v>0</v>
      </c>
      <c r="R40" s="183">
        <v>2019</v>
      </c>
      <c r="S40" s="162">
        <v>0.92767000000000011</v>
      </c>
      <c r="T40" s="162">
        <f t="shared" si="6"/>
        <v>12.99</v>
      </c>
      <c r="U40" s="162"/>
      <c r="V40" s="155"/>
      <c r="W40" s="155"/>
      <c r="X40" s="155"/>
      <c r="Y40" s="155"/>
      <c r="Z40" s="155"/>
      <c r="AA40" s="155"/>
      <c r="AB40" s="155"/>
      <c r="AC40" s="155"/>
      <c r="AD40" s="155"/>
      <c r="AE40" s="155" t="s">
        <v>102</v>
      </c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</row>
    <row r="41" spans="1:58" outlineLevel="1" x14ac:dyDescent="0.2">
      <c r="A41" s="177">
        <v>33</v>
      </c>
      <c r="B41" s="178" t="s">
        <v>161</v>
      </c>
      <c r="C41" s="186" t="s">
        <v>162</v>
      </c>
      <c r="D41" s="179" t="s">
        <v>104</v>
      </c>
      <c r="E41" s="180">
        <v>24</v>
      </c>
      <c r="F41" s="181"/>
      <c r="G41" s="182">
        <f t="shared" ref="G41:G72" si="7">ROUND(E41*F41,2)</f>
        <v>0</v>
      </c>
      <c r="H41" s="181"/>
      <c r="I41" s="182">
        <f t="shared" ref="I41:I72" si="8">ROUND(E41*H41,2)</f>
        <v>0</v>
      </c>
      <c r="J41" s="181"/>
      <c r="K41" s="182">
        <f t="shared" ref="K41:K72" si="9">ROUND(E41*J41,2)</f>
        <v>0</v>
      </c>
      <c r="L41" s="182">
        <v>21</v>
      </c>
      <c r="M41" s="182">
        <f t="shared" ref="M41:M72" si="10">G41*(1+L41/100)</f>
        <v>0</v>
      </c>
      <c r="N41" s="182">
        <v>0</v>
      </c>
      <c r="O41" s="182">
        <f t="shared" ref="O41:O72" si="11">ROUND(E41*N41,2)</f>
        <v>0</v>
      </c>
      <c r="P41" s="182">
        <v>0</v>
      </c>
      <c r="Q41" s="182">
        <f t="shared" ref="Q41:Q72" si="12">ROUND(E41*P41,2)</f>
        <v>0</v>
      </c>
      <c r="R41" s="183">
        <v>2020</v>
      </c>
      <c r="S41" s="162">
        <v>0.92767000000000011</v>
      </c>
      <c r="T41" s="162">
        <f t="shared" ref="T41:T72" si="13">ROUND(E41*S41,2)</f>
        <v>22.26</v>
      </c>
      <c r="U41" s="162"/>
      <c r="V41" s="155"/>
      <c r="W41" s="155"/>
      <c r="X41" s="155"/>
      <c r="Y41" s="155"/>
      <c r="Z41" s="155"/>
      <c r="AA41" s="155"/>
      <c r="AB41" s="155"/>
      <c r="AC41" s="155"/>
      <c r="AD41" s="155"/>
      <c r="AE41" s="155" t="s">
        <v>102</v>
      </c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</row>
    <row r="42" spans="1:58" outlineLevel="1" x14ac:dyDescent="0.2">
      <c r="A42" s="177">
        <v>34</v>
      </c>
      <c r="B42" s="178" t="s">
        <v>163</v>
      </c>
      <c r="C42" s="186" t="s">
        <v>164</v>
      </c>
      <c r="D42" s="179" t="s">
        <v>104</v>
      </c>
      <c r="E42" s="180">
        <v>1</v>
      </c>
      <c r="F42" s="181"/>
      <c r="G42" s="182">
        <f t="shared" si="7"/>
        <v>0</v>
      </c>
      <c r="H42" s="181"/>
      <c r="I42" s="182">
        <f t="shared" si="8"/>
        <v>0</v>
      </c>
      <c r="J42" s="181"/>
      <c r="K42" s="182">
        <f t="shared" si="9"/>
        <v>0</v>
      </c>
      <c r="L42" s="182">
        <v>21</v>
      </c>
      <c r="M42" s="182">
        <f t="shared" si="10"/>
        <v>0</v>
      </c>
      <c r="N42" s="182">
        <v>0</v>
      </c>
      <c r="O42" s="182">
        <f t="shared" si="11"/>
        <v>0</v>
      </c>
      <c r="P42" s="182">
        <v>0</v>
      </c>
      <c r="Q42" s="182">
        <f t="shared" si="12"/>
        <v>0</v>
      </c>
      <c r="R42" s="183">
        <v>2020</v>
      </c>
      <c r="S42" s="162">
        <v>1.1385000000000001</v>
      </c>
      <c r="T42" s="162">
        <f t="shared" si="13"/>
        <v>1.1399999999999999</v>
      </c>
      <c r="U42" s="162"/>
      <c r="V42" s="155"/>
      <c r="W42" s="155"/>
      <c r="X42" s="155"/>
      <c r="Y42" s="155"/>
      <c r="Z42" s="155"/>
      <c r="AA42" s="155"/>
      <c r="AB42" s="155"/>
      <c r="AC42" s="155"/>
      <c r="AD42" s="155"/>
      <c r="AE42" s="155" t="s">
        <v>102</v>
      </c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</row>
    <row r="43" spans="1:58" outlineLevel="1" x14ac:dyDescent="0.2">
      <c r="A43" s="177">
        <v>35</v>
      </c>
      <c r="B43" s="178" t="s">
        <v>165</v>
      </c>
      <c r="C43" s="186" t="s">
        <v>166</v>
      </c>
      <c r="D43" s="179" t="s">
        <v>104</v>
      </c>
      <c r="E43" s="180">
        <v>2</v>
      </c>
      <c r="F43" s="181"/>
      <c r="G43" s="182">
        <f t="shared" si="7"/>
        <v>0</v>
      </c>
      <c r="H43" s="181"/>
      <c r="I43" s="182">
        <f t="shared" si="8"/>
        <v>0</v>
      </c>
      <c r="J43" s="181"/>
      <c r="K43" s="182">
        <f t="shared" si="9"/>
        <v>0</v>
      </c>
      <c r="L43" s="182">
        <v>21</v>
      </c>
      <c r="M43" s="182">
        <f t="shared" si="10"/>
        <v>0</v>
      </c>
      <c r="N43" s="182">
        <v>0.1</v>
      </c>
      <c r="O43" s="182">
        <f t="shared" si="11"/>
        <v>0.2</v>
      </c>
      <c r="P43" s="182">
        <v>0</v>
      </c>
      <c r="Q43" s="182">
        <f t="shared" si="12"/>
        <v>0</v>
      </c>
      <c r="R43" s="183">
        <v>2020</v>
      </c>
      <c r="S43" s="162">
        <v>1.6833300000000002</v>
      </c>
      <c r="T43" s="162">
        <f t="shared" si="13"/>
        <v>3.37</v>
      </c>
      <c r="U43" s="162"/>
      <c r="V43" s="155"/>
      <c r="W43" s="155"/>
      <c r="X43" s="155"/>
      <c r="Y43" s="155"/>
      <c r="Z43" s="155"/>
      <c r="AA43" s="155"/>
      <c r="AB43" s="155"/>
      <c r="AC43" s="155"/>
      <c r="AD43" s="155"/>
      <c r="AE43" s="155" t="s">
        <v>102</v>
      </c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</row>
    <row r="44" spans="1:58" outlineLevel="1" x14ac:dyDescent="0.2">
      <c r="A44" s="170">
        <v>36</v>
      </c>
      <c r="B44" s="171" t="s">
        <v>167</v>
      </c>
      <c r="C44" s="187" t="s">
        <v>168</v>
      </c>
      <c r="D44" s="172" t="s">
        <v>104</v>
      </c>
      <c r="E44" s="173">
        <v>88</v>
      </c>
      <c r="F44" s="174"/>
      <c r="G44" s="175">
        <f t="shared" si="7"/>
        <v>0</v>
      </c>
      <c r="H44" s="174"/>
      <c r="I44" s="175">
        <f t="shared" si="8"/>
        <v>0</v>
      </c>
      <c r="J44" s="174"/>
      <c r="K44" s="175">
        <f t="shared" si="9"/>
        <v>0</v>
      </c>
      <c r="L44" s="175">
        <v>21</v>
      </c>
      <c r="M44" s="175">
        <f t="shared" si="10"/>
        <v>0</v>
      </c>
      <c r="N44" s="175">
        <v>0</v>
      </c>
      <c r="O44" s="175">
        <f t="shared" si="11"/>
        <v>0</v>
      </c>
      <c r="P44" s="175">
        <v>0</v>
      </c>
      <c r="Q44" s="175">
        <f t="shared" si="12"/>
        <v>0</v>
      </c>
      <c r="R44" s="176">
        <v>2020</v>
      </c>
      <c r="S44" s="162">
        <v>1.6833300000000002</v>
      </c>
      <c r="T44" s="162">
        <f t="shared" si="13"/>
        <v>148.13</v>
      </c>
      <c r="U44" s="162"/>
      <c r="V44" s="155"/>
      <c r="W44" s="155"/>
      <c r="X44" s="155"/>
      <c r="Y44" s="155"/>
      <c r="Z44" s="155"/>
      <c r="AA44" s="155"/>
      <c r="AB44" s="155"/>
      <c r="AC44" s="155"/>
      <c r="AD44" s="155"/>
      <c r="AE44" s="155" t="s">
        <v>102</v>
      </c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</row>
    <row r="45" spans="1:58" outlineLevel="1" x14ac:dyDescent="0.2">
      <c r="A45" s="170">
        <v>37</v>
      </c>
      <c r="B45" s="171" t="s">
        <v>169</v>
      </c>
      <c r="C45" s="187" t="s">
        <v>351</v>
      </c>
      <c r="D45" s="172" t="s">
        <v>120</v>
      </c>
      <c r="E45" s="173">
        <v>182</v>
      </c>
      <c r="F45" s="174"/>
      <c r="G45" s="175">
        <f t="shared" si="7"/>
        <v>0</v>
      </c>
      <c r="H45" s="174"/>
      <c r="I45" s="175">
        <f t="shared" si="8"/>
        <v>0</v>
      </c>
      <c r="J45" s="174"/>
      <c r="K45" s="175">
        <f t="shared" si="9"/>
        <v>0</v>
      </c>
      <c r="L45" s="175">
        <v>21</v>
      </c>
      <c r="M45" s="175">
        <f t="shared" si="10"/>
        <v>0</v>
      </c>
      <c r="N45" s="175">
        <v>9.9000000000000021E-4</v>
      </c>
      <c r="O45" s="175">
        <f t="shared" si="11"/>
        <v>0.18</v>
      </c>
      <c r="P45" s="175">
        <v>0</v>
      </c>
      <c r="Q45" s="175">
        <f t="shared" si="12"/>
        <v>0</v>
      </c>
      <c r="R45" s="176" t="s">
        <v>109</v>
      </c>
      <c r="S45" s="162">
        <v>0.13</v>
      </c>
      <c r="T45" s="162">
        <f t="shared" si="13"/>
        <v>23.66</v>
      </c>
      <c r="U45" s="162"/>
      <c r="V45" s="155"/>
      <c r="W45" s="155"/>
      <c r="X45" s="155"/>
      <c r="Y45" s="155"/>
      <c r="Z45" s="155"/>
      <c r="AA45" s="155"/>
      <c r="AB45" s="155"/>
      <c r="AC45" s="155"/>
      <c r="AD45" s="155"/>
      <c r="AE45" s="155" t="s">
        <v>102</v>
      </c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</row>
    <row r="46" spans="1:58" outlineLevel="1" x14ac:dyDescent="0.2">
      <c r="A46" s="177">
        <v>38</v>
      </c>
      <c r="B46" s="178" t="s">
        <v>170</v>
      </c>
      <c r="C46" s="186" t="s">
        <v>171</v>
      </c>
      <c r="D46" s="179" t="s">
        <v>172</v>
      </c>
      <c r="E46" s="180">
        <v>22</v>
      </c>
      <c r="F46" s="181"/>
      <c r="G46" s="182">
        <f t="shared" si="7"/>
        <v>0</v>
      </c>
      <c r="H46" s="181"/>
      <c r="I46" s="182">
        <f t="shared" si="8"/>
        <v>0</v>
      </c>
      <c r="J46" s="181"/>
      <c r="K46" s="182">
        <f t="shared" si="9"/>
        <v>0</v>
      </c>
      <c r="L46" s="182">
        <v>21</v>
      </c>
      <c r="M46" s="182">
        <f t="shared" si="10"/>
        <v>0</v>
      </c>
      <c r="N46" s="182">
        <v>0</v>
      </c>
      <c r="O46" s="182">
        <f t="shared" si="11"/>
        <v>0</v>
      </c>
      <c r="P46" s="182">
        <v>0</v>
      </c>
      <c r="Q46" s="182">
        <f t="shared" si="12"/>
        <v>0</v>
      </c>
      <c r="R46" s="183">
        <v>2020</v>
      </c>
      <c r="S46" s="162">
        <v>7.5830000000000009E-2</v>
      </c>
      <c r="T46" s="162">
        <f t="shared" si="13"/>
        <v>1.67</v>
      </c>
      <c r="U46" s="162"/>
      <c r="V46" s="155"/>
      <c r="W46" s="155"/>
      <c r="X46" s="155"/>
      <c r="Y46" s="155"/>
      <c r="Z46" s="155"/>
      <c r="AA46" s="155"/>
      <c r="AB46" s="155"/>
      <c r="AC46" s="155"/>
      <c r="AD46" s="155"/>
      <c r="AE46" s="155" t="s">
        <v>102</v>
      </c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</row>
    <row r="47" spans="1:58" outlineLevel="1" x14ac:dyDescent="0.2">
      <c r="A47" s="177">
        <v>39</v>
      </c>
      <c r="B47" s="178" t="s">
        <v>173</v>
      </c>
      <c r="C47" s="186" t="s">
        <v>347</v>
      </c>
      <c r="D47" s="179" t="s">
        <v>104</v>
      </c>
      <c r="E47" s="180">
        <v>2</v>
      </c>
      <c r="F47" s="181"/>
      <c r="G47" s="182">
        <f t="shared" si="7"/>
        <v>0</v>
      </c>
      <c r="H47" s="181"/>
      <c r="I47" s="182">
        <f t="shared" si="8"/>
        <v>0</v>
      </c>
      <c r="J47" s="181"/>
      <c r="K47" s="182">
        <f t="shared" si="9"/>
        <v>0</v>
      </c>
      <c r="L47" s="182">
        <v>21</v>
      </c>
      <c r="M47" s="182">
        <f t="shared" si="10"/>
        <v>0</v>
      </c>
      <c r="N47" s="182">
        <v>0</v>
      </c>
      <c r="O47" s="182">
        <f t="shared" si="11"/>
        <v>0</v>
      </c>
      <c r="P47" s="182">
        <v>0</v>
      </c>
      <c r="Q47" s="182">
        <f t="shared" si="12"/>
        <v>0</v>
      </c>
      <c r="R47" s="183" t="s">
        <v>108</v>
      </c>
      <c r="S47" s="162">
        <v>0.41750000000000004</v>
      </c>
      <c r="T47" s="162">
        <f t="shared" si="13"/>
        <v>0.84</v>
      </c>
      <c r="U47" s="162"/>
      <c r="V47" s="155"/>
      <c r="W47" s="155"/>
      <c r="X47" s="155"/>
      <c r="Y47" s="155"/>
      <c r="Z47" s="155"/>
      <c r="AA47" s="155"/>
      <c r="AB47" s="155"/>
      <c r="AC47" s="155"/>
      <c r="AD47" s="155"/>
      <c r="AE47" s="155" t="s">
        <v>102</v>
      </c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</row>
    <row r="48" spans="1:58" outlineLevel="1" x14ac:dyDescent="0.2">
      <c r="A48" s="177">
        <v>40</v>
      </c>
      <c r="B48" s="178" t="s">
        <v>174</v>
      </c>
      <c r="C48" s="186" t="s">
        <v>348</v>
      </c>
      <c r="D48" s="179" t="s">
        <v>120</v>
      </c>
      <c r="E48" s="180">
        <v>22</v>
      </c>
      <c r="F48" s="181"/>
      <c r="G48" s="182">
        <f t="shared" si="7"/>
        <v>0</v>
      </c>
      <c r="H48" s="181"/>
      <c r="I48" s="182">
        <f t="shared" si="8"/>
        <v>0</v>
      </c>
      <c r="J48" s="181"/>
      <c r="K48" s="182">
        <f t="shared" si="9"/>
        <v>0</v>
      </c>
      <c r="L48" s="182">
        <v>21</v>
      </c>
      <c r="M48" s="182">
        <f t="shared" si="10"/>
        <v>0</v>
      </c>
      <c r="N48" s="182">
        <v>6.0000000000000002E-5</v>
      </c>
      <c r="O48" s="182">
        <f t="shared" si="11"/>
        <v>0</v>
      </c>
      <c r="P48" s="182">
        <v>0</v>
      </c>
      <c r="Q48" s="182">
        <f t="shared" si="12"/>
        <v>0</v>
      </c>
      <c r="R48" s="183" t="s">
        <v>108</v>
      </c>
      <c r="S48" s="162">
        <v>4.6330000000000003E-2</v>
      </c>
      <c r="T48" s="162">
        <f t="shared" si="13"/>
        <v>1.02</v>
      </c>
      <c r="U48" s="162"/>
      <c r="V48" s="155"/>
      <c r="W48" s="155"/>
      <c r="X48" s="155"/>
      <c r="Y48" s="155"/>
      <c r="Z48" s="155"/>
      <c r="AA48" s="155"/>
      <c r="AB48" s="155"/>
      <c r="AC48" s="155"/>
      <c r="AD48" s="155"/>
      <c r="AE48" s="155" t="s">
        <v>102</v>
      </c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</row>
    <row r="49" spans="1:58" outlineLevel="1" x14ac:dyDescent="0.2">
      <c r="A49" s="177">
        <v>41</v>
      </c>
      <c r="B49" s="178" t="s">
        <v>175</v>
      </c>
      <c r="C49" s="186" t="s">
        <v>176</v>
      </c>
      <c r="D49" s="179" t="s">
        <v>120</v>
      </c>
      <c r="E49" s="180">
        <v>263</v>
      </c>
      <c r="F49" s="181"/>
      <c r="G49" s="182">
        <f t="shared" si="7"/>
        <v>0</v>
      </c>
      <c r="H49" s="181"/>
      <c r="I49" s="182">
        <f t="shared" si="8"/>
        <v>0</v>
      </c>
      <c r="J49" s="181"/>
      <c r="K49" s="182">
        <f t="shared" si="9"/>
        <v>0</v>
      </c>
      <c r="L49" s="182">
        <v>21</v>
      </c>
      <c r="M49" s="182">
        <f t="shared" si="10"/>
        <v>0</v>
      </c>
      <c r="N49" s="182">
        <v>0</v>
      </c>
      <c r="O49" s="182">
        <f t="shared" si="11"/>
        <v>0</v>
      </c>
      <c r="P49" s="182">
        <v>0</v>
      </c>
      <c r="Q49" s="182">
        <f t="shared" si="12"/>
        <v>0</v>
      </c>
      <c r="R49" s="183" t="s">
        <v>109</v>
      </c>
      <c r="S49" s="162">
        <v>5.0960000000000005E-2</v>
      </c>
      <c r="T49" s="162">
        <f t="shared" si="13"/>
        <v>13.4</v>
      </c>
      <c r="U49" s="162"/>
      <c r="V49" s="155"/>
      <c r="W49" s="155"/>
      <c r="X49" s="155"/>
      <c r="Y49" s="155"/>
      <c r="Z49" s="155"/>
      <c r="AA49" s="155"/>
      <c r="AB49" s="155"/>
      <c r="AC49" s="155"/>
      <c r="AD49" s="155"/>
      <c r="AE49" s="155" t="s">
        <v>102</v>
      </c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</row>
    <row r="50" spans="1:58" outlineLevel="1" x14ac:dyDescent="0.2">
      <c r="A50" s="177">
        <v>42</v>
      </c>
      <c r="B50" s="178" t="s">
        <v>177</v>
      </c>
      <c r="C50" s="186" t="s">
        <v>178</v>
      </c>
      <c r="D50" s="179" t="s">
        <v>120</v>
      </c>
      <c r="E50" s="180">
        <v>30</v>
      </c>
      <c r="F50" s="181"/>
      <c r="G50" s="182">
        <f t="shared" si="7"/>
        <v>0</v>
      </c>
      <c r="H50" s="181"/>
      <c r="I50" s="182">
        <f t="shared" si="8"/>
        <v>0</v>
      </c>
      <c r="J50" s="181"/>
      <c r="K50" s="182">
        <f t="shared" si="9"/>
        <v>0</v>
      </c>
      <c r="L50" s="182">
        <v>21</v>
      </c>
      <c r="M50" s="182">
        <f t="shared" si="10"/>
        <v>0</v>
      </c>
      <c r="N50" s="182">
        <v>0</v>
      </c>
      <c r="O50" s="182">
        <f t="shared" si="11"/>
        <v>0</v>
      </c>
      <c r="P50" s="182">
        <v>0</v>
      </c>
      <c r="Q50" s="182">
        <f t="shared" si="12"/>
        <v>0</v>
      </c>
      <c r="R50" s="183" t="s">
        <v>109</v>
      </c>
      <c r="S50" s="162">
        <v>5.0960000000000005E-2</v>
      </c>
      <c r="T50" s="162">
        <f t="shared" si="13"/>
        <v>1.53</v>
      </c>
      <c r="U50" s="162"/>
      <c r="V50" s="155"/>
      <c r="W50" s="155"/>
      <c r="X50" s="155"/>
      <c r="Y50" s="155"/>
      <c r="Z50" s="155"/>
      <c r="AA50" s="155"/>
      <c r="AB50" s="155"/>
      <c r="AC50" s="155"/>
      <c r="AD50" s="155"/>
      <c r="AE50" s="155" t="s">
        <v>102</v>
      </c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</row>
    <row r="51" spans="1:58" outlineLevel="1" x14ac:dyDescent="0.2">
      <c r="A51" s="177">
        <v>43</v>
      </c>
      <c r="B51" s="178" t="s">
        <v>179</v>
      </c>
      <c r="C51" s="186" t="s">
        <v>180</v>
      </c>
      <c r="D51" s="179" t="s">
        <v>120</v>
      </c>
      <c r="E51" s="180">
        <v>727</v>
      </c>
      <c r="F51" s="181"/>
      <c r="G51" s="182">
        <f t="shared" si="7"/>
        <v>0</v>
      </c>
      <c r="H51" s="181"/>
      <c r="I51" s="182">
        <f t="shared" si="8"/>
        <v>0</v>
      </c>
      <c r="J51" s="181"/>
      <c r="K51" s="182">
        <f t="shared" si="9"/>
        <v>0</v>
      </c>
      <c r="L51" s="182">
        <v>21</v>
      </c>
      <c r="M51" s="182">
        <f t="shared" si="10"/>
        <v>0</v>
      </c>
      <c r="N51" s="182">
        <v>0</v>
      </c>
      <c r="O51" s="182">
        <f t="shared" si="11"/>
        <v>0</v>
      </c>
      <c r="P51" s="182">
        <v>0</v>
      </c>
      <c r="Q51" s="182">
        <f t="shared" si="12"/>
        <v>0</v>
      </c>
      <c r="R51" s="183" t="s">
        <v>109</v>
      </c>
      <c r="S51" s="162">
        <v>7.4060000000000001E-2</v>
      </c>
      <c r="T51" s="162">
        <f t="shared" si="13"/>
        <v>53.84</v>
      </c>
      <c r="U51" s="162"/>
      <c r="V51" s="155"/>
      <c r="W51" s="155"/>
      <c r="X51" s="155"/>
      <c r="Y51" s="155"/>
      <c r="Z51" s="155"/>
      <c r="AA51" s="155"/>
      <c r="AB51" s="155"/>
      <c r="AC51" s="155"/>
      <c r="AD51" s="155"/>
      <c r="AE51" s="155" t="s">
        <v>102</v>
      </c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</row>
    <row r="52" spans="1:58" outlineLevel="1" x14ac:dyDescent="0.2">
      <c r="A52" s="177">
        <v>44</v>
      </c>
      <c r="B52" s="178" t="s">
        <v>181</v>
      </c>
      <c r="C52" s="186" t="s">
        <v>182</v>
      </c>
      <c r="D52" s="179" t="s">
        <v>120</v>
      </c>
      <c r="E52" s="180">
        <v>61</v>
      </c>
      <c r="F52" s="181"/>
      <c r="G52" s="182">
        <f t="shared" si="7"/>
        <v>0</v>
      </c>
      <c r="H52" s="181"/>
      <c r="I52" s="182">
        <f t="shared" si="8"/>
        <v>0</v>
      </c>
      <c r="J52" s="181"/>
      <c r="K52" s="182">
        <f t="shared" si="9"/>
        <v>0</v>
      </c>
      <c r="L52" s="182">
        <v>21</v>
      </c>
      <c r="M52" s="182">
        <f t="shared" si="10"/>
        <v>0</v>
      </c>
      <c r="N52" s="182">
        <v>0</v>
      </c>
      <c r="O52" s="182">
        <f t="shared" si="11"/>
        <v>0</v>
      </c>
      <c r="P52" s="182">
        <v>0</v>
      </c>
      <c r="Q52" s="182">
        <f t="shared" si="12"/>
        <v>0</v>
      </c>
      <c r="R52" s="183" t="s">
        <v>109</v>
      </c>
      <c r="S52" s="162">
        <v>5.6830000000000006E-2</v>
      </c>
      <c r="T52" s="162">
        <f t="shared" si="13"/>
        <v>3.47</v>
      </c>
      <c r="U52" s="162"/>
      <c r="V52" s="155"/>
      <c r="W52" s="155"/>
      <c r="X52" s="155"/>
      <c r="Y52" s="155"/>
      <c r="Z52" s="155"/>
      <c r="AA52" s="155"/>
      <c r="AB52" s="155"/>
      <c r="AC52" s="155"/>
      <c r="AD52" s="155"/>
      <c r="AE52" s="155" t="s">
        <v>102</v>
      </c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</row>
    <row r="53" spans="1:58" outlineLevel="1" x14ac:dyDescent="0.2">
      <c r="A53" s="177">
        <v>45</v>
      </c>
      <c r="B53" s="178" t="s">
        <v>183</v>
      </c>
      <c r="C53" s="186" t="s">
        <v>184</v>
      </c>
      <c r="D53" s="179" t="s">
        <v>120</v>
      </c>
      <c r="E53" s="180">
        <v>8</v>
      </c>
      <c r="F53" s="181"/>
      <c r="G53" s="182">
        <f t="shared" si="7"/>
        <v>0</v>
      </c>
      <c r="H53" s="181"/>
      <c r="I53" s="182">
        <f t="shared" si="8"/>
        <v>0</v>
      </c>
      <c r="J53" s="181"/>
      <c r="K53" s="182">
        <f t="shared" si="9"/>
        <v>0</v>
      </c>
      <c r="L53" s="182">
        <v>21</v>
      </c>
      <c r="M53" s="182">
        <f t="shared" si="10"/>
        <v>0</v>
      </c>
      <c r="N53" s="182">
        <v>0</v>
      </c>
      <c r="O53" s="182">
        <f t="shared" si="11"/>
        <v>0</v>
      </c>
      <c r="P53" s="182">
        <v>0</v>
      </c>
      <c r="Q53" s="182">
        <f t="shared" si="12"/>
        <v>0</v>
      </c>
      <c r="R53" s="183" t="s">
        <v>109</v>
      </c>
      <c r="S53" s="162">
        <v>0.10533000000000001</v>
      </c>
      <c r="T53" s="162">
        <f t="shared" si="13"/>
        <v>0.84</v>
      </c>
      <c r="U53" s="162"/>
      <c r="V53" s="155"/>
      <c r="W53" s="155"/>
      <c r="X53" s="155"/>
      <c r="Y53" s="155"/>
      <c r="Z53" s="155"/>
      <c r="AA53" s="155"/>
      <c r="AB53" s="155"/>
      <c r="AC53" s="155"/>
      <c r="AD53" s="155"/>
      <c r="AE53" s="155" t="s">
        <v>102</v>
      </c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</row>
    <row r="54" spans="1:58" outlineLevel="1" x14ac:dyDescent="0.2">
      <c r="A54" s="177">
        <v>46</v>
      </c>
      <c r="B54" s="178" t="s">
        <v>185</v>
      </c>
      <c r="C54" s="186" t="s">
        <v>186</v>
      </c>
      <c r="D54" s="179" t="s">
        <v>104</v>
      </c>
      <c r="E54" s="180">
        <v>52</v>
      </c>
      <c r="F54" s="181"/>
      <c r="G54" s="182">
        <f t="shared" si="7"/>
        <v>0</v>
      </c>
      <c r="H54" s="181"/>
      <c r="I54" s="182">
        <f t="shared" si="8"/>
        <v>0</v>
      </c>
      <c r="J54" s="181"/>
      <c r="K54" s="182">
        <f t="shared" si="9"/>
        <v>0</v>
      </c>
      <c r="L54" s="182">
        <v>21</v>
      </c>
      <c r="M54" s="182">
        <f t="shared" si="10"/>
        <v>0</v>
      </c>
      <c r="N54" s="182">
        <v>1.0000000000000001E-5</v>
      </c>
      <c r="O54" s="182">
        <f t="shared" si="11"/>
        <v>0</v>
      </c>
      <c r="P54" s="182">
        <v>0</v>
      </c>
      <c r="Q54" s="182">
        <f t="shared" si="12"/>
        <v>0</v>
      </c>
      <c r="R54" s="183" t="s">
        <v>109</v>
      </c>
      <c r="S54" s="162">
        <v>2.5000000000000001E-2</v>
      </c>
      <c r="T54" s="162">
        <f t="shared" si="13"/>
        <v>1.3</v>
      </c>
      <c r="U54" s="162"/>
      <c r="V54" s="155"/>
      <c r="W54" s="155"/>
      <c r="X54" s="155"/>
      <c r="Y54" s="155"/>
      <c r="Z54" s="155"/>
      <c r="AA54" s="155"/>
      <c r="AB54" s="155"/>
      <c r="AC54" s="155"/>
      <c r="AD54" s="155"/>
      <c r="AE54" s="155" t="s">
        <v>102</v>
      </c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</row>
    <row r="55" spans="1:58" outlineLevel="1" x14ac:dyDescent="0.2">
      <c r="A55" s="177">
        <v>47</v>
      </c>
      <c r="B55" s="178" t="s">
        <v>187</v>
      </c>
      <c r="C55" s="186" t="s">
        <v>349</v>
      </c>
      <c r="D55" s="179" t="s">
        <v>120</v>
      </c>
      <c r="E55" s="180">
        <v>15</v>
      </c>
      <c r="F55" s="181"/>
      <c r="G55" s="182">
        <f t="shared" si="7"/>
        <v>0</v>
      </c>
      <c r="H55" s="181"/>
      <c r="I55" s="182">
        <f t="shared" si="8"/>
        <v>0</v>
      </c>
      <c r="J55" s="181"/>
      <c r="K55" s="182">
        <f t="shared" si="9"/>
        <v>0</v>
      </c>
      <c r="L55" s="182">
        <v>21</v>
      </c>
      <c r="M55" s="182">
        <f t="shared" si="10"/>
        <v>0</v>
      </c>
      <c r="N55" s="182">
        <v>0</v>
      </c>
      <c r="O55" s="182">
        <f t="shared" si="11"/>
        <v>0</v>
      </c>
      <c r="P55" s="182">
        <v>0</v>
      </c>
      <c r="Q55" s="182">
        <f t="shared" si="12"/>
        <v>0</v>
      </c>
      <c r="R55" s="183" t="s">
        <v>109</v>
      </c>
      <c r="S55" s="162">
        <v>2.1000000000000001E-2</v>
      </c>
      <c r="T55" s="162">
        <f t="shared" si="13"/>
        <v>0.32</v>
      </c>
      <c r="U55" s="162"/>
      <c r="V55" s="155"/>
      <c r="W55" s="155"/>
      <c r="X55" s="155"/>
      <c r="Y55" s="155"/>
      <c r="Z55" s="155"/>
      <c r="AA55" s="155"/>
      <c r="AB55" s="155"/>
      <c r="AC55" s="155"/>
      <c r="AD55" s="155"/>
      <c r="AE55" s="155" t="s">
        <v>102</v>
      </c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</row>
    <row r="56" spans="1:58" outlineLevel="1" x14ac:dyDescent="0.2">
      <c r="A56" s="177">
        <v>48</v>
      </c>
      <c r="B56" s="178" t="s">
        <v>188</v>
      </c>
      <c r="C56" s="186" t="s">
        <v>189</v>
      </c>
      <c r="D56" s="179" t="s">
        <v>190</v>
      </c>
      <c r="E56" s="180">
        <v>1</v>
      </c>
      <c r="F56" s="181"/>
      <c r="G56" s="182">
        <f t="shared" si="7"/>
        <v>0</v>
      </c>
      <c r="H56" s="181"/>
      <c r="I56" s="182">
        <f t="shared" si="8"/>
        <v>0</v>
      </c>
      <c r="J56" s="181"/>
      <c r="K56" s="182">
        <f t="shared" si="9"/>
        <v>0</v>
      </c>
      <c r="L56" s="182">
        <v>21</v>
      </c>
      <c r="M56" s="182">
        <f t="shared" si="10"/>
        <v>0</v>
      </c>
      <c r="N56" s="182">
        <v>0</v>
      </c>
      <c r="O56" s="182">
        <f t="shared" si="11"/>
        <v>0</v>
      </c>
      <c r="P56" s="182">
        <v>0</v>
      </c>
      <c r="Q56" s="182">
        <f t="shared" si="12"/>
        <v>0</v>
      </c>
      <c r="R56" s="183" t="s">
        <v>108</v>
      </c>
      <c r="S56" s="162">
        <v>0</v>
      </c>
      <c r="T56" s="162">
        <f t="shared" si="13"/>
        <v>0</v>
      </c>
      <c r="U56" s="162"/>
      <c r="V56" s="155"/>
      <c r="W56" s="155"/>
      <c r="X56" s="155"/>
      <c r="Y56" s="155"/>
      <c r="Z56" s="155"/>
      <c r="AA56" s="155"/>
      <c r="AB56" s="155"/>
      <c r="AC56" s="155"/>
      <c r="AD56" s="155"/>
      <c r="AE56" s="155" t="s">
        <v>191</v>
      </c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</row>
    <row r="57" spans="1:58" outlineLevel="1" x14ac:dyDescent="0.2">
      <c r="A57" s="170">
        <v>49</v>
      </c>
      <c r="B57" s="171" t="s">
        <v>192</v>
      </c>
      <c r="C57" s="187" t="s">
        <v>329</v>
      </c>
      <c r="D57" s="172" t="s">
        <v>193</v>
      </c>
      <c r="E57" s="173">
        <v>5.2</v>
      </c>
      <c r="F57" s="174"/>
      <c r="G57" s="175">
        <f t="shared" si="7"/>
        <v>0</v>
      </c>
      <c r="H57" s="174"/>
      <c r="I57" s="175">
        <f t="shared" si="8"/>
        <v>0</v>
      </c>
      <c r="J57" s="174"/>
      <c r="K57" s="175">
        <f t="shared" si="9"/>
        <v>0</v>
      </c>
      <c r="L57" s="175">
        <v>21</v>
      </c>
      <c r="M57" s="175">
        <f t="shared" si="10"/>
        <v>0</v>
      </c>
      <c r="N57" s="175">
        <v>1</v>
      </c>
      <c r="O57" s="175">
        <f t="shared" si="11"/>
        <v>5.2</v>
      </c>
      <c r="P57" s="175">
        <v>0</v>
      </c>
      <c r="Q57" s="175">
        <f t="shared" si="12"/>
        <v>0</v>
      </c>
      <c r="R57" s="176" t="s">
        <v>108</v>
      </c>
      <c r="S57" s="162">
        <v>0</v>
      </c>
      <c r="T57" s="162">
        <f t="shared" si="13"/>
        <v>0</v>
      </c>
      <c r="U57" s="162"/>
      <c r="V57" s="155"/>
      <c r="W57" s="155"/>
      <c r="X57" s="155"/>
      <c r="Y57" s="155"/>
      <c r="Z57" s="155"/>
      <c r="AA57" s="155"/>
      <c r="AB57" s="155"/>
      <c r="AC57" s="155"/>
      <c r="AD57" s="155"/>
      <c r="AE57" s="155" t="s">
        <v>191</v>
      </c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</row>
    <row r="58" spans="1:58" outlineLevel="1" x14ac:dyDescent="0.2">
      <c r="A58" s="177">
        <v>50</v>
      </c>
      <c r="B58" s="178" t="s">
        <v>194</v>
      </c>
      <c r="C58" s="186" t="s">
        <v>195</v>
      </c>
      <c r="D58" s="179" t="s">
        <v>104</v>
      </c>
      <c r="E58" s="180">
        <v>52</v>
      </c>
      <c r="F58" s="181"/>
      <c r="G58" s="182">
        <f t="shared" si="7"/>
        <v>0</v>
      </c>
      <c r="H58" s="181"/>
      <c r="I58" s="182">
        <f t="shared" si="8"/>
        <v>0</v>
      </c>
      <c r="J58" s="181"/>
      <c r="K58" s="182">
        <f t="shared" si="9"/>
        <v>0</v>
      </c>
      <c r="L58" s="182">
        <v>21</v>
      </c>
      <c r="M58" s="182">
        <f t="shared" si="10"/>
        <v>0</v>
      </c>
      <c r="N58" s="182">
        <v>0</v>
      </c>
      <c r="O58" s="182">
        <f t="shared" si="11"/>
        <v>0</v>
      </c>
      <c r="P58" s="182">
        <v>0</v>
      </c>
      <c r="Q58" s="182">
        <f t="shared" si="12"/>
        <v>0</v>
      </c>
      <c r="R58" s="183">
        <v>2020</v>
      </c>
      <c r="S58" s="162">
        <v>0</v>
      </c>
      <c r="T58" s="162">
        <f t="shared" si="13"/>
        <v>0</v>
      </c>
      <c r="U58" s="162"/>
      <c r="V58" s="155"/>
      <c r="W58" s="155"/>
      <c r="X58" s="155"/>
      <c r="Y58" s="155"/>
      <c r="Z58" s="155"/>
      <c r="AA58" s="155"/>
      <c r="AB58" s="155"/>
      <c r="AC58" s="155"/>
      <c r="AD58" s="155"/>
      <c r="AE58" s="155" t="s">
        <v>191</v>
      </c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</row>
    <row r="59" spans="1:58" outlineLevel="1" x14ac:dyDescent="0.2">
      <c r="A59" s="177">
        <v>51</v>
      </c>
      <c r="B59" s="178" t="s">
        <v>196</v>
      </c>
      <c r="C59" s="186" t="s">
        <v>197</v>
      </c>
      <c r="D59" s="179" t="s">
        <v>172</v>
      </c>
      <c r="E59" s="180">
        <v>2</v>
      </c>
      <c r="F59" s="181"/>
      <c r="G59" s="182">
        <f t="shared" si="7"/>
        <v>0</v>
      </c>
      <c r="H59" s="181"/>
      <c r="I59" s="182">
        <f t="shared" si="8"/>
        <v>0</v>
      </c>
      <c r="J59" s="181"/>
      <c r="K59" s="182">
        <f t="shared" si="9"/>
        <v>0</v>
      </c>
      <c r="L59" s="182">
        <v>21</v>
      </c>
      <c r="M59" s="182">
        <f t="shared" si="10"/>
        <v>0</v>
      </c>
      <c r="N59" s="182">
        <v>0</v>
      </c>
      <c r="O59" s="182">
        <f t="shared" si="11"/>
        <v>0</v>
      </c>
      <c r="P59" s="182">
        <v>0</v>
      </c>
      <c r="Q59" s="182">
        <f t="shared" si="12"/>
        <v>0</v>
      </c>
      <c r="R59" s="183">
        <v>2020</v>
      </c>
      <c r="S59" s="162">
        <v>0</v>
      </c>
      <c r="T59" s="162">
        <f t="shared" si="13"/>
        <v>0</v>
      </c>
      <c r="U59" s="162"/>
      <c r="V59" s="155"/>
      <c r="W59" s="155"/>
      <c r="X59" s="155"/>
      <c r="Y59" s="155"/>
      <c r="Z59" s="155"/>
      <c r="AA59" s="155"/>
      <c r="AB59" s="155"/>
      <c r="AC59" s="155"/>
      <c r="AD59" s="155"/>
      <c r="AE59" s="155" t="s">
        <v>191</v>
      </c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</row>
    <row r="60" spans="1:58" outlineLevel="1" x14ac:dyDescent="0.2">
      <c r="A60" s="177">
        <v>52</v>
      </c>
      <c r="B60" s="178" t="s">
        <v>198</v>
      </c>
      <c r="C60" s="186" t="s">
        <v>199</v>
      </c>
      <c r="D60" s="179" t="s">
        <v>200</v>
      </c>
      <c r="E60" s="180">
        <v>18</v>
      </c>
      <c r="F60" s="181"/>
      <c r="G60" s="182">
        <f t="shared" si="7"/>
        <v>0</v>
      </c>
      <c r="H60" s="181"/>
      <c r="I60" s="182">
        <f t="shared" si="8"/>
        <v>0</v>
      </c>
      <c r="J60" s="181"/>
      <c r="K60" s="182">
        <f t="shared" si="9"/>
        <v>0</v>
      </c>
      <c r="L60" s="182">
        <v>21</v>
      </c>
      <c r="M60" s="182">
        <f t="shared" si="10"/>
        <v>0</v>
      </c>
      <c r="N60" s="182">
        <v>0</v>
      </c>
      <c r="O60" s="182">
        <f t="shared" si="11"/>
        <v>0</v>
      </c>
      <c r="P60" s="182">
        <v>0</v>
      </c>
      <c r="Q60" s="182">
        <f t="shared" si="12"/>
        <v>0</v>
      </c>
      <c r="R60" s="183">
        <v>2020</v>
      </c>
      <c r="S60" s="162">
        <v>0</v>
      </c>
      <c r="T60" s="162">
        <f t="shared" si="13"/>
        <v>0</v>
      </c>
      <c r="U60" s="162"/>
      <c r="V60" s="155"/>
      <c r="W60" s="155"/>
      <c r="X60" s="155"/>
      <c r="Y60" s="155"/>
      <c r="Z60" s="155"/>
      <c r="AA60" s="155"/>
      <c r="AB60" s="155"/>
      <c r="AC60" s="155"/>
      <c r="AD60" s="155"/>
      <c r="AE60" s="155" t="s">
        <v>191</v>
      </c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</row>
    <row r="61" spans="1:58" outlineLevel="1" x14ac:dyDescent="0.2">
      <c r="A61" s="177">
        <v>53</v>
      </c>
      <c r="B61" s="178" t="s">
        <v>201</v>
      </c>
      <c r="C61" s="186" t="s">
        <v>202</v>
      </c>
      <c r="D61" s="179" t="s">
        <v>172</v>
      </c>
      <c r="E61" s="180">
        <v>2</v>
      </c>
      <c r="F61" s="181"/>
      <c r="G61" s="182">
        <f t="shared" si="7"/>
        <v>0</v>
      </c>
      <c r="H61" s="181"/>
      <c r="I61" s="182">
        <f t="shared" si="8"/>
        <v>0</v>
      </c>
      <c r="J61" s="181"/>
      <c r="K61" s="182">
        <f t="shared" si="9"/>
        <v>0</v>
      </c>
      <c r="L61" s="182">
        <v>21</v>
      </c>
      <c r="M61" s="182">
        <f t="shared" si="10"/>
        <v>0</v>
      </c>
      <c r="N61" s="182">
        <v>0</v>
      </c>
      <c r="O61" s="182">
        <f t="shared" si="11"/>
        <v>0</v>
      </c>
      <c r="P61" s="182">
        <v>0</v>
      </c>
      <c r="Q61" s="182">
        <f t="shared" si="12"/>
        <v>0</v>
      </c>
      <c r="R61" s="183">
        <v>2018</v>
      </c>
      <c r="S61" s="162">
        <v>0</v>
      </c>
      <c r="T61" s="162">
        <f t="shared" si="13"/>
        <v>0</v>
      </c>
      <c r="U61" s="162"/>
      <c r="V61" s="155"/>
      <c r="W61" s="155"/>
      <c r="X61" s="155"/>
      <c r="Y61" s="155"/>
      <c r="Z61" s="155"/>
      <c r="AA61" s="155"/>
      <c r="AB61" s="155"/>
      <c r="AC61" s="155"/>
      <c r="AD61" s="155"/>
      <c r="AE61" s="155" t="s">
        <v>191</v>
      </c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</row>
    <row r="62" spans="1:58" outlineLevel="1" x14ac:dyDescent="0.2">
      <c r="A62" s="177">
        <v>54</v>
      </c>
      <c r="B62" s="178" t="s">
        <v>203</v>
      </c>
      <c r="C62" s="186" t="s">
        <v>204</v>
      </c>
      <c r="D62" s="179" t="s">
        <v>172</v>
      </c>
      <c r="E62" s="180">
        <v>2</v>
      </c>
      <c r="F62" s="181"/>
      <c r="G62" s="182">
        <f t="shared" si="7"/>
        <v>0</v>
      </c>
      <c r="H62" s="181"/>
      <c r="I62" s="182">
        <f t="shared" si="8"/>
        <v>0</v>
      </c>
      <c r="J62" s="181"/>
      <c r="K62" s="182">
        <f t="shared" si="9"/>
        <v>0</v>
      </c>
      <c r="L62" s="182">
        <v>21</v>
      </c>
      <c r="M62" s="182">
        <f t="shared" si="10"/>
        <v>0</v>
      </c>
      <c r="N62" s="182">
        <v>0</v>
      </c>
      <c r="O62" s="182">
        <f t="shared" si="11"/>
        <v>0</v>
      </c>
      <c r="P62" s="182">
        <v>0</v>
      </c>
      <c r="Q62" s="182">
        <f t="shared" si="12"/>
        <v>0</v>
      </c>
      <c r="R62" s="183">
        <v>2020</v>
      </c>
      <c r="S62" s="162">
        <v>0</v>
      </c>
      <c r="T62" s="162">
        <f t="shared" si="13"/>
        <v>0</v>
      </c>
      <c r="U62" s="162"/>
      <c r="V62" s="155"/>
      <c r="W62" s="155"/>
      <c r="X62" s="155"/>
      <c r="Y62" s="155"/>
      <c r="Z62" s="155"/>
      <c r="AA62" s="155"/>
      <c r="AB62" s="155"/>
      <c r="AC62" s="155"/>
      <c r="AD62" s="155"/>
      <c r="AE62" s="155" t="s">
        <v>191</v>
      </c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</row>
    <row r="63" spans="1:58" outlineLevel="1" x14ac:dyDescent="0.2">
      <c r="A63" s="177">
        <v>55</v>
      </c>
      <c r="B63" s="178" t="s">
        <v>205</v>
      </c>
      <c r="C63" s="186" t="s">
        <v>206</v>
      </c>
      <c r="D63" s="179" t="s">
        <v>172</v>
      </c>
      <c r="E63" s="180">
        <v>3</v>
      </c>
      <c r="F63" s="181"/>
      <c r="G63" s="182">
        <f t="shared" si="7"/>
        <v>0</v>
      </c>
      <c r="H63" s="181"/>
      <c r="I63" s="182">
        <f t="shared" si="8"/>
        <v>0</v>
      </c>
      <c r="J63" s="181"/>
      <c r="K63" s="182">
        <f t="shared" si="9"/>
        <v>0</v>
      </c>
      <c r="L63" s="182">
        <v>21</v>
      </c>
      <c r="M63" s="182">
        <f t="shared" si="10"/>
        <v>0</v>
      </c>
      <c r="N63" s="182">
        <v>0</v>
      </c>
      <c r="O63" s="182">
        <f t="shared" si="11"/>
        <v>0</v>
      </c>
      <c r="P63" s="182">
        <v>0</v>
      </c>
      <c r="Q63" s="182">
        <f t="shared" si="12"/>
        <v>0</v>
      </c>
      <c r="R63" s="183">
        <v>2020</v>
      </c>
      <c r="S63" s="162">
        <v>0</v>
      </c>
      <c r="T63" s="162">
        <f t="shared" si="13"/>
        <v>0</v>
      </c>
      <c r="U63" s="162"/>
      <c r="V63" s="155"/>
      <c r="W63" s="155"/>
      <c r="X63" s="155"/>
      <c r="Y63" s="155"/>
      <c r="Z63" s="155"/>
      <c r="AA63" s="155"/>
      <c r="AB63" s="155"/>
      <c r="AC63" s="155"/>
      <c r="AD63" s="155"/>
      <c r="AE63" s="155" t="s">
        <v>191</v>
      </c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</row>
    <row r="64" spans="1:58" outlineLevel="1" x14ac:dyDescent="0.2">
      <c r="A64" s="177">
        <v>56</v>
      </c>
      <c r="B64" s="178" t="s">
        <v>207</v>
      </c>
      <c r="C64" s="186" t="s">
        <v>208</v>
      </c>
      <c r="D64" s="179" t="s">
        <v>172</v>
      </c>
      <c r="E64" s="180">
        <v>1</v>
      </c>
      <c r="F64" s="181"/>
      <c r="G64" s="182">
        <f t="shared" si="7"/>
        <v>0</v>
      </c>
      <c r="H64" s="181"/>
      <c r="I64" s="182">
        <f t="shared" si="8"/>
        <v>0</v>
      </c>
      <c r="J64" s="181"/>
      <c r="K64" s="182">
        <f t="shared" si="9"/>
        <v>0</v>
      </c>
      <c r="L64" s="182">
        <v>21</v>
      </c>
      <c r="M64" s="182">
        <f t="shared" si="10"/>
        <v>0</v>
      </c>
      <c r="N64" s="182">
        <v>0</v>
      </c>
      <c r="O64" s="182">
        <f t="shared" si="11"/>
        <v>0</v>
      </c>
      <c r="P64" s="182">
        <v>0</v>
      </c>
      <c r="Q64" s="182">
        <f t="shared" si="12"/>
        <v>0</v>
      </c>
      <c r="R64" s="183">
        <v>2020</v>
      </c>
      <c r="S64" s="162">
        <v>0</v>
      </c>
      <c r="T64" s="162">
        <f t="shared" si="13"/>
        <v>0</v>
      </c>
      <c r="U64" s="162"/>
      <c r="V64" s="155"/>
      <c r="W64" s="155"/>
      <c r="X64" s="155"/>
      <c r="Y64" s="155"/>
      <c r="Z64" s="155"/>
      <c r="AA64" s="155"/>
      <c r="AB64" s="155"/>
      <c r="AC64" s="155"/>
      <c r="AD64" s="155"/>
      <c r="AE64" s="155" t="s">
        <v>191</v>
      </c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</row>
    <row r="65" spans="1:58" outlineLevel="1" x14ac:dyDescent="0.2">
      <c r="A65" s="177">
        <v>57</v>
      </c>
      <c r="B65" s="178" t="s">
        <v>209</v>
      </c>
      <c r="C65" s="186" t="s">
        <v>210</v>
      </c>
      <c r="D65" s="179" t="s">
        <v>172</v>
      </c>
      <c r="E65" s="180">
        <v>6</v>
      </c>
      <c r="F65" s="181"/>
      <c r="G65" s="182">
        <f t="shared" si="7"/>
        <v>0</v>
      </c>
      <c r="H65" s="181"/>
      <c r="I65" s="182">
        <f t="shared" si="8"/>
        <v>0</v>
      </c>
      <c r="J65" s="181"/>
      <c r="K65" s="182">
        <f t="shared" si="9"/>
        <v>0</v>
      </c>
      <c r="L65" s="182">
        <v>21</v>
      </c>
      <c r="M65" s="182">
        <f t="shared" si="10"/>
        <v>0</v>
      </c>
      <c r="N65" s="182">
        <v>0</v>
      </c>
      <c r="O65" s="182">
        <f t="shared" si="11"/>
        <v>0</v>
      </c>
      <c r="P65" s="182">
        <v>0</v>
      </c>
      <c r="Q65" s="182">
        <f t="shared" si="12"/>
        <v>0</v>
      </c>
      <c r="R65" s="183">
        <v>2020</v>
      </c>
      <c r="S65" s="162">
        <v>0</v>
      </c>
      <c r="T65" s="162">
        <f t="shared" si="13"/>
        <v>0</v>
      </c>
      <c r="U65" s="162"/>
      <c r="V65" s="155"/>
      <c r="W65" s="155"/>
      <c r="X65" s="155"/>
      <c r="Y65" s="155"/>
      <c r="Z65" s="155"/>
      <c r="AA65" s="155"/>
      <c r="AB65" s="155"/>
      <c r="AC65" s="155"/>
      <c r="AD65" s="155"/>
      <c r="AE65" s="155" t="s">
        <v>191</v>
      </c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</row>
    <row r="66" spans="1:58" outlineLevel="1" x14ac:dyDescent="0.2">
      <c r="A66" s="177">
        <v>58</v>
      </c>
      <c r="B66" s="178" t="s">
        <v>211</v>
      </c>
      <c r="C66" s="186" t="s">
        <v>212</v>
      </c>
      <c r="D66" s="179" t="s">
        <v>172</v>
      </c>
      <c r="E66" s="180">
        <v>2</v>
      </c>
      <c r="F66" s="181"/>
      <c r="G66" s="182">
        <f t="shared" si="7"/>
        <v>0</v>
      </c>
      <c r="H66" s="181"/>
      <c r="I66" s="182">
        <f t="shared" si="8"/>
        <v>0</v>
      </c>
      <c r="J66" s="181"/>
      <c r="K66" s="182">
        <f t="shared" si="9"/>
        <v>0</v>
      </c>
      <c r="L66" s="182">
        <v>21</v>
      </c>
      <c r="M66" s="182">
        <f t="shared" si="10"/>
        <v>0</v>
      </c>
      <c r="N66" s="182">
        <v>0</v>
      </c>
      <c r="O66" s="182">
        <f t="shared" si="11"/>
        <v>0</v>
      </c>
      <c r="P66" s="182">
        <v>0</v>
      </c>
      <c r="Q66" s="182">
        <f t="shared" si="12"/>
        <v>0</v>
      </c>
      <c r="R66" s="183">
        <v>2020</v>
      </c>
      <c r="S66" s="162">
        <v>0</v>
      </c>
      <c r="T66" s="162">
        <f t="shared" si="13"/>
        <v>0</v>
      </c>
      <c r="U66" s="162"/>
      <c r="V66" s="155"/>
      <c r="W66" s="155"/>
      <c r="X66" s="155"/>
      <c r="Y66" s="155"/>
      <c r="Z66" s="155"/>
      <c r="AA66" s="155"/>
      <c r="AB66" s="155"/>
      <c r="AC66" s="155"/>
      <c r="AD66" s="155"/>
      <c r="AE66" s="155" t="s">
        <v>191</v>
      </c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</row>
    <row r="67" spans="1:58" outlineLevel="1" x14ac:dyDescent="0.2">
      <c r="A67" s="177">
        <v>59</v>
      </c>
      <c r="B67" s="178" t="s">
        <v>213</v>
      </c>
      <c r="C67" s="186" t="s">
        <v>214</v>
      </c>
      <c r="D67" s="179" t="s">
        <v>172</v>
      </c>
      <c r="E67" s="180">
        <v>8</v>
      </c>
      <c r="F67" s="181"/>
      <c r="G67" s="182">
        <f t="shared" si="7"/>
        <v>0</v>
      </c>
      <c r="H67" s="181"/>
      <c r="I67" s="182">
        <f t="shared" si="8"/>
        <v>0</v>
      </c>
      <c r="J67" s="181"/>
      <c r="K67" s="182">
        <f t="shared" si="9"/>
        <v>0</v>
      </c>
      <c r="L67" s="182">
        <v>21</v>
      </c>
      <c r="M67" s="182">
        <f t="shared" si="10"/>
        <v>0</v>
      </c>
      <c r="N67" s="182">
        <v>0</v>
      </c>
      <c r="O67" s="182">
        <f t="shared" si="11"/>
        <v>0</v>
      </c>
      <c r="P67" s="182">
        <v>0</v>
      </c>
      <c r="Q67" s="182">
        <f t="shared" si="12"/>
        <v>0</v>
      </c>
      <c r="R67" s="183">
        <v>2020</v>
      </c>
      <c r="S67" s="162">
        <v>0</v>
      </c>
      <c r="T67" s="162">
        <f t="shared" si="13"/>
        <v>0</v>
      </c>
      <c r="U67" s="162"/>
      <c r="V67" s="155"/>
      <c r="W67" s="155"/>
      <c r="X67" s="155"/>
      <c r="Y67" s="155"/>
      <c r="Z67" s="155"/>
      <c r="AA67" s="155"/>
      <c r="AB67" s="155"/>
      <c r="AC67" s="155"/>
      <c r="AD67" s="155"/>
      <c r="AE67" s="155" t="s">
        <v>191</v>
      </c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</row>
    <row r="68" spans="1:58" outlineLevel="1" x14ac:dyDescent="0.2">
      <c r="A68" s="177">
        <v>60</v>
      </c>
      <c r="B68" s="178" t="s">
        <v>215</v>
      </c>
      <c r="C68" s="186" t="s">
        <v>216</v>
      </c>
      <c r="D68" s="179" t="s">
        <v>172</v>
      </c>
      <c r="E68" s="180">
        <v>1</v>
      </c>
      <c r="F68" s="181"/>
      <c r="G68" s="182">
        <f t="shared" si="7"/>
        <v>0</v>
      </c>
      <c r="H68" s="181"/>
      <c r="I68" s="182">
        <f t="shared" si="8"/>
        <v>0</v>
      </c>
      <c r="J68" s="181"/>
      <c r="K68" s="182">
        <f t="shared" si="9"/>
        <v>0</v>
      </c>
      <c r="L68" s="182">
        <v>21</v>
      </c>
      <c r="M68" s="182">
        <f t="shared" si="10"/>
        <v>0</v>
      </c>
      <c r="N68" s="182">
        <v>0</v>
      </c>
      <c r="O68" s="182">
        <f t="shared" si="11"/>
        <v>0</v>
      </c>
      <c r="P68" s="182">
        <v>0</v>
      </c>
      <c r="Q68" s="182">
        <f t="shared" si="12"/>
        <v>0</v>
      </c>
      <c r="R68" s="183">
        <v>2020</v>
      </c>
      <c r="S68" s="162">
        <v>0</v>
      </c>
      <c r="T68" s="162">
        <f t="shared" si="13"/>
        <v>0</v>
      </c>
      <c r="U68" s="162"/>
      <c r="V68" s="155"/>
      <c r="W68" s="155"/>
      <c r="X68" s="155"/>
      <c r="Y68" s="155"/>
      <c r="Z68" s="155"/>
      <c r="AA68" s="155"/>
      <c r="AB68" s="155"/>
      <c r="AC68" s="155"/>
      <c r="AD68" s="155"/>
      <c r="AE68" s="155" t="s">
        <v>191</v>
      </c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</row>
    <row r="69" spans="1:58" outlineLevel="1" x14ac:dyDescent="0.2">
      <c r="A69" s="170">
        <v>61</v>
      </c>
      <c r="B69" s="171" t="s">
        <v>217</v>
      </c>
      <c r="C69" s="187" t="s">
        <v>218</v>
      </c>
      <c r="D69" s="172" t="s">
        <v>219</v>
      </c>
      <c r="E69" s="173">
        <v>16</v>
      </c>
      <c r="F69" s="174"/>
      <c r="G69" s="175">
        <f t="shared" si="7"/>
        <v>0</v>
      </c>
      <c r="H69" s="174"/>
      <c r="I69" s="175">
        <f t="shared" si="8"/>
        <v>0</v>
      </c>
      <c r="J69" s="174"/>
      <c r="K69" s="175">
        <f t="shared" si="9"/>
        <v>0</v>
      </c>
      <c r="L69" s="175">
        <v>21</v>
      </c>
      <c r="M69" s="175">
        <f t="shared" si="10"/>
        <v>0</v>
      </c>
      <c r="N69" s="175">
        <v>384</v>
      </c>
      <c r="O69" s="175">
        <f t="shared" si="11"/>
        <v>6144</v>
      </c>
      <c r="P69" s="175">
        <v>0</v>
      </c>
      <c r="Q69" s="175">
        <f t="shared" si="12"/>
        <v>0</v>
      </c>
      <c r="R69" s="176">
        <v>2020</v>
      </c>
      <c r="S69" s="162">
        <v>0</v>
      </c>
      <c r="T69" s="162">
        <f t="shared" si="13"/>
        <v>0</v>
      </c>
      <c r="U69" s="162"/>
      <c r="V69" s="155"/>
      <c r="W69" s="155"/>
      <c r="X69" s="155"/>
      <c r="Y69" s="155"/>
      <c r="Z69" s="155"/>
      <c r="AA69" s="155"/>
      <c r="AB69" s="155"/>
      <c r="AC69" s="155"/>
      <c r="AD69" s="155"/>
      <c r="AE69" s="155" t="s">
        <v>191</v>
      </c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</row>
    <row r="70" spans="1:58" outlineLevel="1" x14ac:dyDescent="0.2">
      <c r="A70" s="170">
        <v>62</v>
      </c>
      <c r="B70" s="171" t="s">
        <v>220</v>
      </c>
      <c r="C70" s="187" t="s">
        <v>221</v>
      </c>
      <c r="D70" s="172" t="s">
        <v>219</v>
      </c>
      <c r="E70" s="173">
        <v>6</v>
      </c>
      <c r="F70" s="174"/>
      <c r="G70" s="175">
        <f t="shared" si="7"/>
        <v>0</v>
      </c>
      <c r="H70" s="174"/>
      <c r="I70" s="175">
        <f t="shared" si="8"/>
        <v>0</v>
      </c>
      <c r="J70" s="174"/>
      <c r="K70" s="175">
        <f t="shared" si="9"/>
        <v>0</v>
      </c>
      <c r="L70" s="175">
        <v>21</v>
      </c>
      <c r="M70" s="175">
        <f t="shared" si="10"/>
        <v>0</v>
      </c>
      <c r="N70" s="175">
        <v>483</v>
      </c>
      <c r="O70" s="175">
        <f t="shared" si="11"/>
        <v>2898</v>
      </c>
      <c r="P70" s="175">
        <v>0</v>
      </c>
      <c r="Q70" s="175">
        <f t="shared" si="12"/>
        <v>0</v>
      </c>
      <c r="R70" s="176">
        <v>2020</v>
      </c>
      <c r="S70" s="162">
        <v>0</v>
      </c>
      <c r="T70" s="162">
        <f t="shared" si="13"/>
        <v>0</v>
      </c>
      <c r="U70" s="162"/>
      <c r="V70" s="155"/>
      <c r="W70" s="155"/>
      <c r="X70" s="155"/>
      <c r="Y70" s="155"/>
      <c r="Z70" s="155"/>
      <c r="AA70" s="155"/>
      <c r="AB70" s="155"/>
      <c r="AC70" s="155"/>
      <c r="AD70" s="155"/>
      <c r="AE70" s="155" t="s">
        <v>191</v>
      </c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</row>
    <row r="71" spans="1:58" outlineLevel="1" x14ac:dyDescent="0.2">
      <c r="A71" s="177">
        <v>63</v>
      </c>
      <c r="B71" s="178" t="s">
        <v>222</v>
      </c>
      <c r="C71" s="186" t="s">
        <v>330</v>
      </c>
      <c r="D71" s="179" t="s">
        <v>120</v>
      </c>
      <c r="E71" s="180">
        <v>263</v>
      </c>
      <c r="F71" s="181"/>
      <c r="G71" s="182">
        <f t="shared" si="7"/>
        <v>0</v>
      </c>
      <c r="H71" s="181"/>
      <c r="I71" s="182">
        <f t="shared" si="8"/>
        <v>0</v>
      </c>
      <c r="J71" s="181"/>
      <c r="K71" s="182">
        <f t="shared" si="9"/>
        <v>0</v>
      </c>
      <c r="L71" s="182">
        <v>21</v>
      </c>
      <c r="M71" s="182">
        <f t="shared" si="10"/>
        <v>0</v>
      </c>
      <c r="N71" s="182">
        <v>1.6000000000000001E-4</v>
      </c>
      <c r="O71" s="182">
        <f t="shared" si="11"/>
        <v>0.04</v>
      </c>
      <c r="P71" s="182">
        <v>0</v>
      </c>
      <c r="Q71" s="182">
        <f t="shared" si="12"/>
        <v>0</v>
      </c>
      <c r="R71" s="183" t="s">
        <v>109</v>
      </c>
      <c r="S71" s="162">
        <v>0</v>
      </c>
      <c r="T71" s="162">
        <f t="shared" si="13"/>
        <v>0</v>
      </c>
      <c r="U71" s="162"/>
      <c r="V71" s="155"/>
      <c r="W71" s="155"/>
      <c r="X71" s="155"/>
      <c r="Y71" s="155"/>
      <c r="Z71" s="155"/>
      <c r="AA71" s="155"/>
      <c r="AB71" s="155"/>
      <c r="AC71" s="155"/>
      <c r="AD71" s="155"/>
      <c r="AE71" s="155" t="s">
        <v>191</v>
      </c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</row>
    <row r="72" spans="1:58" outlineLevel="1" x14ac:dyDescent="0.2">
      <c r="A72" s="177">
        <v>64</v>
      </c>
      <c r="B72" s="178" t="s">
        <v>223</v>
      </c>
      <c r="C72" s="186" t="s">
        <v>331</v>
      </c>
      <c r="D72" s="179" t="s">
        <v>120</v>
      </c>
      <c r="E72" s="180">
        <v>30</v>
      </c>
      <c r="F72" s="181"/>
      <c r="G72" s="182">
        <f t="shared" si="7"/>
        <v>0</v>
      </c>
      <c r="H72" s="181"/>
      <c r="I72" s="182">
        <f t="shared" si="8"/>
        <v>0</v>
      </c>
      <c r="J72" s="181"/>
      <c r="K72" s="182">
        <f t="shared" si="9"/>
        <v>0</v>
      </c>
      <c r="L72" s="182">
        <v>21</v>
      </c>
      <c r="M72" s="182">
        <f t="shared" si="10"/>
        <v>0</v>
      </c>
      <c r="N72" s="182">
        <v>2.2000000000000001E-4</v>
      </c>
      <c r="O72" s="182">
        <f t="shared" si="11"/>
        <v>0.01</v>
      </c>
      <c r="P72" s="182">
        <v>0</v>
      </c>
      <c r="Q72" s="182">
        <f t="shared" si="12"/>
        <v>0</v>
      </c>
      <c r="R72" s="183" t="s">
        <v>109</v>
      </c>
      <c r="S72" s="162">
        <v>0</v>
      </c>
      <c r="T72" s="162">
        <f t="shared" si="13"/>
        <v>0</v>
      </c>
      <c r="U72" s="162"/>
      <c r="V72" s="155"/>
      <c r="W72" s="155"/>
      <c r="X72" s="155"/>
      <c r="Y72" s="155"/>
      <c r="Z72" s="155"/>
      <c r="AA72" s="155"/>
      <c r="AB72" s="155"/>
      <c r="AC72" s="155"/>
      <c r="AD72" s="155"/>
      <c r="AE72" s="155" t="s">
        <v>191</v>
      </c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</row>
    <row r="73" spans="1:58" outlineLevel="1" x14ac:dyDescent="0.2">
      <c r="A73" s="177">
        <v>65</v>
      </c>
      <c r="B73" s="178" t="s">
        <v>224</v>
      </c>
      <c r="C73" s="186" t="s">
        <v>332</v>
      </c>
      <c r="D73" s="179" t="s">
        <v>120</v>
      </c>
      <c r="E73" s="180">
        <v>727</v>
      </c>
      <c r="F73" s="181"/>
      <c r="G73" s="182">
        <f t="shared" ref="G73:G91" si="14">ROUND(E73*F73,2)</f>
        <v>0</v>
      </c>
      <c r="H73" s="181"/>
      <c r="I73" s="182">
        <f t="shared" ref="I73:I91" si="15">ROUND(E73*H73,2)</f>
        <v>0</v>
      </c>
      <c r="J73" s="181"/>
      <c r="K73" s="182">
        <f t="shared" ref="K73:K91" si="16">ROUND(E73*J73,2)</f>
        <v>0</v>
      </c>
      <c r="L73" s="182">
        <v>21</v>
      </c>
      <c r="M73" s="182">
        <f t="shared" ref="M73:M91" si="17">G73*(1+L73/100)</f>
        <v>0</v>
      </c>
      <c r="N73" s="182">
        <v>1.5600000000000002E-3</v>
      </c>
      <c r="O73" s="182">
        <f t="shared" ref="O73:O91" si="18">ROUND(E73*N73,2)</f>
        <v>1.1299999999999999</v>
      </c>
      <c r="P73" s="182">
        <v>0</v>
      </c>
      <c r="Q73" s="182">
        <f t="shared" ref="Q73:Q91" si="19">ROUND(E73*P73,2)</f>
        <v>0</v>
      </c>
      <c r="R73" s="183" t="s">
        <v>109</v>
      </c>
      <c r="S73" s="162">
        <v>0</v>
      </c>
      <c r="T73" s="162">
        <f t="shared" ref="T73:T91" si="20">ROUND(E73*S73,2)</f>
        <v>0</v>
      </c>
      <c r="U73" s="162"/>
      <c r="V73" s="155"/>
      <c r="W73" s="155"/>
      <c r="X73" s="155"/>
      <c r="Y73" s="155"/>
      <c r="Z73" s="155"/>
      <c r="AA73" s="155"/>
      <c r="AB73" s="155"/>
      <c r="AC73" s="155"/>
      <c r="AD73" s="155"/>
      <c r="AE73" s="155" t="s">
        <v>191</v>
      </c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</row>
    <row r="74" spans="1:58" outlineLevel="1" x14ac:dyDescent="0.2">
      <c r="A74" s="177">
        <v>66</v>
      </c>
      <c r="B74" s="178" t="s">
        <v>225</v>
      </c>
      <c r="C74" s="186" t="s">
        <v>333</v>
      </c>
      <c r="D74" s="179" t="s">
        <v>120</v>
      </c>
      <c r="E74" s="180">
        <v>69</v>
      </c>
      <c r="F74" s="181"/>
      <c r="G74" s="182">
        <f t="shared" si="14"/>
        <v>0</v>
      </c>
      <c r="H74" s="181"/>
      <c r="I74" s="182">
        <f t="shared" si="15"/>
        <v>0</v>
      </c>
      <c r="J74" s="181"/>
      <c r="K74" s="182">
        <f t="shared" si="16"/>
        <v>0</v>
      </c>
      <c r="L74" s="182">
        <v>21</v>
      </c>
      <c r="M74" s="182">
        <f t="shared" si="17"/>
        <v>0</v>
      </c>
      <c r="N74" s="182">
        <v>9.1E-4</v>
      </c>
      <c r="O74" s="182">
        <f t="shared" si="18"/>
        <v>0.06</v>
      </c>
      <c r="P74" s="182">
        <v>0</v>
      </c>
      <c r="Q74" s="182">
        <f t="shared" si="19"/>
        <v>0</v>
      </c>
      <c r="R74" s="183" t="s">
        <v>109</v>
      </c>
      <c r="S74" s="162">
        <v>0</v>
      </c>
      <c r="T74" s="162">
        <f t="shared" si="20"/>
        <v>0</v>
      </c>
      <c r="U74" s="162"/>
      <c r="V74" s="155"/>
      <c r="W74" s="155"/>
      <c r="X74" s="155"/>
      <c r="Y74" s="155"/>
      <c r="Z74" s="155"/>
      <c r="AA74" s="155"/>
      <c r="AB74" s="155"/>
      <c r="AC74" s="155"/>
      <c r="AD74" s="155"/>
      <c r="AE74" s="155" t="s">
        <v>191</v>
      </c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</row>
    <row r="75" spans="1:58" outlineLevel="1" x14ac:dyDescent="0.2">
      <c r="A75" s="170">
        <v>67</v>
      </c>
      <c r="B75" s="171" t="s">
        <v>226</v>
      </c>
      <c r="C75" s="187" t="s">
        <v>352</v>
      </c>
      <c r="D75" s="172" t="s">
        <v>200</v>
      </c>
      <c r="E75" s="173">
        <v>4</v>
      </c>
      <c r="F75" s="174"/>
      <c r="G75" s="175">
        <f t="shared" si="14"/>
        <v>0</v>
      </c>
      <c r="H75" s="174"/>
      <c r="I75" s="175">
        <f t="shared" si="15"/>
        <v>0</v>
      </c>
      <c r="J75" s="174"/>
      <c r="K75" s="175">
        <f t="shared" si="16"/>
        <v>0</v>
      </c>
      <c r="L75" s="175">
        <v>21</v>
      </c>
      <c r="M75" s="175">
        <f t="shared" si="17"/>
        <v>0</v>
      </c>
      <c r="N75" s="175">
        <v>0</v>
      </c>
      <c r="O75" s="175">
        <f t="shared" si="18"/>
        <v>0</v>
      </c>
      <c r="P75" s="175">
        <v>0</v>
      </c>
      <c r="Q75" s="175">
        <f t="shared" si="19"/>
        <v>0</v>
      </c>
      <c r="R75" s="176">
        <v>2018</v>
      </c>
      <c r="S75" s="162">
        <v>0</v>
      </c>
      <c r="T75" s="162">
        <f t="shared" si="20"/>
        <v>0</v>
      </c>
      <c r="U75" s="162"/>
      <c r="V75" s="155"/>
      <c r="W75" s="155"/>
      <c r="X75" s="155"/>
      <c r="Y75" s="155"/>
      <c r="Z75" s="155"/>
      <c r="AA75" s="155"/>
      <c r="AB75" s="155"/>
      <c r="AC75" s="155"/>
      <c r="AD75" s="155"/>
      <c r="AE75" s="155" t="s">
        <v>191</v>
      </c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</row>
    <row r="76" spans="1:58" outlineLevel="1" x14ac:dyDescent="0.2">
      <c r="A76" s="170">
        <v>68</v>
      </c>
      <c r="B76" s="171" t="s">
        <v>227</v>
      </c>
      <c r="C76" s="187" t="s">
        <v>353</v>
      </c>
      <c r="D76" s="172" t="s">
        <v>200</v>
      </c>
      <c r="E76" s="173">
        <v>16</v>
      </c>
      <c r="F76" s="174"/>
      <c r="G76" s="175">
        <f t="shared" si="14"/>
        <v>0</v>
      </c>
      <c r="H76" s="174"/>
      <c r="I76" s="175">
        <f t="shared" si="15"/>
        <v>0</v>
      </c>
      <c r="J76" s="174"/>
      <c r="K76" s="175">
        <f t="shared" si="16"/>
        <v>0</v>
      </c>
      <c r="L76" s="175">
        <v>21</v>
      </c>
      <c r="M76" s="175">
        <f t="shared" si="17"/>
        <v>0</v>
      </c>
      <c r="N76" s="175">
        <v>0</v>
      </c>
      <c r="O76" s="175">
        <f t="shared" si="18"/>
        <v>0</v>
      </c>
      <c r="P76" s="175">
        <v>0</v>
      </c>
      <c r="Q76" s="175">
        <f t="shared" si="19"/>
        <v>0</v>
      </c>
      <c r="R76" s="176">
        <v>2018</v>
      </c>
      <c r="S76" s="162">
        <v>0</v>
      </c>
      <c r="T76" s="162">
        <f t="shared" si="20"/>
        <v>0</v>
      </c>
      <c r="U76" s="162"/>
      <c r="V76" s="155"/>
      <c r="W76" s="155"/>
      <c r="X76" s="155"/>
      <c r="Y76" s="155"/>
      <c r="Z76" s="155"/>
      <c r="AA76" s="155"/>
      <c r="AB76" s="155"/>
      <c r="AC76" s="155"/>
      <c r="AD76" s="155"/>
      <c r="AE76" s="155" t="s">
        <v>191</v>
      </c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</row>
    <row r="77" spans="1:58" outlineLevel="1" x14ac:dyDescent="0.2">
      <c r="A77" s="170">
        <v>69</v>
      </c>
      <c r="B77" s="171" t="s">
        <v>228</v>
      </c>
      <c r="C77" s="187" t="s">
        <v>354</v>
      </c>
      <c r="D77" s="172" t="s">
        <v>200</v>
      </c>
      <c r="E77" s="173">
        <v>2</v>
      </c>
      <c r="F77" s="174"/>
      <c r="G77" s="175">
        <f t="shared" si="14"/>
        <v>0</v>
      </c>
      <c r="H77" s="174"/>
      <c r="I77" s="175">
        <f t="shared" si="15"/>
        <v>0</v>
      </c>
      <c r="J77" s="174"/>
      <c r="K77" s="175">
        <f t="shared" si="16"/>
        <v>0</v>
      </c>
      <c r="L77" s="175">
        <v>21</v>
      </c>
      <c r="M77" s="175">
        <f t="shared" si="17"/>
        <v>0</v>
      </c>
      <c r="N77" s="175">
        <v>0</v>
      </c>
      <c r="O77" s="175">
        <f t="shared" si="18"/>
        <v>0</v>
      </c>
      <c r="P77" s="175">
        <v>0</v>
      </c>
      <c r="Q77" s="175">
        <f t="shared" si="19"/>
        <v>0</v>
      </c>
      <c r="R77" s="176">
        <v>2018</v>
      </c>
      <c r="S77" s="162">
        <v>0</v>
      </c>
      <c r="T77" s="162">
        <f t="shared" si="20"/>
        <v>0</v>
      </c>
      <c r="U77" s="162"/>
      <c r="V77" s="155"/>
      <c r="W77" s="155"/>
      <c r="X77" s="155"/>
      <c r="Y77" s="155"/>
      <c r="Z77" s="155"/>
      <c r="AA77" s="155"/>
      <c r="AB77" s="155"/>
      <c r="AC77" s="155"/>
      <c r="AD77" s="155"/>
      <c r="AE77" s="155" t="s">
        <v>191</v>
      </c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</row>
    <row r="78" spans="1:58" outlineLevel="1" x14ac:dyDescent="0.2">
      <c r="A78" s="170">
        <v>70</v>
      </c>
      <c r="B78" s="171" t="s">
        <v>229</v>
      </c>
      <c r="C78" s="187" t="s">
        <v>339</v>
      </c>
      <c r="D78" s="172" t="s">
        <v>200</v>
      </c>
      <c r="E78" s="173">
        <v>1</v>
      </c>
      <c r="F78" s="174"/>
      <c r="G78" s="175">
        <f t="shared" si="14"/>
        <v>0</v>
      </c>
      <c r="H78" s="174"/>
      <c r="I78" s="175">
        <f t="shared" si="15"/>
        <v>0</v>
      </c>
      <c r="J78" s="174"/>
      <c r="K78" s="175">
        <f t="shared" si="16"/>
        <v>0</v>
      </c>
      <c r="L78" s="175">
        <v>21</v>
      </c>
      <c r="M78" s="175">
        <f t="shared" si="17"/>
        <v>0</v>
      </c>
      <c r="N78" s="175">
        <v>0</v>
      </c>
      <c r="O78" s="175">
        <f t="shared" si="18"/>
        <v>0</v>
      </c>
      <c r="P78" s="175">
        <v>0</v>
      </c>
      <c r="Q78" s="175">
        <f t="shared" si="19"/>
        <v>0</v>
      </c>
      <c r="R78" s="176">
        <v>2012</v>
      </c>
      <c r="S78" s="162">
        <v>0</v>
      </c>
      <c r="T78" s="162">
        <f t="shared" si="20"/>
        <v>0</v>
      </c>
      <c r="U78" s="162"/>
      <c r="V78" s="155"/>
      <c r="W78" s="155"/>
      <c r="X78" s="155"/>
      <c r="Y78" s="155"/>
      <c r="Z78" s="155"/>
      <c r="AA78" s="155"/>
      <c r="AB78" s="155"/>
      <c r="AC78" s="155"/>
      <c r="AD78" s="155"/>
      <c r="AE78" s="155" t="s">
        <v>191</v>
      </c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</row>
    <row r="79" spans="1:58" outlineLevel="1" x14ac:dyDescent="0.2">
      <c r="A79" s="170">
        <v>71</v>
      </c>
      <c r="B79" s="171" t="s">
        <v>230</v>
      </c>
      <c r="C79" s="187" t="s">
        <v>340</v>
      </c>
      <c r="D79" s="172" t="s">
        <v>200</v>
      </c>
      <c r="E79" s="173">
        <v>1</v>
      </c>
      <c r="F79" s="174"/>
      <c r="G79" s="175">
        <f t="shared" si="14"/>
        <v>0</v>
      </c>
      <c r="H79" s="174"/>
      <c r="I79" s="175">
        <f t="shared" si="15"/>
        <v>0</v>
      </c>
      <c r="J79" s="174"/>
      <c r="K79" s="175">
        <f t="shared" si="16"/>
        <v>0</v>
      </c>
      <c r="L79" s="175">
        <v>21</v>
      </c>
      <c r="M79" s="175">
        <f t="shared" si="17"/>
        <v>0</v>
      </c>
      <c r="N79" s="175">
        <v>0</v>
      </c>
      <c r="O79" s="175">
        <f t="shared" si="18"/>
        <v>0</v>
      </c>
      <c r="P79" s="175">
        <v>0</v>
      </c>
      <c r="Q79" s="175">
        <f t="shared" si="19"/>
        <v>0</v>
      </c>
      <c r="R79" s="176">
        <v>2012</v>
      </c>
      <c r="S79" s="162">
        <v>0</v>
      </c>
      <c r="T79" s="162">
        <f t="shared" si="20"/>
        <v>0</v>
      </c>
      <c r="U79" s="162"/>
      <c r="V79" s="155"/>
      <c r="W79" s="155"/>
      <c r="X79" s="155"/>
      <c r="Y79" s="155"/>
      <c r="Z79" s="155"/>
      <c r="AA79" s="155"/>
      <c r="AB79" s="155"/>
      <c r="AC79" s="155"/>
      <c r="AD79" s="155"/>
      <c r="AE79" s="155" t="s">
        <v>191</v>
      </c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</row>
    <row r="80" spans="1:58" outlineLevel="1" x14ac:dyDescent="0.2">
      <c r="A80" s="177">
        <v>72</v>
      </c>
      <c r="B80" s="178" t="s">
        <v>231</v>
      </c>
      <c r="C80" s="186" t="s">
        <v>338</v>
      </c>
      <c r="D80" s="179" t="s">
        <v>104</v>
      </c>
      <c r="E80" s="180">
        <v>20</v>
      </c>
      <c r="F80" s="181"/>
      <c r="G80" s="182">
        <f t="shared" si="14"/>
        <v>0</v>
      </c>
      <c r="H80" s="181"/>
      <c r="I80" s="182">
        <f t="shared" si="15"/>
        <v>0</v>
      </c>
      <c r="J80" s="181"/>
      <c r="K80" s="182">
        <f t="shared" si="16"/>
        <v>0</v>
      </c>
      <c r="L80" s="182">
        <v>21</v>
      </c>
      <c r="M80" s="182">
        <f t="shared" si="17"/>
        <v>0</v>
      </c>
      <c r="N80" s="182">
        <v>1.0000000000000001E-5</v>
      </c>
      <c r="O80" s="182">
        <f t="shared" si="18"/>
        <v>0</v>
      </c>
      <c r="P80" s="182">
        <v>0</v>
      </c>
      <c r="Q80" s="182">
        <f t="shared" si="19"/>
        <v>0</v>
      </c>
      <c r="R80" s="183" t="s">
        <v>109</v>
      </c>
      <c r="S80" s="162">
        <v>0</v>
      </c>
      <c r="T80" s="162">
        <f t="shared" si="20"/>
        <v>0</v>
      </c>
      <c r="U80" s="162"/>
      <c r="V80" s="155"/>
      <c r="W80" s="155"/>
      <c r="X80" s="155"/>
      <c r="Y80" s="155"/>
      <c r="Z80" s="155"/>
      <c r="AA80" s="155"/>
      <c r="AB80" s="155"/>
      <c r="AC80" s="155"/>
      <c r="AD80" s="155"/>
      <c r="AE80" s="155" t="s">
        <v>191</v>
      </c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</row>
    <row r="81" spans="1:58" outlineLevel="1" x14ac:dyDescent="0.2">
      <c r="A81" s="177">
        <v>73</v>
      </c>
      <c r="B81" s="178" t="s">
        <v>232</v>
      </c>
      <c r="C81" s="186" t="s">
        <v>233</v>
      </c>
      <c r="D81" s="179" t="s">
        <v>172</v>
      </c>
      <c r="E81" s="180">
        <v>3</v>
      </c>
      <c r="F81" s="181"/>
      <c r="G81" s="182">
        <f t="shared" si="14"/>
        <v>0</v>
      </c>
      <c r="H81" s="181"/>
      <c r="I81" s="182">
        <f t="shared" si="15"/>
        <v>0</v>
      </c>
      <c r="J81" s="181"/>
      <c r="K81" s="182">
        <f t="shared" si="16"/>
        <v>0</v>
      </c>
      <c r="L81" s="182">
        <v>21</v>
      </c>
      <c r="M81" s="182">
        <f t="shared" si="17"/>
        <v>0</v>
      </c>
      <c r="N81" s="182">
        <v>0</v>
      </c>
      <c r="O81" s="182">
        <f t="shared" si="18"/>
        <v>0</v>
      </c>
      <c r="P81" s="182">
        <v>0</v>
      </c>
      <c r="Q81" s="182">
        <f t="shared" si="19"/>
        <v>0</v>
      </c>
      <c r="R81" s="183">
        <v>2018</v>
      </c>
      <c r="S81" s="162">
        <v>0</v>
      </c>
      <c r="T81" s="162">
        <f t="shared" si="20"/>
        <v>0</v>
      </c>
      <c r="U81" s="162"/>
      <c r="V81" s="155"/>
      <c r="W81" s="155"/>
      <c r="X81" s="155"/>
      <c r="Y81" s="155"/>
      <c r="Z81" s="155"/>
      <c r="AA81" s="155"/>
      <c r="AB81" s="155"/>
      <c r="AC81" s="155"/>
      <c r="AD81" s="155"/>
      <c r="AE81" s="155" t="s">
        <v>191</v>
      </c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</row>
    <row r="82" spans="1:58" outlineLevel="1" x14ac:dyDescent="0.2">
      <c r="A82" s="177">
        <v>74</v>
      </c>
      <c r="B82" s="178" t="s">
        <v>234</v>
      </c>
      <c r="C82" s="186" t="s">
        <v>235</v>
      </c>
      <c r="D82" s="179" t="s">
        <v>104</v>
      </c>
      <c r="E82" s="180">
        <v>1</v>
      </c>
      <c r="F82" s="181"/>
      <c r="G82" s="182">
        <f t="shared" si="14"/>
        <v>0</v>
      </c>
      <c r="H82" s="181"/>
      <c r="I82" s="182">
        <f t="shared" si="15"/>
        <v>0</v>
      </c>
      <c r="J82" s="181"/>
      <c r="K82" s="182">
        <f t="shared" si="16"/>
        <v>0</v>
      </c>
      <c r="L82" s="182">
        <v>21</v>
      </c>
      <c r="M82" s="182">
        <f t="shared" si="17"/>
        <v>0</v>
      </c>
      <c r="N82" s="182">
        <v>0</v>
      </c>
      <c r="O82" s="182">
        <f t="shared" si="18"/>
        <v>0</v>
      </c>
      <c r="P82" s="182">
        <v>0</v>
      </c>
      <c r="Q82" s="182">
        <f t="shared" si="19"/>
        <v>0</v>
      </c>
      <c r="R82" s="183">
        <v>2020</v>
      </c>
      <c r="S82" s="162">
        <v>0</v>
      </c>
      <c r="T82" s="162">
        <f t="shared" si="20"/>
        <v>0</v>
      </c>
      <c r="U82" s="162"/>
      <c r="V82" s="155"/>
      <c r="W82" s="155"/>
      <c r="X82" s="155"/>
      <c r="Y82" s="155"/>
      <c r="Z82" s="155"/>
      <c r="AA82" s="155"/>
      <c r="AB82" s="155"/>
      <c r="AC82" s="155"/>
      <c r="AD82" s="155"/>
      <c r="AE82" s="155" t="s">
        <v>191</v>
      </c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</row>
    <row r="83" spans="1:58" outlineLevel="1" x14ac:dyDescent="0.2">
      <c r="A83" s="177">
        <v>75</v>
      </c>
      <c r="B83" s="178" t="s">
        <v>236</v>
      </c>
      <c r="C83" s="186" t="s">
        <v>237</v>
      </c>
      <c r="D83" s="179" t="s">
        <v>104</v>
      </c>
      <c r="E83" s="180">
        <v>5</v>
      </c>
      <c r="F83" s="181"/>
      <c r="G83" s="182">
        <f t="shared" si="14"/>
        <v>0</v>
      </c>
      <c r="H83" s="181"/>
      <c r="I83" s="182">
        <f t="shared" si="15"/>
        <v>0</v>
      </c>
      <c r="J83" s="181"/>
      <c r="K83" s="182">
        <f t="shared" si="16"/>
        <v>0</v>
      </c>
      <c r="L83" s="182">
        <v>21</v>
      </c>
      <c r="M83" s="182">
        <f t="shared" si="17"/>
        <v>0</v>
      </c>
      <c r="N83" s="182">
        <v>0</v>
      </c>
      <c r="O83" s="182">
        <f t="shared" si="18"/>
        <v>0</v>
      </c>
      <c r="P83" s="182">
        <v>0</v>
      </c>
      <c r="Q83" s="182">
        <f t="shared" si="19"/>
        <v>0</v>
      </c>
      <c r="R83" s="183" t="s">
        <v>109</v>
      </c>
      <c r="S83" s="162">
        <v>0</v>
      </c>
      <c r="T83" s="162">
        <f t="shared" si="20"/>
        <v>0</v>
      </c>
      <c r="U83" s="162"/>
      <c r="V83" s="155"/>
      <c r="W83" s="155"/>
      <c r="X83" s="155"/>
      <c r="Y83" s="155"/>
      <c r="Z83" s="155"/>
      <c r="AA83" s="155"/>
      <c r="AB83" s="155"/>
      <c r="AC83" s="155"/>
      <c r="AD83" s="155"/>
      <c r="AE83" s="155" t="s">
        <v>191</v>
      </c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</row>
    <row r="84" spans="1:58" outlineLevel="1" x14ac:dyDescent="0.2">
      <c r="A84" s="170">
        <v>76</v>
      </c>
      <c r="B84" s="171" t="s">
        <v>238</v>
      </c>
      <c r="C84" s="187" t="s">
        <v>239</v>
      </c>
      <c r="D84" s="172" t="s">
        <v>104</v>
      </c>
      <c r="E84" s="173">
        <v>52</v>
      </c>
      <c r="F84" s="174"/>
      <c r="G84" s="175">
        <f t="shared" si="14"/>
        <v>0</v>
      </c>
      <c r="H84" s="174"/>
      <c r="I84" s="175">
        <f t="shared" si="15"/>
        <v>0</v>
      </c>
      <c r="J84" s="174"/>
      <c r="K84" s="175">
        <f t="shared" si="16"/>
        <v>0</v>
      </c>
      <c r="L84" s="175">
        <v>21</v>
      </c>
      <c r="M84" s="175">
        <f t="shared" si="17"/>
        <v>0</v>
      </c>
      <c r="N84" s="175">
        <v>2.3000000000000001E-4</v>
      </c>
      <c r="O84" s="175">
        <f t="shared" si="18"/>
        <v>0.01</v>
      </c>
      <c r="P84" s="175">
        <v>0</v>
      </c>
      <c r="Q84" s="175">
        <f t="shared" si="19"/>
        <v>0</v>
      </c>
      <c r="R84" s="176">
        <v>2020</v>
      </c>
      <c r="S84" s="162">
        <v>0</v>
      </c>
      <c r="T84" s="162">
        <f t="shared" si="20"/>
        <v>0</v>
      </c>
      <c r="U84" s="162"/>
      <c r="V84" s="155"/>
      <c r="W84" s="155"/>
      <c r="X84" s="155"/>
      <c r="Y84" s="155"/>
      <c r="Z84" s="155"/>
      <c r="AA84" s="155"/>
      <c r="AB84" s="155"/>
      <c r="AC84" s="155"/>
      <c r="AD84" s="155"/>
      <c r="AE84" s="155" t="s">
        <v>191</v>
      </c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</row>
    <row r="85" spans="1:58" outlineLevel="1" x14ac:dyDescent="0.2">
      <c r="A85" s="170">
        <v>77</v>
      </c>
      <c r="B85" s="171" t="s">
        <v>240</v>
      </c>
      <c r="C85" s="187" t="s">
        <v>241</v>
      </c>
      <c r="D85" s="172" t="s">
        <v>219</v>
      </c>
      <c r="E85" s="173">
        <v>1</v>
      </c>
      <c r="F85" s="174"/>
      <c r="G85" s="175">
        <f t="shared" si="14"/>
        <v>0</v>
      </c>
      <c r="H85" s="174"/>
      <c r="I85" s="175">
        <f t="shared" si="15"/>
        <v>0</v>
      </c>
      <c r="J85" s="174"/>
      <c r="K85" s="175">
        <f t="shared" si="16"/>
        <v>0</v>
      </c>
      <c r="L85" s="175">
        <v>21</v>
      </c>
      <c r="M85" s="175">
        <f t="shared" si="17"/>
        <v>0</v>
      </c>
      <c r="N85" s="175">
        <v>0</v>
      </c>
      <c r="O85" s="175">
        <f t="shared" si="18"/>
        <v>0</v>
      </c>
      <c r="P85" s="175">
        <v>0</v>
      </c>
      <c r="Q85" s="175">
        <f t="shared" si="19"/>
        <v>0</v>
      </c>
      <c r="R85" s="176">
        <v>2020</v>
      </c>
      <c r="S85" s="162">
        <v>0</v>
      </c>
      <c r="T85" s="162">
        <f t="shared" si="20"/>
        <v>0</v>
      </c>
      <c r="U85" s="162"/>
      <c r="V85" s="155"/>
      <c r="W85" s="155"/>
      <c r="X85" s="155"/>
      <c r="Y85" s="155"/>
      <c r="Z85" s="155"/>
      <c r="AA85" s="155"/>
      <c r="AB85" s="155"/>
      <c r="AC85" s="155"/>
      <c r="AD85" s="155"/>
      <c r="AE85" s="155" t="s">
        <v>191</v>
      </c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</row>
    <row r="86" spans="1:58" outlineLevel="1" x14ac:dyDescent="0.2">
      <c r="A86" s="170">
        <v>78</v>
      </c>
      <c r="B86" s="171" t="s">
        <v>242</v>
      </c>
      <c r="C86" s="187" t="s">
        <v>243</v>
      </c>
      <c r="D86" s="172" t="s">
        <v>219</v>
      </c>
      <c r="E86" s="173">
        <v>1</v>
      </c>
      <c r="F86" s="174"/>
      <c r="G86" s="175">
        <f t="shared" si="14"/>
        <v>0</v>
      </c>
      <c r="H86" s="174"/>
      <c r="I86" s="175">
        <f t="shared" si="15"/>
        <v>0</v>
      </c>
      <c r="J86" s="174"/>
      <c r="K86" s="175">
        <f t="shared" si="16"/>
        <v>0</v>
      </c>
      <c r="L86" s="175">
        <v>21</v>
      </c>
      <c r="M86" s="175">
        <f t="shared" si="17"/>
        <v>0</v>
      </c>
      <c r="N86" s="175">
        <v>0</v>
      </c>
      <c r="O86" s="175">
        <f t="shared" si="18"/>
        <v>0</v>
      </c>
      <c r="P86" s="175">
        <v>0</v>
      </c>
      <c r="Q86" s="175">
        <f t="shared" si="19"/>
        <v>0</v>
      </c>
      <c r="R86" s="176">
        <v>2012</v>
      </c>
      <c r="S86" s="162">
        <v>0</v>
      </c>
      <c r="T86" s="162">
        <f t="shared" si="20"/>
        <v>0</v>
      </c>
      <c r="U86" s="162"/>
      <c r="V86" s="155"/>
      <c r="W86" s="155"/>
      <c r="X86" s="155"/>
      <c r="Y86" s="155"/>
      <c r="Z86" s="155"/>
      <c r="AA86" s="155"/>
      <c r="AB86" s="155"/>
      <c r="AC86" s="155"/>
      <c r="AD86" s="155"/>
      <c r="AE86" s="155" t="s">
        <v>191</v>
      </c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</row>
    <row r="87" spans="1:58" outlineLevel="1" x14ac:dyDescent="0.2">
      <c r="A87" s="170">
        <v>79</v>
      </c>
      <c r="B87" s="171" t="s">
        <v>244</v>
      </c>
      <c r="C87" s="187" t="s">
        <v>245</v>
      </c>
      <c r="D87" s="172" t="s">
        <v>219</v>
      </c>
      <c r="E87" s="173">
        <v>3</v>
      </c>
      <c r="F87" s="174"/>
      <c r="G87" s="175">
        <f t="shared" si="14"/>
        <v>0</v>
      </c>
      <c r="H87" s="174"/>
      <c r="I87" s="175">
        <f t="shared" si="15"/>
        <v>0</v>
      </c>
      <c r="J87" s="174"/>
      <c r="K87" s="175">
        <f t="shared" si="16"/>
        <v>0</v>
      </c>
      <c r="L87" s="175">
        <v>21</v>
      </c>
      <c r="M87" s="175">
        <f t="shared" si="17"/>
        <v>0</v>
      </c>
      <c r="N87" s="175">
        <v>0</v>
      </c>
      <c r="O87" s="175">
        <f t="shared" si="18"/>
        <v>0</v>
      </c>
      <c r="P87" s="175">
        <v>0</v>
      </c>
      <c r="Q87" s="175">
        <f t="shared" si="19"/>
        <v>0</v>
      </c>
      <c r="R87" s="176">
        <v>2012</v>
      </c>
      <c r="S87" s="162">
        <v>0</v>
      </c>
      <c r="T87" s="162">
        <f t="shared" si="20"/>
        <v>0</v>
      </c>
      <c r="U87" s="162"/>
      <c r="V87" s="155"/>
      <c r="W87" s="155"/>
      <c r="X87" s="155"/>
      <c r="Y87" s="155"/>
      <c r="Z87" s="155"/>
      <c r="AA87" s="155"/>
      <c r="AB87" s="155"/>
      <c r="AC87" s="155"/>
      <c r="AD87" s="155"/>
      <c r="AE87" s="155" t="s">
        <v>191</v>
      </c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</row>
    <row r="88" spans="1:58" outlineLevel="1" x14ac:dyDescent="0.2">
      <c r="A88" s="177">
        <v>80</v>
      </c>
      <c r="B88" s="178" t="s">
        <v>246</v>
      </c>
      <c r="C88" s="186" t="s">
        <v>247</v>
      </c>
      <c r="D88" s="179" t="s">
        <v>172</v>
      </c>
      <c r="E88" s="180">
        <v>27</v>
      </c>
      <c r="F88" s="181"/>
      <c r="G88" s="182">
        <f t="shared" si="14"/>
        <v>0</v>
      </c>
      <c r="H88" s="181"/>
      <c r="I88" s="182">
        <f t="shared" si="15"/>
        <v>0</v>
      </c>
      <c r="J88" s="181"/>
      <c r="K88" s="182">
        <f t="shared" si="16"/>
        <v>0</v>
      </c>
      <c r="L88" s="182">
        <v>21</v>
      </c>
      <c r="M88" s="182">
        <f t="shared" si="17"/>
        <v>0</v>
      </c>
      <c r="N88" s="182">
        <v>0</v>
      </c>
      <c r="O88" s="182">
        <f t="shared" si="18"/>
        <v>0</v>
      </c>
      <c r="P88" s="182">
        <v>0</v>
      </c>
      <c r="Q88" s="182">
        <f t="shared" si="19"/>
        <v>0</v>
      </c>
      <c r="R88" s="183">
        <v>2020</v>
      </c>
      <c r="S88" s="162">
        <v>0</v>
      </c>
      <c r="T88" s="162">
        <f t="shared" si="20"/>
        <v>0</v>
      </c>
      <c r="U88" s="162"/>
      <c r="V88" s="155"/>
      <c r="W88" s="155"/>
      <c r="X88" s="155"/>
      <c r="Y88" s="155"/>
      <c r="Z88" s="155"/>
      <c r="AA88" s="155"/>
      <c r="AB88" s="155"/>
      <c r="AC88" s="155"/>
      <c r="AD88" s="155"/>
      <c r="AE88" s="155" t="s">
        <v>191</v>
      </c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</row>
    <row r="89" spans="1:58" outlineLevel="1" x14ac:dyDescent="0.2">
      <c r="A89" s="177">
        <v>81</v>
      </c>
      <c r="B89" s="178" t="s">
        <v>248</v>
      </c>
      <c r="C89" s="186" t="s">
        <v>249</v>
      </c>
      <c r="D89" s="179" t="s">
        <v>250</v>
      </c>
      <c r="E89" s="180">
        <v>0.2</v>
      </c>
      <c r="F89" s="181"/>
      <c r="G89" s="182">
        <f t="shared" si="14"/>
        <v>0</v>
      </c>
      <c r="H89" s="181"/>
      <c r="I89" s="182">
        <f t="shared" si="15"/>
        <v>0</v>
      </c>
      <c r="J89" s="181"/>
      <c r="K89" s="182">
        <f t="shared" si="16"/>
        <v>0</v>
      </c>
      <c r="L89" s="182">
        <v>21</v>
      </c>
      <c r="M89" s="182">
        <f t="shared" si="17"/>
        <v>0</v>
      </c>
      <c r="N89" s="182">
        <v>1</v>
      </c>
      <c r="O89" s="182">
        <f t="shared" si="18"/>
        <v>0.2</v>
      </c>
      <c r="P89" s="182">
        <v>0</v>
      </c>
      <c r="Q89" s="182">
        <f t="shared" si="19"/>
        <v>0</v>
      </c>
      <c r="R89" s="183">
        <v>2020</v>
      </c>
      <c r="S89" s="162">
        <v>0</v>
      </c>
      <c r="T89" s="162">
        <f t="shared" si="20"/>
        <v>0</v>
      </c>
      <c r="U89" s="162"/>
      <c r="V89" s="155"/>
      <c r="W89" s="155"/>
      <c r="X89" s="155"/>
      <c r="Y89" s="155"/>
      <c r="Z89" s="155"/>
      <c r="AA89" s="155"/>
      <c r="AB89" s="155"/>
      <c r="AC89" s="155"/>
      <c r="AD89" s="155"/>
      <c r="AE89" s="155" t="s">
        <v>191</v>
      </c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</row>
    <row r="90" spans="1:58" outlineLevel="1" x14ac:dyDescent="0.2">
      <c r="A90" s="177">
        <v>82</v>
      </c>
      <c r="B90" s="178" t="s">
        <v>251</v>
      </c>
      <c r="C90" s="186" t="s">
        <v>252</v>
      </c>
      <c r="D90" s="179" t="s">
        <v>104</v>
      </c>
      <c r="E90" s="180">
        <v>88</v>
      </c>
      <c r="F90" s="181"/>
      <c r="G90" s="182">
        <f t="shared" si="14"/>
        <v>0</v>
      </c>
      <c r="H90" s="181"/>
      <c r="I90" s="182">
        <f t="shared" si="15"/>
        <v>0</v>
      </c>
      <c r="J90" s="181"/>
      <c r="K90" s="182">
        <f t="shared" si="16"/>
        <v>0</v>
      </c>
      <c r="L90" s="182">
        <v>21</v>
      </c>
      <c r="M90" s="182">
        <f t="shared" si="17"/>
        <v>0</v>
      </c>
      <c r="N90" s="182">
        <v>1E-4</v>
      </c>
      <c r="O90" s="182">
        <f t="shared" si="18"/>
        <v>0.01</v>
      </c>
      <c r="P90" s="182">
        <v>0</v>
      </c>
      <c r="Q90" s="182">
        <f t="shared" si="19"/>
        <v>0</v>
      </c>
      <c r="R90" s="183" t="s">
        <v>109</v>
      </c>
      <c r="S90" s="162">
        <v>0</v>
      </c>
      <c r="T90" s="162">
        <f t="shared" si="20"/>
        <v>0</v>
      </c>
      <c r="U90" s="162"/>
      <c r="V90" s="155"/>
      <c r="W90" s="155"/>
      <c r="X90" s="155"/>
      <c r="Y90" s="155"/>
      <c r="Z90" s="155"/>
      <c r="AA90" s="155"/>
      <c r="AB90" s="155"/>
      <c r="AC90" s="155"/>
      <c r="AD90" s="155"/>
      <c r="AE90" s="155" t="s">
        <v>191</v>
      </c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</row>
    <row r="91" spans="1:58" outlineLevel="1" x14ac:dyDescent="0.2">
      <c r="A91" s="177">
        <v>83</v>
      </c>
      <c r="B91" s="178" t="s">
        <v>253</v>
      </c>
      <c r="C91" s="186" t="s">
        <v>254</v>
      </c>
      <c r="D91" s="179" t="s">
        <v>255</v>
      </c>
      <c r="E91" s="180">
        <v>16</v>
      </c>
      <c r="F91" s="181"/>
      <c r="G91" s="182">
        <f t="shared" si="14"/>
        <v>0</v>
      </c>
      <c r="H91" s="181"/>
      <c r="I91" s="182">
        <f t="shared" si="15"/>
        <v>0</v>
      </c>
      <c r="J91" s="181"/>
      <c r="K91" s="182">
        <f t="shared" si="16"/>
        <v>0</v>
      </c>
      <c r="L91" s="182">
        <v>21</v>
      </c>
      <c r="M91" s="182">
        <f t="shared" si="17"/>
        <v>0</v>
      </c>
      <c r="N91" s="182">
        <v>0</v>
      </c>
      <c r="O91" s="182">
        <f t="shared" si="18"/>
        <v>0</v>
      </c>
      <c r="P91" s="182">
        <v>0</v>
      </c>
      <c r="Q91" s="182">
        <f t="shared" si="19"/>
        <v>0</v>
      </c>
      <c r="R91" s="183">
        <v>2020</v>
      </c>
      <c r="S91" s="162">
        <v>0</v>
      </c>
      <c r="T91" s="162">
        <f t="shared" si="20"/>
        <v>0</v>
      </c>
      <c r="U91" s="162"/>
      <c r="V91" s="155"/>
      <c r="W91" s="155"/>
      <c r="X91" s="155"/>
      <c r="Y91" s="155"/>
      <c r="Z91" s="155"/>
      <c r="AA91" s="155"/>
      <c r="AB91" s="155"/>
      <c r="AC91" s="155"/>
      <c r="AD91" s="155"/>
      <c r="AE91" s="155" t="s">
        <v>256</v>
      </c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</row>
    <row r="92" spans="1:58" x14ac:dyDescent="0.2">
      <c r="A92" s="164" t="s">
        <v>97</v>
      </c>
      <c r="B92" s="165" t="s">
        <v>69</v>
      </c>
      <c r="C92" s="185" t="s">
        <v>70</v>
      </c>
      <c r="D92" s="166"/>
      <c r="E92" s="167"/>
      <c r="F92" s="168"/>
      <c r="G92" s="168">
        <f>SUMIF(AE93:AE119,"&lt;&gt;NOR",G93:G119)</f>
        <v>0</v>
      </c>
      <c r="H92" s="168"/>
      <c r="I92" s="168">
        <f>SUM(I93:I119)</f>
        <v>0</v>
      </c>
      <c r="J92" s="168"/>
      <c r="K92" s="168">
        <f>SUM(K93:K119)</f>
        <v>0</v>
      </c>
      <c r="L92" s="168"/>
      <c r="M92" s="168">
        <f>SUM(M93:M119)</f>
        <v>0</v>
      </c>
      <c r="N92" s="168"/>
      <c r="O92" s="168">
        <f>SUM(O93:O119)</f>
        <v>32.330000000000005</v>
      </c>
      <c r="P92" s="168"/>
      <c r="Q92" s="168">
        <f>SUM(Q93:Q119)</f>
        <v>0</v>
      </c>
      <c r="R92" s="169"/>
      <c r="S92" s="163"/>
      <c r="T92" s="163">
        <f>SUM(T93:T119)</f>
        <v>323.14999999999998</v>
      </c>
      <c r="U92" s="163"/>
      <c r="AE92" t="s">
        <v>98</v>
      </c>
    </row>
    <row r="93" spans="1:58" outlineLevel="1" x14ac:dyDescent="0.2">
      <c r="A93" s="170">
        <v>84</v>
      </c>
      <c r="B93" s="171" t="s">
        <v>257</v>
      </c>
      <c r="C93" s="187" t="s">
        <v>350</v>
      </c>
      <c r="D93" s="172" t="s">
        <v>258</v>
      </c>
      <c r="E93" s="173">
        <v>12.760000000000002</v>
      </c>
      <c r="F93" s="174"/>
      <c r="G93" s="175">
        <f t="shared" ref="G93:G119" si="21">ROUND(E93*F93,2)</f>
        <v>0</v>
      </c>
      <c r="H93" s="174"/>
      <c r="I93" s="175">
        <f t="shared" ref="I93:I119" si="22">ROUND(E93*H93,2)</f>
        <v>0</v>
      </c>
      <c r="J93" s="174"/>
      <c r="K93" s="175">
        <f t="shared" ref="K93:K119" si="23">ROUND(E93*J93,2)</f>
        <v>0</v>
      </c>
      <c r="L93" s="175">
        <v>21</v>
      </c>
      <c r="M93" s="175">
        <f t="shared" ref="M93:M119" si="24">G93*(1+L93/100)</f>
        <v>0</v>
      </c>
      <c r="N93" s="175">
        <v>0</v>
      </c>
      <c r="O93" s="175">
        <f t="shared" ref="O93:O119" si="25">ROUND(E93*N93,2)</f>
        <v>0</v>
      </c>
      <c r="P93" s="175">
        <v>0</v>
      </c>
      <c r="Q93" s="175">
        <f t="shared" ref="Q93:Q119" si="26">ROUND(E93*P93,2)</f>
        <v>0</v>
      </c>
      <c r="R93" s="176">
        <v>2020</v>
      </c>
      <c r="S93" s="162">
        <v>0</v>
      </c>
      <c r="T93" s="162">
        <f t="shared" ref="T93:T119" si="27">ROUND(E93*S93,2)</f>
        <v>0</v>
      </c>
      <c r="U93" s="162"/>
      <c r="V93" s="155"/>
      <c r="W93" s="155"/>
      <c r="X93" s="155"/>
      <c r="Y93" s="155"/>
      <c r="Z93" s="155"/>
      <c r="AA93" s="155"/>
      <c r="AB93" s="155"/>
      <c r="AC93" s="155"/>
      <c r="AD93" s="155"/>
      <c r="AE93" s="155" t="s">
        <v>102</v>
      </c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</row>
    <row r="94" spans="1:58" outlineLevel="1" x14ac:dyDescent="0.2">
      <c r="A94" s="177">
        <v>85</v>
      </c>
      <c r="B94" s="178" t="s">
        <v>259</v>
      </c>
      <c r="C94" s="186" t="s">
        <v>260</v>
      </c>
      <c r="D94" s="179" t="s">
        <v>261</v>
      </c>
      <c r="E94" s="180">
        <v>0.1</v>
      </c>
      <c r="F94" s="181"/>
      <c r="G94" s="182">
        <f t="shared" si="21"/>
        <v>0</v>
      </c>
      <c r="H94" s="181"/>
      <c r="I94" s="182">
        <f t="shared" si="22"/>
        <v>0</v>
      </c>
      <c r="J94" s="181"/>
      <c r="K94" s="182">
        <f t="shared" si="23"/>
        <v>0</v>
      </c>
      <c r="L94" s="182">
        <v>21</v>
      </c>
      <c r="M94" s="182">
        <f t="shared" si="24"/>
        <v>0</v>
      </c>
      <c r="N94" s="182">
        <v>3.4210000000000004E-2</v>
      </c>
      <c r="O94" s="182">
        <f t="shared" si="25"/>
        <v>0</v>
      </c>
      <c r="P94" s="182">
        <v>0</v>
      </c>
      <c r="Q94" s="182">
        <f t="shared" si="26"/>
        <v>0</v>
      </c>
      <c r="R94" s="183" t="s">
        <v>151</v>
      </c>
      <c r="S94" s="162">
        <v>4.1000000000000005</v>
      </c>
      <c r="T94" s="162">
        <f t="shared" si="27"/>
        <v>0.41</v>
      </c>
      <c r="U94" s="162"/>
      <c r="V94" s="155"/>
      <c r="W94" s="155"/>
      <c r="X94" s="155"/>
      <c r="Y94" s="155"/>
      <c r="Z94" s="155"/>
      <c r="AA94" s="155"/>
      <c r="AB94" s="155"/>
      <c r="AC94" s="155"/>
      <c r="AD94" s="155"/>
      <c r="AE94" s="155" t="s">
        <v>102</v>
      </c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</row>
    <row r="95" spans="1:58" outlineLevel="1" x14ac:dyDescent="0.2">
      <c r="A95" s="177">
        <v>86</v>
      </c>
      <c r="B95" s="178" t="s">
        <v>262</v>
      </c>
      <c r="C95" s="186" t="s">
        <v>263</v>
      </c>
      <c r="D95" s="179" t="s">
        <v>258</v>
      </c>
      <c r="E95" s="180">
        <v>13.200000000000001</v>
      </c>
      <c r="F95" s="181"/>
      <c r="G95" s="182">
        <f t="shared" si="21"/>
        <v>0</v>
      </c>
      <c r="H95" s="181"/>
      <c r="I95" s="182">
        <f t="shared" si="22"/>
        <v>0</v>
      </c>
      <c r="J95" s="181"/>
      <c r="K95" s="182">
        <f t="shared" si="23"/>
        <v>0</v>
      </c>
      <c r="L95" s="182">
        <v>21</v>
      </c>
      <c r="M95" s="182">
        <f t="shared" si="24"/>
        <v>0</v>
      </c>
      <c r="N95" s="182">
        <v>0</v>
      </c>
      <c r="O95" s="182">
        <f t="shared" si="25"/>
        <v>0</v>
      </c>
      <c r="P95" s="182">
        <v>0</v>
      </c>
      <c r="Q95" s="182">
        <f t="shared" si="26"/>
        <v>0</v>
      </c>
      <c r="R95" s="183" t="s">
        <v>151</v>
      </c>
      <c r="S95" s="162">
        <v>3.4400000000000004</v>
      </c>
      <c r="T95" s="162">
        <f t="shared" si="27"/>
        <v>45.41</v>
      </c>
      <c r="U95" s="162"/>
      <c r="V95" s="155"/>
      <c r="W95" s="155"/>
      <c r="X95" s="155"/>
      <c r="Y95" s="155"/>
      <c r="Z95" s="155"/>
      <c r="AA95" s="155"/>
      <c r="AB95" s="155"/>
      <c r="AC95" s="155"/>
      <c r="AD95" s="155"/>
      <c r="AE95" s="155" t="s">
        <v>102</v>
      </c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</row>
    <row r="96" spans="1:58" outlineLevel="1" x14ac:dyDescent="0.2">
      <c r="A96" s="177">
        <v>87</v>
      </c>
      <c r="B96" s="178" t="s">
        <v>264</v>
      </c>
      <c r="C96" s="186" t="s">
        <v>265</v>
      </c>
      <c r="D96" s="179" t="s">
        <v>104</v>
      </c>
      <c r="E96" s="180">
        <v>1</v>
      </c>
      <c r="F96" s="181"/>
      <c r="G96" s="182">
        <f t="shared" si="21"/>
        <v>0</v>
      </c>
      <c r="H96" s="181"/>
      <c r="I96" s="182">
        <f t="shared" si="22"/>
        <v>0</v>
      </c>
      <c r="J96" s="181"/>
      <c r="K96" s="182">
        <f t="shared" si="23"/>
        <v>0</v>
      </c>
      <c r="L96" s="182">
        <v>21</v>
      </c>
      <c r="M96" s="182">
        <f t="shared" si="24"/>
        <v>0</v>
      </c>
      <c r="N96" s="182">
        <v>0</v>
      </c>
      <c r="O96" s="182">
        <f t="shared" si="25"/>
        <v>0</v>
      </c>
      <c r="P96" s="182">
        <v>0</v>
      </c>
      <c r="Q96" s="182">
        <f t="shared" si="26"/>
        <v>0</v>
      </c>
      <c r="R96" s="183">
        <v>2020</v>
      </c>
      <c r="S96" s="162">
        <v>0</v>
      </c>
      <c r="T96" s="162">
        <f t="shared" si="27"/>
        <v>0</v>
      </c>
      <c r="U96" s="162"/>
      <c r="V96" s="155"/>
      <c r="W96" s="155"/>
      <c r="X96" s="155"/>
      <c r="Y96" s="155"/>
      <c r="Z96" s="155"/>
      <c r="AA96" s="155"/>
      <c r="AB96" s="155"/>
      <c r="AC96" s="155"/>
      <c r="AD96" s="155"/>
      <c r="AE96" s="155" t="s">
        <v>102</v>
      </c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</row>
    <row r="97" spans="1:58" outlineLevel="1" x14ac:dyDescent="0.2">
      <c r="A97" s="177">
        <v>88</v>
      </c>
      <c r="B97" s="178" t="s">
        <v>266</v>
      </c>
      <c r="C97" s="186" t="s">
        <v>267</v>
      </c>
      <c r="D97" s="179" t="s">
        <v>258</v>
      </c>
      <c r="E97" s="180">
        <v>11.15</v>
      </c>
      <c r="F97" s="181"/>
      <c r="G97" s="182">
        <f t="shared" si="21"/>
        <v>0</v>
      </c>
      <c r="H97" s="181"/>
      <c r="I97" s="182">
        <f t="shared" si="22"/>
        <v>0</v>
      </c>
      <c r="J97" s="181"/>
      <c r="K97" s="182">
        <f t="shared" si="23"/>
        <v>0</v>
      </c>
      <c r="L97" s="182">
        <v>21</v>
      </c>
      <c r="M97" s="182">
        <f t="shared" si="24"/>
        <v>0</v>
      </c>
      <c r="N97" s="182">
        <v>2.5250000000000004</v>
      </c>
      <c r="O97" s="182">
        <f t="shared" si="25"/>
        <v>28.15</v>
      </c>
      <c r="P97" s="182">
        <v>0</v>
      </c>
      <c r="Q97" s="182">
        <f t="shared" si="26"/>
        <v>0</v>
      </c>
      <c r="R97" s="183" t="s">
        <v>151</v>
      </c>
      <c r="S97" s="162">
        <v>3.9000000000000004</v>
      </c>
      <c r="T97" s="162">
        <f t="shared" si="27"/>
        <v>43.49</v>
      </c>
      <c r="U97" s="162"/>
      <c r="V97" s="155"/>
      <c r="W97" s="155"/>
      <c r="X97" s="155"/>
      <c r="Y97" s="155"/>
      <c r="Z97" s="155"/>
      <c r="AA97" s="155"/>
      <c r="AB97" s="155"/>
      <c r="AC97" s="155"/>
      <c r="AD97" s="155"/>
      <c r="AE97" s="155" t="s">
        <v>102</v>
      </c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</row>
    <row r="98" spans="1:58" outlineLevel="1" x14ac:dyDescent="0.2">
      <c r="A98" s="177">
        <v>89</v>
      </c>
      <c r="B98" s="178" t="s">
        <v>268</v>
      </c>
      <c r="C98" s="186" t="s">
        <v>269</v>
      </c>
      <c r="D98" s="179" t="s">
        <v>258</v>
      </c>
      <c r="E98" s="180">
        <v>0.75</v>
      </c>
      <c r="F98" s="181"/>
      <c r="G98" s="182">
        <f t="shared" si="21"/>
        <v>0</v>
      </c>
      <c r="H98" s="181"/>
      <c r="I98" s="182">
        <f t="shared" si="22"/>
        <v>0</v>
      </c>
      <c r="J98" s="181"/>
      <c r="K98" s="182">
        <f t="shared" si="23"/>
        <v>0</v>
      </c>
      <c r="L98" s="182">
        <v>21</v>
      </c>
      <c r="M98" s="182">
        <f t="shared" si="24"/>
        <v>0</v>
      </c>
      <c r="N98" s="182">
        <v>0</v>
      </c>
      <c r="O98" s="182">
        <f t="shared" si="25"/>
        <v>0</v>
      </c>
      <c r="P98" s="182">
        <v>0</v>
      </c>
      <c r="Q98" s="182">
        <f t="shared" si="26"/>
        <v>0</v>
      </c>
      <c r="R98" s="183" t="s">
        <v>151</v>
      </c>
      <c r="S98" s="162">
        <v>9.6000000000000014</v>
      </c>
      <c r="T98" s="162">
        <f t="shared" si="27"/>
        <v>7.2</v>
      </c>
      <c r="U98" s="162"/>
      <c r="V98" s="155"/>
      <c r="W98" s="155"/>
      <c r="X98" s="155"/>
      <c r="Y98" s="155"/>
      <c r="Z98" s="155"/>
      <c r="AA98" s="155"/>
      <c r="AB98" s="155"/>
      <c r="AC98" s="155"/>
      <c r="AD98" s="155"/>
      <c r="AE98" s="155" t="s">
        <v>102</v>
      </c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</row>
    <row r="99" spans="1:58" outlineLevel="1" x14ac:dyDescent="0.2">
      <c r="A99" s="177">
        <v>90</v>
      </c>
      <c r="B99" s="178" t="s">
        <v>270</v>
      </c>
      <c r="C99" s="186" t="s">
        <v>271</v>
      </c>
      <c r="D99" s="179" t="s">
        <v>104</v>
      </c>
      <c r="E99" s="180">
        <v>22</v>
      </c>
      <c r="F99" s="181"/>
      <c r="G99" s="182">
        <f t="shared" si="21"/>
        <v>0</v>
      </c>
      <c r="H99" s="181"/>
      <c r="I99" s="182">
        <f t="shared" si="22"/>
        <v>0</v>
      </c>
      <c r="J99" s="181"/>
      <c r="K99" s="182">
        <f t="shared" si="23"/>
        <v>0</v>
      </c>
      <c r="L99" s="182">
        <v>21</v>
      </c>
      <c r="M99" s="182">
        <f t="shared" si="24"/>
        <v>0</v>
      </c>
      <c r="N99" s="182">
        <v>0.02</v>
      </c>
      <c r="O99" s="182">
        <f t="shared" si="25"/>
        <v>0.44</v>
      </c>
      <c r="P99" s="182">
        <v>0</v>
      </c>
      <c r="Q99" s="182">
        <f t="shared" si="26"/>
        <v>0</v>
      </c>
      <c r="R99" s="183">
        <v>2020</v>
      </c>
      <c r="S99" s="162">
        <v>4.0670000000000002</v>
      </c>
      <c r="T99" s="162">
        <f t="shared" si="27"/>
        <v>89.47</v>
      </c>
      <c r="U99" s="162"/>
      <c r="V99" s="155"/>
      <c r="W99" s="155"/>
      <c r="X99" s="155"/>
      <c r="Y99" s="155"/>
      <c r="Z99" s="155"/>
      <c r="AA99" s="155"/>
      <c r="AB99" s="155"/>
      <c r="AC99" s="155"/>
      <c r="AD99" s="155"/>
      <c r="AE99" s="155" t="s">
        <v>102</v>
      </c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</row>
    <row r="100" spans="1:58" outlineLevel="1" x14ac:dyDescent="0.2">
      <c r="A100" s="177">
        <v>91</v>
      </c>
      <c r="B100" s="178" t="s">
        <v>272</v>
      </c>
      <c r="C100" s="186" t="s">
        <v>273</v>
      </c>
      <c r="D100" s="179" t="s">
        <v>250</v>
      </c>
      <c r="E100" s="180">
        <v>1.1000000000000001</v>
      </c>
      <c r="F100" s="181"/>
      <c r="G100" s="182">
        <f t="shared" si="21"/>
        <v>0</v>
      </c>
      <c r="H100" s="181"/>
      <c r="I100" s="182">
        <f t="shared" si="22"/>
        <v>0</v>
      </c>
      <c r="J100" s="181"/>
      <c r="K100" s="182">
        <f t="shared" si="23"/>
        <v>0</v>
      </c>
      <c r="L100" s="182">
        <v>21</v>
      </c>
      <c r="M100" s="182">
        <f t="shared" si="24"/>
        <v>0</v>
      </c>
      <c r="N100" s="182">
        <v>0.12957000000000002</v>
      </c>
      <c r="O100" s="182">
        <f t="shared" si="25"/>
        <v>0.14000000000000001</v>
      </c>
      <c r="P100" s="182">
        <v>0</v>
      </c>
      <c r="Q100" s="182">
        <f t="shared" si="26"/>
        <v>0</v>
      </c>
      <c r="R100" s="183">
        <v>2020</v>
      </c>
      <c r="S100" s="162">
        <v>2.8270000000000004</v>
      </c>
      <c r="T100" s="162">
        <f t="shared" si="27"/>
        <v>3.11</v>
      </c>
      <c r="U100" s="162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 t="s">
        <v>102</v>
      </c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</row>
    <row r="101" spans="1:58" outlineLevel="1" x14ac:dyDescent="0.2">
      <c r="A101" s="177">
        <v>92</v>
      </c>
      <c r="B101" s="178" t="s">
        <v>274</v>
      </c>
      <c r="C101" s="186" t="s">
        <v>275</v>
      </c>
      <c r="D101" s="179" t="s">
        <v>104</v>
      </c>
      <c r="E101" s="180">
        <v>2</v>
      </c>
      <c r="F101" s="181"/>
      <c r="G101" s="182">
        <f t="shared" si="21"/>
        <v>0</v>
      </c>
      <c r="H101" s="181"/>
      <c r="I101" s="182">
        <f t="shared" si="22"/>
        <v>0</v>
      </c>
      <c r="J101" s="181"/>
      <c r="K101" s="182">
        <f t="shared" si="23"/>
        <v>0</v>
      </c>
      <c r="L101" s="182">
        <v>21</v>
      </c>
      <c r="M101" s="182">
        <f t="shared" si="24"/>
        <v>0</v>
      </c>
      <c r="N101" s="182">
        <v>0</v>
      </c>
      <c r="O101" s="182">
        <f t="shared" si="25"/>
        <v>0</v>
      </c>
      <c r="P101" s="182">
        <v>0</v>
      </c>
      <c r="Q101" s="182">
        <f t="shared" si="26"/>
        <v>0</v>
      </c>
      <c r="R101" s="183" t="s">
        <v>151</v>
      </c>
      <c r="S101" s="162">
        <v>1.86</v>
      </c>
      <c r="T101" s="162">
        <f t="shared" si="27"/>
        <v>3.72</v>
      </c>
      <c r="U101" s="162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 t="s">
        <v>102</v>
      </c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</row>
    <row r="102" spans="1:58" outlineLevel="1" x14ac:dyDescent="0.2">
      <c r="A102" s="177">
        <v>93</v>
      </c>
      <c r="B102" s="178" t="s">
        <v>276</v>
      </c>
      <c r="C102" s="186" t="s">
        <v>277</v>
      </c>
      <c r="D102" s="179" t="s">
        <v>104</v>
      </c>
      <c r="E102" s="180">
        <v>2</v>
      </c>
      <c r="F102" s="181"/>
      <c r="G102" s="182">
        <f t="shared" si="21"/>
        <v>0</v>
      </c>
      <c r="H102" s="181"/>
      <c r="I102" s="182">
        <f t="shared" si="22"/>
        <v>0</v>
      </c>
      <c r="J102" s="181"/>
      <c r="K102" s="182">
        <f t="shared" si="23"/>
        <v>0</v>
      </c>
      <c r="L102" s="182">
        <v>21</v>
      </c>
      <c r="M102" s="182">
        <f t="shared" si="24"/>
        <v>0</v>
      </c>
      <c r="N102" s="182">
        <v>0</v>
      </c>
      <c r="O102" s="182">
        <f t="shared" si="25"/>
        <v>0</v>
      </c>
      <c r="P102" s="182">
        <v>0</v>
      </c>
      <c r="Q102" s="182">
        <f t="shared" si="26"/>
        <v>0</v>
      </c>
      <c r="R102" s="183" t="s">
        <v>151</v>
      </c>
      <c r="S102" s="162">
        <v>0.39200000000000002</v>
      </c>
      <c r="T102" s="162">
        <f t="shared" si="27"/>
        <v>0.78</v>
      </c>
      <c r="U102" s="162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 t="s">
        <v>102</v>
      </c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</row>
    <row r="103" spans="1:58" outlineLevel="1" x14ac:dyDescent="0.2">
      <c r="A103" s="177">
        <v>94</v>
      </c>
      <c r="B103" s="178" t="s">
        <v>278</v>
      </c>
      <c r="C103" s="186" t="s">
        <v>279</v>
      </c>
      <c r="D103" s="179" t="s">
        <v>258</v>
      </c>
      <c r="E103" s="180">
        <v>1.5</v>
      </c>
      <c r="F103" s="181"/>
      <c r="G103" s="182">
        <f t="shared" si="21"/>
        <v>0</v>
      </c>
      <c r="H103" s="181"/>
      <c r="I103" s="182">
        <f t="shared" si="22"/>
        <v>0</v>
      </c>
      <c r="J103" s="181"/>
      <c r="K103" s="182">
        <f t="shared" si="23"/>
        <v>0</v>
      </c>
      <c r="L103" s="182">
        <v>21</v>
      </c>
      <c r="M103" s="182">
        <f t="shared" si="24"/>
        <v>0</v>
      </c>
      <c r="N103" s="182">
        <v>0</v>
      </c>
      <c r="O103" s="182">
        <f t="shared" si="25"/>
        <v>0</v>
      </c>
      <c r="P103" s="182">
        <v>0</v>
      </c>
      <c r="Q103" s="182">
        <f t="shared" si="26"/>
        <v>0</v>
      </c>
      <c r="R103" s="183" t="s">
        <v>151</v>
      </c>
      <c r="S103" s="162">
        <v>0.93100000000000005</v>
      </c>
      <c r="T103" s="162">
        <f t="shared" si="27"/>
        <v>1.4</v>
      </c>
      <c r="U103" s="162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 t="s">
        <v>102</v>
      </c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</row>
    <row r="104" spans="1:58" outlineLevel="1" x14ac:dyDescent="0.2">
      <c r="A104" s="177">
        <v>95</v>
      </c>
      <c r="B104" s="178" t="s">
        <v>280</v>
      </c>
      <c r="C104" s="186" t="s">
        <v>281</v>
      </c>
      <c r="D104" s="179" t="s">
        <v>120</v>
      </c>
      <c r="E104" s="180">
        <v>142</v>
      </c>
      <c r="F104" s="181"/>
      <c r="G104" s="182">
        <f t="shared" si="21"/>
        <v>0</v>
      </c>
      <c r="H104" s="181"/>
      <c r="I104" s="182">
        <f t="shared" si="22"/>
        <v>0</v>
      </c>
      <c r="J104" s="181"/>
      <c r="K104" s="182">
        <f t="shared" si="23"/>
        <v>0</v>
      </c>
      <c r="L104" s="182">
        <v>21</v>
      </c>
      <c r="M104" s="182">
        <f t="shared" si="24"/>
        <v>0</v>
      </c>
      <c r="N104" s="182">
        <v>0</v>
      </c>
      <c r="O104" s="182">
        <f t="shared" si="25"/>
        <v>0</v>
      </c>
      <c r="P104" s="182">
        <v>0</v>
      </c>
      <c r="Q104" s="182">
        <f t="shared" si="26"/>
        <v>0</v>
      </c>
      <c r="R104" s="183" t="s">
        <v>151</v>
      </c>
      <c r="S104" s="162">
        <v>8.1760000000000013E-2</v>
      </c>
      <c r="T104" s="162">
        <f t="shared" si="27"/>
        <v>11.61</v>
      </c>
      <c r="U104" s="162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 t="s">
        <v>102</v>
      </c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</row>
    <row r="105" spans="1:58" outlineLevel="1" x14ac:dyDescent="0.2">
      <c r="A105" s="177">
        <v>96</v>
      </c>
      <c r="B105" s="178" t="s">
        <v>282</v>
      </c>
      <c r="C105" s="186" t="s">
        <v>283</v>
      </c>
      <c r="D105" s="179" t="s">
        <v>104</v>
      </c>
      <c r="E105" s="180">
        <v>3</v>
      </c>
      <c r="F105" s="181"/>
      <c r="G105" s="182">
        <f t="shared" si="21"/>
        <v>0</v>
      </c>
      <c r="H105" s="181"/>
      <c r="I105" s="182">
        <f t="shared" si="22"/>
        <v>0</v>
      </c>
      <c r="J105" s="181"/>
      <c r="K105" s="182">
        <f t="shared" si="23"/>
        <v>0</v>
      </c>
      <c r="L105" s="182">
        <v>21</v>
      </c>
      <c r="M105" s="182">
        <f t="shared" si="24"/>
        <v>0</v>
      </c>
      <c r="N105" s="182">
        <v>0</v>
      </c>
      <c r="O105" s="182">
        <f t="shared" si="25"/>
        <v>0</v>
      </c>
      <c r="P105" s="182">
        <v>0</v>
      </c>
      <c r="Q105" s="182">
        <f t="shared" si="26"/>
        <v>0</v>
      </c>
      <c r="R105" s="183" t="s">
        <v>151</v>
      </c>
      <c r="S105" s="162">
        <v>2.157</v>
      </c>
      <c r="T105" s="162">
        <f t="shared" si="27"/>
        <v>6.47</v>
      </c>
      <c r="U105" s="162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 t="s">
        <v>102</v>
      </c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</row>
    <row r="106" spans="1:58" outlineLevel="1" x14ac:dyDescent="0.2">
      <c r="A106" s="177">
        <v>97</v>
      </c>
      <c r="B106" s="178" t="s">
        <v>284</v>
      </c>
      <c r="C106" s="186" t="s">
        <v>285</v>
      </c>
      <c r="D106" s="179" t="s">
        <v>104</v>
      </c>
      <c r="E106" s="180">
        <v>3</v>
      </c>
      <c r="F106" s="181"/>
      <c r="G106" s="182">
        <f t="shared" si="21"/>
        <v>0</v>
      </c>
      <c r="H106" s="181"/>
      <c r="I106" s="182">
        <f t="shared" si="22"/>
        <v>0</v>
      </c>
      <c r="J106" s="181"/>
      <c r="K106" s="182">
        <f t="shared" si="23"/>
        <v>0</v>
      </c>
      <c r="L106" s="182">
        <v>21</v>
      </c>
      <c r="M106" s="182">
        <f t="shared" si="24"/>
        <v>0</v>
      </c>
      <c r="N106" s="182">
        <v>0</v>
      </c>
      <c r="O106" s="182">
        <f t="shared" si="25"/>
        <v>0</v>
      </c>
      <c r="P106" s="182">
        <v>0</v>
      </c>
      <c r="Q106" s="182">
        <f t="shared" si="26"/>
        <v>0</v>
      </c>
      <c r="R106" s="183">
        <v>2020</v>
      </c>
      <c r="S106" s="162">
        <v>1.028</v>
      </c>
      <c r="T106" s="162">
        <f t="shared" si="27"/>
        <v>3.08</v>
      </c>
      <c r="U106" s="162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 t="s">
        <v>102</v>
      </c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</row>
    <row r="107" spans="1:58" outlineLevel="1" x14ac:dyDescent="0.2">
      <c r="A107" s="177">
        <v>98</v>
      </c>
      <c r="B107" s="178" t="s">
        <v>286</v>
      </c>
      <c r="C107" s="186" t="s">
        <v>287</v>
      </c>
      <c r="D107" s="179" t="s">
        <v>250</v>
      </c>
      <c r="E107" s="180">
        <v>1.5</v>
      </c>
      <c r="F107" s="181"/>
      <c r="G107" s="182">
        <f t="shared" si="21"/>
        <v>0</v>
      </c>
      <c r="H107" s="181"/>
      <c r="I107" s="182">
        <f t="shared" si="22"/>
        <v>0</v>
      </c>
      <c r="J107" s="181"/>
      <c r="K107" s="182">
        <f t="shared" si="23"/>
        <v>0</v>
      </c>
      <c r="L107" s="182">
        <v>21</v>
      </c>
      <c r="M107" s="182">
        <f t="shared" si="24"/>
        <v>0</v>
      </c>
      <c r="N107" s="182">
        <v>0</v>
      </c>
      <c r="O107" s="182">
        <f t="shared" si="25"/>
        <v>0</v>
      </c>
      <c r="P107" s="182">
        <v>0</v>
      </c>
      <c r="Q107" s="182">
        <f t="shared" si="26"/>
        <v>0</v>
      </c>
      <c r="R107" s="183">
        <v>2020</v>
      </c>
      <c r="S107" s="162">
        <v>28.831000000000003</v>
      </c>
      <c r="T107" s="162">
        <f t="shared" si="27"/>
        <v>43.25</v>
      </c>
      <c r="U107" s="162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 t="s">
        <v>102</v>
      </c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</row>
    <row r="108" spans="1:58" outlineLevel="1" x14ac:dyDescent="0.2">
      <c r="A108" s="177">
        <v>99</v>
      </c>
      <c r="B108" s="178" t="s">
        <v>288</v>
      </c>
      <c r="C108" s="186" t="s">
        <v>289</v>
      </c>
      <c r="D108" s="179" t="s">
        <v>104</v>
      </c>
      <c r="E108" s="180">
        <v>1</v>
      </c>
      <c r="F108" s="181"/>
      <c r="G108" s="182">
        <f t="shared" si="21"/>
        <v>0</v>
      </c>
      <c r="H108" s="181"/>
      <c r="I108" s="182">
        <f t="shared" si="22"/>
        <v>0</v>
      </c>
      <c r="J108" s="181"/>
      <c r="K108" s="182">
        <f t="shared" si="23"/>
        <v>0</v>
      </c>
      <c r="L108" s="182">
        <v>21</v>
      </c>
      <c r="M108" s="182">
        <f t="shared" si="24"/>
        <v>0</v>
      </c>
      <c r="N108" s="182">
        <v>0</v>
      </c>
      <c r="O108" s="182">
        <f t="shared" si="25"/>
        <v>0</v>
      </c>
      <c r="P108" s="182">
        <v>0</v>
      </c>
      <c r="Q108" s="182">
        <f t="shared" si="26"/>
        <v>0</v>
      </c>
      <c r="R108" s="183" t="s">
        <v>109</v>
      </c>
      <c r="S108" s="162">
        <v>2.125</v>
      </c>
      <c r="T108" s="162">
        <f t="shared" si="27"/>
        <v>2.13</v>
      </c>
      <c r="U108" s="162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 t="s">
        <v>102</v>
      </c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</row>
    <row r="109" spans="1:58" outlineLevel="1" x14ac:dyDescent="0.2">
      <c r="A109" s="177">
        <v>100</v>
      </c>
      <c r="B109" s="178" t="s">
        <v>290</v>
      </c>
      <c r="C109" s="186" t="s">
        <v>291</v>
      </c>
      <c r="D109" s="179" t="s">
        <v>120</v>
      </c>
      <c r="E109" s="180">
        <v>119</v>
      </c>
      <c r="F109" s="181"/>
      <c r="G109" s="182">
        <f t="shared" si="21"/>
        <v>0</v>
      </c>
      <c r="H109" s="181"/>
      <c r="I109" s="182">
        <f t="shared" si="22"/>
        <v>0</v>
      </c>
      <c r="J109" s="181"/>
      <c r="K109" s="182">
        <f t="shared" si="23"/>
        <v>0</v>
      </c>
      <c r="L109" s="182">
        <v>21</v>
      </c>
      <c r="M109" s="182">
        <f t="shared" si="24"/>
        <v>0</v>
      </c>
      <c r="N109" s="182">
        <v>0</v>
      </c>
      <c r="O109" s="182">
        <f t="shared" si="25"/>
        <v>0</v>
      </c>
      <c r="P109" s="182">
        <v>0</v>
      </c>
      <c r="Q109" s="182">
        <f t="shared" si="26"/>
        <v>0</v>
      </c>
      <c r="R109" s="183" t="s">
        <v>151</v>
      </c>
      <c r="S109" s="162">
        <v>7.0000000000000007E-2</v>
      </c>
      <c r="T109" s="162">
        <f t="shared" si="27"/>
        <v>8.33</v>
      </c>
      <c r="U109" s="162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 t="s">
        <v>102</v>
      </c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</row>
    <row r="110" spans="1:58" outlineLevel="1" x14ac:dyDescent="0.2">
      <c r="A110" s="177">
        <v>101</v>
      </c>
      <c r="B110" s="178" t="s">
        <v>292</v>
      </c>
      <c r="C110" s="186" t="s">
        <v>293</v>
      </c>
      <c r="D110" s="179" t="s">
        <v>120</v>
      </c>
      <c r="E110" s="180">
        <v>23</v>
      </c>
      <c r="F110" s="181"/>
      <c r="G110" s="182">
        <f t="shared" si="21"/>
        <v>0</v>
      </c>
      <c r="H110" s="181"/>
      <c r="I110" s="182">
        <f t="shared" si="22"/>
        <v>0</v>
      </c>
      <c r="J110" s="181"/>
      <c r="K110" s="182">
        <f t="shared" si="23"/>
        <v>0</v>
      </c>
      <c r="L110" s="182">
        <v>21</v>
      </c>
      <c r="M110" s="182">
        <f t="shared" si="24"/>
        <v>0</v>
      </c>
      <c r="N110" s="182">
        <v>0.11025</v>
      </c>
      <c r="O110" s="182">
        <f t="shared" si="25"/>
        <v>2.54</v>
      </c>
      <c r="P110" s="182">
        <v>0</v>
      </c>
      <c r="Q110" s="182">
        <f t="shared" si="26"/>
        <v>0</v>
      </c>
      <c r="R110" s="183" t="s">
        <v>151</v>
      </c>
      <c r="S110" s="162">
        <v>5.2800000000000007E-2</v>
      </c>
      <c r="T110" s="162">
        <f t="shared" si="27"/>
        <v>1.21</v>
      </c>
      <c r="U110" s="162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 t="s">
        <v>102</v>
      </c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</row>
    <row r="111" spans="1:58" outlineLevel="1" x14ac:dyDescent="0.2">
      <c r="A111" s="177">
        <v>102</v>
      </c>
      <c r="B111" s="178" t="s">
        <v>294</v>
      </c>
      <c r="C111" s="186" t="s">
        <v>295</v>
      </c>
      <c r="D111" s="179" t="s">
        <v>120</v>
      </c>
      <c r="E111" s="180">
        <v>154</v>
      </c>
      <c r="F111" s="181"/>
      <c r="G111" s="182">
        <f t="shared" si="21"/>
        <v>0</v>
      </c>
      <c r="H111" s="181"/>
      <c r="I111" s="182">
        <f t="shared" si="22"/>
        <v>0</v>
      </c>
      <c r="J111" s="181"/>
      <c r="K111" s="182">
        <f t="shared" si="23"/>
        <v>0</v>
      </c>
      <c r="L111" s="182">
        <v>21</v>
      </c>
      <c r="M111" s="182">
        <f t="shared" si="24"/>
        <v>0</v>
      </c>
      <c r="N111" s="182">
        <v>6.0000000000000002E-5</v>
      </c>
      <c r="O111" s="182">
        <f t="shared" si="25"/>
        <v>0.01</v>
      </c>
      <c r="P111" s="182">
        <v>0</v>
      </c>
      <c r="Q111" s="182">
        <f t="shared" si="26"/>
        <v>0</v>
      </c>
      <c r="R111" s="183" t="s">
        <v>151</v>
      </c>
      <c r="S111" s="162">
        <v>2.6000000000000002E-2</v>
      </c>
      <c r="T111" s="162">
        <f t="shared" si="27"/>
        <v>4</v>
      </c>
      <c r="U111" s="162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 t="s">
        <v>102</v>
      </c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</row>
    <row r="112" spans="1:58" outlineLevel="1" x14ac:dyDescent="0.2">
      <c r="A112" s="177">
        <v>103</v>
      </c>
      <c r="B112" s="178" t="s">
        <v>296</v>
      </c>
      <c r="C112" s="186" t="s">
        <v>297</v>
      </c>
      <c r="D112" s="179" t="s">
        <v>120</v>
      </c>
      <c r="E112" s="180">
        <v>142</v>
      </c>
      <c r="F112" s="181"/>
      <c r="G112" s="182">
        <f t="shared" si="21"/>
        <v>0</v>
      </c>
      <c r="H112" s="181"/>
      <c r="I112" s="182">
        <f t="shared" si="22"/>
        <v>0</v>
      </c>
      <c r="J112" s="181"/>
      <c r="K112" s="182">
        <f t="shared" si="23"/>
        <v>0</v>
      </c>
      <c r="L112" s="182">
        <v>21</v>
      </c>
      <c r="M112" s="182">
        <f t="shared" si="24"/>
        <v>0</v>
      </c>
      <c r="N112" s="182">
        <v>0</v>
      </c>
      <c r="O112" s="182">
        <f t="shared" si="25"/>
        <v>0</v>
      </c>
      <c r="P112" s="182">
        <v>0</v>
      </c>
      <c r="Q112" s="182">
        <f t="shared" si="26"/>
        <v>0</v>
      </c>
      <c r="R112" s="183" t="s">
        <v>151</v>
      </c>
      <c r="S112" s="162">
        <v>0.15110000000000001</v>
      </c>
      <c r="T112" s="162">
        <f t="shared" si="27"/>
        <v>21.46</v>
      </c>
      <c r="U112" s="162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 t="s">
        <v>102</v>
      </c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</row>
    <row r="113" spans="1:58" outlineLevel="1" x14ac:dyDescent="0.2">
      <c r="A113" s="177">
        <v>104</v>
      </c>
      <c r="B113" s="178" t="s">
        <v>298</v>
      </c>
      <c r="C113" s="186" t="s">
        <v>299</v>
      </c>
      <c r="D113" s="179" t="s">
        <v>258</v>
      </c>
      <c r="E113" s="180">
        <v>12.760000000000002</v>
      </c>
      <c r="F113" s="181"/>
      <c r="G113" s="182">
        <f t="shared" si="21"/>
        <v>0</v>
      </c>
      <c r="H113" s="181"/>
      <c r="I113" s="182">
        <f t="shared" si="22"/>
        <v>0</v>
      </c>
      <c r="J113" s="181"/>
      <c r="K113" s="182">
        <f t="shared" si="23"/>
        <v>0</v>
      </c>
      <c r="L113" s="182">
        <v>21</v>
      </c>
      <c r="M113" s="182">
        <f t="shared" si="24"/>
        <v>0</v>
      </c>
      <c r="N113" s="182">
        <v>0</v>
      </c>
      <c r="O113" s="182">
        <f t="shared" si="25"/>
        <v>0</v>
      </c>
      <c r="P113" s="182">
        <v>0</v>
      </c>
      <c r="Q113" s="182">
        <f t="shared" si="26"/>
        <v>0</v>
      </c>
      <c r="R113" s="183" t="s">
        <v>109</v>
      </c>
      <c r="S113" s="162">
        <v>0.66300000000000003</v>
      </c>
      <c r="T113" s="162">
        <f t="shared" si="27"/>
        <v>8.4600000000000009</v>
      </c>
      <c r="U113" s="162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 t="s">
        <v>102</v>
      </c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</row>
    <row r="114" spans="1:58" outlineLevel="1" x14ac:dyDescent="0.2">
      <c r="A114" s="177">
        <v>105</v>
      </c>
      <c r="B114" s="178" t="s">
        <v>300</v>
      </c>
      <c r="C114" s="186" t="s">
        <v>301</v>
      </c>
      <c r="D114" s="179" t="s">
        <v>302</v>
      </c>
      <c r="E114" s="180">
        <v>137</v>
      </c>
      <c r="F114" s="181"/>
      <c r="G114" s="182">
        <f t="shared" si="21"/>
        <v>0</v>
      </c>
      <c r="H114" s="181"/>
      <c r="I114" s="182">
        <f t="shared" si="22"/>
        <v>0</v>
      </c>
      <c r="J114" s="181"/>
      <c r="K114" s="182">
        <f t="shared" si="23"/>
        <v>0</v>
      </c>
      <c r="L114" s="182">
        <v>21</v>
      </c>
      <c r="M114" s="182">
        <f t="shared" si="24"/>
        <v>0</v>
      </c>
      <c r="N114" s="182">
        <v>0</v>
      </c>
      <c r="O114" s="182">
        <f t="shared" si="25"/>
        <v>0</v>
      </c>
      <c r="P114" s="182">
        <v>0</v>
      </c>
      <c r="Q114" s="182">
        <f t="shared" si="26"/>
        <v>0</v>
      </c>
      <c r="R114" s="183" t="s">
        <v>151</v>
      </c>
      <c r="S114" s="162">
        <v>0.129</v>
      </c>
      <c r="T114" s="162">
        <f t="shared" si="27"/>
        <v>17.670000000000002</v>
      </c>
      <c r="U114" s="162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 t="s">
        <v>102</v>
      </c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</row>
    <row r="115" spans="1:58" outlineLevel="1" x14ac:dyDescent="0.2">
      <c r="A115" s="177">
        <v>106</v>
      </c>
      <c r="B115" s="178" t="s">
        <v>303</v>
      </c>
      <c r="C115" s="186" t="s">
        <v>304</v>
      </c>
      <c r="D115" s="179" t="s">
        <v>302</v>
      </c>
      <c r="E115" s="180">
        <v>5</v>
      </c>
      <c r="F115" s="181"/>
      <c r="G115" s="182">
        <f t="shared" si="21"/>
        <v>0</v>
      </c>
      <c r="H115" s="181"/>
      <c r="I115" s="182">
        <f t="shared" si="22"/>
        <v>0</v>
      </c>
      <c r="J115" s="181"/>
      <c r="K115" s="182">
        <f t="shared" si="23"/>
        <v>0</v>
      </c>
      <c r="L115" s="182">
        <v>21</v>
      </c>
      <c r="M115" s="182">
        <f t="shared" si="24"/>
        <v>0</v>
      </c>
      <c r="N115" s="182">
        <v>0.18907000000000002</v>
      </c>
      <c r="O115" s="182">
        <f t="shared" si="25"/>
        <v>0.95</v>
      </c>
      <c r="P115" s="182">
        <v>0</v>
      </c>
      <c r="Q115" s="182">
        <f t="shared" si="26"/>
        <v>0</v>
      </c>
      <c r="R115" s="183">
        <v>2020</v>
      </c>
      <c r="S115" s="162">
        <v>9.7000000000000003E-2</v>
      </c>
      <c r="T115" s="162">
        <f t="shared" si="27"/>
        <v>0.49</v>
      </c>
      <c r="U115" s="162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 t="s">
        <v>102</v>
      </c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</row>
    <row r="116" spans="1:58" outlineLevel="1" x14ac:dyDescent="0.2">
      <c r="A116" s="177">
        <v>107</v>
      </c>
      <c r="B116" s="178" t="s">
        <v>305</v>
      </c>
      <c r="C116" s="186" t="s">
        <v>334</v>
      </c>
      <c r="D116" s="179" t="s">
        <v>104</v>
      </c>
      <c r="E116" s="180">
        <v>3.2</v>
      </c>
      <c r="F116" s="181"/>
      <c r="G116" s="182">
        <f t="shared" si="21"/>
        <v>0</v>
      </c>
      <c r="H116" s="181"/>
      <c r="I116" s="182">
        <f t="shared" si="22"/>
        <v>0</v>
      </c>
      <c r="J116" s="181"/>
      <c r="K116" s="182">
        <f t="shared" si="23"/>
        <v>0</v>
      </c>
      <c r="L116" s="182">
        <v>21</v>
      </c>
      <c r="M116" s="182">
        <f t="shared" si="24"/>
        <v>0</v>
      </c>
      <c r="N116" s="182">
        <v>1.6660000000000001E-2</v>
      </c>
      <c r="O116" s="182">
        <f t="shared" si="25"/>
        <v>0.05</v>
      </c>
      <c r="P116" s="182">
        <v>0</v>
      </c>
      <c r="Q116" s="182">
        <f t="shared" si="26"/>
        <v>0</v>
      </c>
      <c r="R116" s="183" t="s">
        <v>109</v>
      </c>
      <c r="S116" s="162">
        <v>0</v>
      </c>
      <c r="T116" s="162">
        <f t="shared" si="27"/>
        <v>0</v>
      </c>
      <c r="U116" s="162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 t="s">
        <v>191</v>
      </c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</row>
    <row r="117" spans="1:58" outlineLevel="1" x14ac:dyDescent="0.2">
      <c r="A117" s="177">
        <v>108</v>
      </c>
      <c r="B117" s="178" t="s">
        <v>306</v>
      </c>
      <c r="C117" s="186" t="s">
        <v>335</v>
      </c>
      <c r="D117" s="179" t="s">
        <v>104</v>
      </c>
      <c r="E117" s="180">
        <v>0.4</v>
      </c>
      <c r="F117" s="181"/>
      <c r="G117" s="182">
        <f t="shared" si="21"/>
        <v>0</v>
      </c>
      <c r="H117" s="181"/>
      <c r="I117" s="182">
        <f t="shared" si="22"/>
        <v>0</v>
      </c>
      <c r="J117" s="181"/>
      <c r="K117" s="182">
        <f t="shared" si="23"/>
        <v>0</v>
      </c>
      <c r="L117" s="182">
        <v>21</v>
      </c>
      <c r="M117" s="182">
        <f t="shared" si="24"/>
        <v>0</v>
      </c>
      <c r="N117" s="182">
        <v>3.8010000000000002E-2</v>
      </c>
      <c r="O117" s="182">
        <f t="shared" si="25"/>
        <v>0.02</v>
      </c>
      <c r="P117" s="182">
        <v>0</v>
      </c>
      <c r="Q117" s="182">
        <f t="shared" si="26"/>
        <v>0</v>
      </c>
      <c r="R117" s="183" t="s">
        <v>109</v>
      </c>
      <c r="S117" s="162">
        <v>0</v>
      </c>
      <c r="T117" s="162">
        <f t="shared" si="27"/>
        <v>0</v>
      </c>
      <c r="U117" s="162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 t="s">
        <v>191</v>
      </c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</row>
    <row r="118" spans="1:58" outlineLevel="1" x14ac:dyDescent="0.2">
      <c r="A118" s="177">
        <v>109</v>
      </c>
      <c r="B118" s="178" t="s">
        <v>307</v>
      </c>
      <c r="C118" s="186" t="s">
        <v>336</v>
      </c>
      <c r="D118" s="179" t="s">
        <v>120</v>
      </c>
      <c r="E118" s="180">
        <v>68</v>
      </c>
      <c r="F118" s="181"/>
      <c r="G118" s="182">
        <f t="shared" si="21"/>
        <v>0</v>
      </c>
      <c r="H118" s="181"/>
      <c r="I118" s="182">
        <f t="shared" si="22"/>
        <v>0</v>
      </c>
      <c r="J118" s="181"/>
      <c r="K118" s="182">
        <f t="shared" si="23"/>
        <v>0</v>
      </c>
      <c r="L118" s="182">
        <v>21</v>
      </c>
      <c r="M118" s="182">
        <f t="shared" si="24"/>
        <v>0</v>
      </c>
      <c r="N118" s="182">
        <v>2.6000000000000003E-4</v>
      </c>
      <c r="O118" s="182">
        <f t="shared" si="25"/>
        <v>0.02</v>
      </c>
      <c r="P118" s="182">
        <v>0</v>
      </c>
      <c r="Q118" s="182">
        <f t="shared" si="26"/>
        <v>0</v>
      </c>
      <c r="R118" s="183" t="s">
        <v>109</v>
      </c>
      <c r="S118" s="162">
        <v>0</v>
      </c>
      <c r="T118" s="162">
        <f t="shared" si="27"/>
        <v>0</v>
      </c>
      <c r="U118" s="162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 t="s">
        <v>191</v>
      </c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</row>
    <row r="119" spans="1:58" outlineLevel="1" x14ac:dyDescent="0.2">
      <c r="A119" s="177">
        <v>110</v>
      </c>
      <c r="B119" s="178" t="s">
        <v>308</v>
      </c>
      <c r="C119" s="186" t="s">
        <v>337</v>
      </c>
      <c r="D119" s="179" t="s">
        <v>120</v>
      </c>
      <c r="E119" s="180">
        <v>36</v>
      </c>
      <c r="F119" s="181"/>
      <c r="G119" s="182">
        <f t="shared" si="21"/>
        <v>0</v>
      </c>
      <c r="H119" s="181"/>
      <c r="I119" s="182">
        <f t="shared" si="22"/>
        <v>0</v>
      </c>
      <c r="J119" s="181"/>
      <c r="K119" s="182">
        <f t="shared" si="23"/>
        <v>0</v>
      </c>
      <c r="L119" s="182">
        <v>21</v>
      </c>
      <c r="M119" s="182">
        <f t="shared" si="24"/>
        <v>0</v>
      </c>
      <c r="N119" s="182">
        <v>3.1000000000000005E-4</v>
      </c>
      <c r="O119" s="182">
        <f t="shared" si="25"/>
        <v>0.01</v>
      </c>
      <c r="P119" s="182">
        <v>0</v>
      </c>
      <c r="Q119" s="182">
        <f t="shared" si="26"/>
        <v>0</v>
      </c>
      <c r="R119" s="183" t="s">
        <v>109</v>
      </c>
      <c r="S119" s="162">
        <v>0</v>
      </c>
      <c r="T119" s="162">
        <f t="shared" si="27"/>
        <v>0</v>
      </c>
      <c r="U119" s="162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 t="s">
        <v>191</v>
      </c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</row>
    <row r="120" spans="1:58" x14ac:dyDescent="0.2">
      <c r="A120" s="164" t="s">
        <v>97</v>
      </c>
      <c r="B120" s="165" t="s">
        <v>71</v>
      </c>
      <c r="C120" s="185" t="s">
        <v>27</v>
      </c>
      <c r="D120" s="166"/>
      <c r="E120" s="167"/>
      <c r="F120" s="168"/>
      <c r="G120" s="168">
        <f>SUMIF(AE121:AE127,"&lt;&gt;NOR",G121:G127)</f>
        <v>0</v>
      </c>
      <c r="H120" s="168"/>
      <c r="I120" s="168">
        <f>SUM(I121:I127)</f>
        <v>0</v>
      </c>
      <c r="J120" s="168"/>
      <c r="K120" s="168">
        <f>SUM(K121:K127)</f>
        <v>0</v>
      </c>
      <c r="L120" s="168"/>
      <c r="M120" s="168">
        <f>SUM(M121:M127)</f>
        <v>0</v>
      </c>
      <c r="N120" s="168"/>
      <c r="O120" s="168">
        <f>SUM(O121:O127)</f>
        <v>0</v>
      </c>
      <c r="P120" s="168"/>
      <c r="Q120" s="168">
        <f>SUM(Q121:Q127)</f>
        <v>0</v>
      </c>
      <c r="R120" s="169"/>
      <c r="S120" s="163"/>
      <c r="T120" s="163">
        <f>SUM(T121:T127)</f>
        <v>0.59</v>
      </c>
      <c r="U120" s="163"/>
      <c r="AE120" t="s">
        <v>98</v>
      </c>
    </row>
    <row r="121" spans="1:58" outlineLevel="1" x14ac:dyDescent="0.2">
      <c r="A121" s="177">
        <v>111</v>
      </c>
      <c r="B121" s="178" t="s">
        <v>309</v>
      </c>
      <c r="C121" s="186" t="s">
        <v>310</v>
      </c>
      <c r="D121" s="179" t="s">
        <v>311</v>
      </c>
      <c r="E121" s="180">
        <v>1</v>
      </c>
      <c r="F121" s="181"/>
      <c r="G121" s="182">
        <f t="shared" ref="G121:G127" si="28">ROUND(E121*F121,2)</f>
        <v>0</v>
      </c>
      <c r="H121" s="181"/>
      <c r="I121" s="182">
        <f t="shared" ref="I121:I127" si="29">ROUND(E121*H121,2)</f>
        <v>0</v>
      </c>
      <c r="J121" s="181"/>
      <c r="K121" s="182">
        <f t="shared" ref="K121:K127" si="30">ROUND(E121*J121,2)</f>
        <v>0</v>
      </c>
      <c r="L121" s="182">
        <v>21</v>
      </c>
      <c r="M121" s="182">
        <f t="shared" ref="M121:M127" si="31">G121*(1+L121/100)</f>
        <v>0</v>
      </c>
      <c r="N121" s="182">
        <v>0</v>
      </c>
      <c r="O121" s="182">
        <f t="shared" ref="O121:O127" si="32">ROUND(E121*N121,2)</f>
        <v>0</v>
      </c>
      <c r="P121" s="182">
        <v>0</v>
      </c>
      <c r="Q121" s="182">
        <f t="shared" ref="Q121:Q127" si="33">ROUND(E121*P121,2)</f>
        <v>0</v>
      </c>
      <c r="R121" s="183" t="s">
        <v>108</v>
      </c>
      <c r="S121" s="162">
        <v>0.59117000000000008</v>
      </c>
      <c r="T121" s="162">
        <f t="shared" ref="T121:T127" si="34">ROUND(E121*S121,2)</f>
        <v>0.59</v>
      </c>
      <c r="U121" s="162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 t="s">
        <v>102</v>
      </c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</row>
    <row r="122" spans="1:58" outlineLevel="1" x14ac:dyDescent="0.2">
      <c r="A122" s="177">
        <v>112</v>
      </c>
      <c r="B122" s="178" t="s">
        <v>312</v>
      </c>
      <c r="C122" s="186" t="s">
        <v>313</v>
      </c>
      <c r="D122" s="179" t="s">
        <v>314</v>
      </c>
      <c r="E122" s="180">
        <v>9</v>
      </c>
      <c r="F122" s="181"/>
      <c r="G122" s="182">
        <f t="shared" si="28"/>
        <v>0</v>
      </c>
      <c r="H122" s="181"/>
      <c r="I122" s="182">
        <f t="shared" si="29"/>
        <v>0</v>
      </c>
      <c r="J122" s="181"/>
      <c r="K122" s="182">
        <f t="shared" si="30"/>
        <v>0</v>
      </c>
      <c r="L122" s="182">
        <v>21</v>
      </c>
      <c r="M122" s="182">
        <f t="shared" si="31"/>
        <v>0</v>
      </c>
      <c r="N122" s="182">
        <v>0</v>
      </c>
      <c r="O122" s="182">
        <f t="shared" si="32"/>
        <v>0</v>
      </c>
      <c r="P122" s="182">
        <v>0</v>
      </c>
      <c r="Q122" s="182">
        <f t="shared" si="33"/>
        <v>0</v>
      </c>
      <c r="R122" s="183">
        <v>2018</v>
      </c>
      <c r="S122" s="162">
        <v>0</v>
      </c>
      <c r="T122" s="162">
        <f t="shared" si="34"/>
        <v>0</v>
      </c>
      <c r="U122" s="162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 t="s">
        <v>315</v>
      </c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</row>
    <row r="123" spans="1:58" outlineLevel="1" x14ac:dyDescent="0.2">
      <c r="A123" s="170">
        <v>113</v>
      </c>
      <c r="B123" s="171" t="s">
        <v>316</v>
      </c>
      <c r="C123" s="187" t="s">
        <v>317</v>
      </c>
      <c r="D123" s="172" t="s">
        <v>314</v>
      </c>
      <c r="E123" s="173">
        <v>1</v>
      </c>
      <c r="F123" s="174"/>
      <c r="G123" s="175">
        <f t="shared" si="28"/>
        <v>0</v>
      </c>
      <c r="H123" s="174"/>
      <c r="I123" s="175">
        <f t="shared" si="29"/>
        <v>0</v>
      </c>
      <c r="J123" s="174"/>
      <c r="K123" s="175">
        <f t="shared" si="30"/>
        <v>0</v>
      </c>
      <c r="L123" s="175">
        <v>21</v>
      </c>
      <c r="M123" s="175">
        <f t="shared" si="31"/>
        <v>0</v>
      </c>
      <c r="N123" s="175">
        <v>0</v>
      </c>
      <c r="O123" s="175">
        <f t="shared" si="32"/>
        <v>0</v>
      </c>
      <c r="P123" s="175">
        <v>0</v>
      </c>
      <c r="Q123" s="175">
        <f t="shared" si="33"/>
        <v>0</v>
      </c>
      <c r="R123" s="176">
        <v>2011</v>
      </c>
      <c r="S123" s="162">
        <v>0</v>
      </c>
      <c r="T123" s="162">
        <f t="shared" si="34"/>
        <v>0</v>
      </c>
      <c r="U123" s="162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 t="s">
        <v>315</v>
      </c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</row>
    <row r="124" spans="1:58" outlineLevel="1" x14ac:dyDescent="0.2">
      <c r="A124" s="170">
        <v>114</v>
      </c>
      <c r="B124" s="171" t="s">
        <v>318</v>
      </c>
      <c r="C124" s="187" t="s">
        <v>319</v>
      </c>
      <c r="D124" s="172" t="s">
        <v>314</v>
      </c>
      <c r="E124" s="173">
        <v>1</v>
      </c>
      <c r="F124" s="174"/>
      <c r="G124" s="175">
        <f t="shared" si="28"/>
        <v>0</v>
      </c>
      <c r="H124" s="174"/>
      <c r="I124" s="175">
        <f t="shared" si="29"/>
        <v>0</v>
      </c>
      <c r="J124" s="174"/>
      <c r="K124" s="175">
        <f t="shared" si="30"/>
        <v>0</v>
      </c>
      <c r="L124" s="175">
        <v>21</v>
      </c>
      <c r="M124" s="175">
        <f t="shared" si="31"/>
        <v>0</v>
      </c>
      <c r="N124" s="175">
        <v>0</v>
      </c>
      <c r="O124" s="175">
        <f t="shared" si="32"/>
        <v>0</v>
      </c>
      <c r="P124" s="175">
        <v>0</v>
      </c>
      <c r="Q124" s="175">
        <f t="shared" si="33"/>
        <v>0</v>
      </c>
      <c r="R124" s="176" t="s">
        <v>108</v>
      </c>
      <c r="S124" s="162">
        <v>0</v>
      </c>
      <c r="T124" s="162">
        <f t="shared" si="34"/>
        <v>0</v>
      </c>
      <c r="U124" s="162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 t="s">
        <v>315</v>
      </c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</row>
    <row r="125" spans="1:58" outlineLevel="1" x14ac:dyDescent="0.2">
      <c r="A125" s="170">
        <v>115</v>
      </c>
      <c r="B125" s="171" t="s">
        <v>320</v>
      </c>
      <c r="C125" s="187" t="s">
        <v>321</v>
      </c>
      <c r="D125" s="172" t="s">
        <v>314</v>
      </c>
      <c r="E125" s="173">
        <v>1</v>
      </c>
      <c r="F125" s="174"/>
      <c r="G125" s="175">
        <f t="shared" si="28"/>
        <v>0</v>
      </c>
      <c r="H125" s="174"/>
      <c r="I125" s="175">
        <f t="shared" si="29"/>
        <v>0</v>
      </c>
      <c r="J125" s="174"/>
      <c r="K125" s="175">
        <f t="shared" si="30"/>
        <v>0</v>
      </c>
      <c r="L125" s="175">
        <v>21</v>
      </c>
      <c r="M125" s="175">
        <f t="shared" si="31"/>
        <v>0</v>
      </c>
      <c r="N125" s="175">
        <v>0</v>
      </c>
      <c r="O125" s="175">
        <f t="shared" si="32"/>
        <v>0</v>
      </c>
      <c r="P125" s="175">
        <v>0</v>
      </c>
      <c r="Q125" s="175">
        <f t="shared" si="33"/>
        <v>0</v>
      </c>
      <c r="R125" s="176" t="s">
        <v>108</v>
      </c>
      <c r="S125" s="162">
        <v>0</v>
      </c>
      <c r="T125" s="162">
        <f t="shared" si="34"/>
        <v>0</v>
      </c>
      <c r="U125" s="162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 t="s">
        <v>315</v>
      </c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</row>
    <row r="126" spans="1:58" outlineLevel="1" x14ac:dyDescent="0.2">
      <c r="A126" s="170">
        <v>116</v>
      </c>
      <c r="B126" s="171" t="s">
        <v>322</v>
      </c>
      <c r="C126" s="187" t="s">
        <v>323</v>
      </c>
      <c r="D126" s="172" t="s">
        <v>314</v>
      </c>
      <c r="E126" s="173">
        <v>1</v>
      </c>
      <c r="F126" s="174"/>
      <c r="G126" s="175">
        <f t="shared" si="28"/>
        <v>0</v>
      </c>
      <c r="H126" s="174"/>
      <c r="I126" s="175">
        <f t="shared" si="29"/>
        <v>0</v>
      </c>
      <c r="J126" s="174"/>
      <c r="K126" s="175">
        <f t="shared" si="30"/>
        <v>0</v>
      </c>
      <c r="L126" s="175">
        <v>21</v>
      </c>
      <c r="M126" s="175">
        <f t="shared" si="31"/>
        <v>0</v>
      </c>
      <c r="N126" s="175">
        <v>0</v>
      </c>
      <c r="O126" s="175">
        <f t="shared" si="32"/>
        <v>0</v>
      </c>
      <c r="P126" s="175">
        <v>0</v>
      </c>
      <c r="Q126" s="175">
        <f t="shared" si="33"/>
        <v>0</v>
      </c>
      <c r="R126" s="176" t="s">
        <v>108</v>
      </c>
      <c r="S126" s="162">
        <v>0</v>
      </c>
      <c r="T126" s="162">
        <f t="shared" si="34"/>
        <v>0</v>
      </c>
      <c r="U126" s="162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 t="s">
        <v>315</v>
      </c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</row>
    <row r="127" spans="1:58" outlineLevel="1" x14ac:dyDescent="0.2">
      <c r="A127" s="170">
        <v>117</v>
      </c>
      <c r="B127" s="171" t="s">
        <v>324</v>
      </c>
      <c r="C127" s="187" t="s">
        <v>325</v>
      </c>
      <c r="D127" s="172" t="s">
        <v>314</v>
      </c>
      <c r="E127" s="173">
        <v>1</v>
      </c>
      <c r="F127" s="174"/>
      <c r="G127" s="175">
        <f t="shared" si="28"/>
        <v>0</v>
      </c>
      <c r="H127" s="174"/>
      <c r="I127" s="175">
        <f t="shared" si="29"/>
        <v>0</v>
      </c>
      <c r="J127" s="174"/>
      <c r="K127" s="175">
        <f t="shared" si="30"/>
        <v>0</v>
      </c>
      <c r="L127" s="175">
        <v>21</v>
      </c>
      <c r="M127" s="175">
        <f t="shared" si="31"/>
        <v>0</v>
      </c>
      <c r="N127" s="175">
        <v>0</v>
      </c>
      <c r="O127" s="175">
        <f t="shared" si="32"/>
        <v>0</v>
      </c>
      <c r="P127" s="175">
        <v>0</v>
      </c>
      <c r="Q127" s="175">
        <f t="shared" si="33"/>
        <v>0</v>
      </c>
      <c r="R127" s="176" t="s">
        <v>108</v>
      </c>
      <c r="S127" s="162">
        <v>0</v>
      </c>
      <c r="T127" s="162">
        <f t="shared" si="34"/>
        <v>0</v>
      </c>
      <c r="U127" s="162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 t="s">
        <v>315</v>
      </c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</row>
    <row r="128" spans="1:58" x14ac:dyDescent="0.2">
      <c r="A128" s="5"/>
      <c r="B128" s="6"/>
      <c r="C128" s="188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AC128">
        <v>15</v>
      </c>
      <c r="AD128">
        <v>21</v>
      </c>
    </row>
    <row r="129" spans="1:31" x14ac:dyDescent="0.2">
      <c r="A129" s="158"/>
      <c r="B129" s="159" t="s">
        <v>29</v>
      </c>
      <c r="C129" s="189"/>
      <c r="D129" s="160"/>
      <c r="E129" s="161"/>
      <c r="F129" s="161"/>
      <c r="G129" s="184">
        <f>G8+G92+G120</f>
        <v>0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AC129">
        <f>SUMIF(L7:L127,AC128,G7:G127)</f>
        <v>0</v>
      </c>
      <c r="AD129">
        <f>SUMIF(L7:L127,AD128,G7:G127)</f>
        <v>0</v>
      </c>
      <c r="AE129" t="s">
        <v>326</v>
      </c>
    </row>
    <row r="130" spans="1:31" x14ac:dyDescent="0.2">
      <c r="C130" s="190"/>
      <c r="D130" s="146"/>
      <c r="AE130" t="s">
        <v>327</v>
      </c>
    </row>
    <row r="131" spans="1:31" x14ac:dyDescent="0.2">
      <c r="D131" s="146"/>
    </row>
    <row r="132" spans="1:31" x14ac:dyDescent="0.2">
      <c r="D132" s="146"/>
    </row>
    <row r="133" spans="1:31" x14ac:dyDescent="0.2">
      <c r="D133" s="146"/>
    </row>
    <row r="134" spans="1:31" x14ac:dyDescent="0.2">
      <c r="D134" s="146"/>
    </row>
    <row r="135" spans="1:31" x14ac:dyDescent="0.2">
      <c r="D135" s="146"/>
    </row>
    <row r="136" spans="1:31" x14ac:dyDescent="0.2">
      <c r="D136" s="146"/>
    </row>
    <row r="137" spans="1:31" x14ac:dyDescent="0.2">
      <c r="D137" s="146"/>
    </row>
    <row r="138" spans="1:31" x14ac:dyDescent="0.2">
      <c r="D138" s="146"/>
    </row>
    <row r="139" spans="1:31" x14ac:dyDescent="0.2">
      <c r="D139" s="146"/>
    </row>
    <row r="140" spans="1:31" x14ac:dyDescent="0.2">
      <c r="D140" s="146"/>
    </row>
    <row r="141" spans="1:31" x14ac:dyDescent="0.2">
      <c r="D141" s="146"/>
    </row>
    <row r="142" spans="1:31" x14ac:dyDescent="0.2">
      <c r="D142" s="146"/>
    </row>
    <row r="143" spans="1:31" x14ac:dyDescent="0.2">
      <c r="D143" s="146"/>
    </row>
    <row r="144" spans="1:31" x14ac:dyDescent="0.2">
      <c r="D144" s="146"/>
    </row>
    <row r="145" spans="4:4" x14ac:dyDescent="0.2">
      <c r="D145" s="146"/>
    </row>
    <row r="146" spans="4:4" x14ac:dyDescent="0.2">
      <c r="D146" s="146"/>
    </row>
    <row r="147" spans="4:4" x14ac:dyDescent="0.2">
      <c r="D147" s="146"/>
    </row>
    <row r="148" spans="4:4" x14ac:dyDescent="0.2">
      <c r="D148" s="146"/>
    </row>
    <row r="149" spans="4:4" x14ac:dyDescent="0.2">
      <c r="D149" s="146"/>
    </row>
    <row r="150" spans="4:4" x14ac:dyDescent="0.2">
      <c r="D150" s="146"/>
    </row>
    <row r="151" spans="4:4" x14ac:dyDescent="0.2">
      <c r="D151" s="146"/>
    </row>
    <row r="152" spans="4:4" x14ac:dyDescent="0.2">
      <c r="D152" s="146"/>
    </row>
    <row r="153" spans="4:4" x14ac:dyDescent="0.2">
      <c r="D153" s="146"/>
    </row>
    <row r="154" spans="4:4" x14ac:dyDescent="0.2">
      <c r="D154" s="146"/>
    </row>
    <row r="155" spans="4:4" x14ac:dyDescent="0.2">
      <c r="D155" s="146"/>
    </row>
    <row r="156" spans="4:4" x14ac:dyDescent="0.2">
      <c r="D156" s="146"/>
    </row>
    <row r="157" spans="4:4" x14ac:dyDescent="0.2">
      <c r="D157" s="146"/>
    </row>
    <row r="158" spans="4:4" x14ac:dyDescent="0.2">
      <c r="D158" s="146"/>
    </row>
    <row r="159" spans="4:4" x14ac:dyDescent="0.2">
      <c r="D159" s="146"/>
    </row>
    <row r="160" spans="4:4" x14ac:dyDescent="0.2">
      <c r="D160" s="146"/>
    </row>
    <row r="161" spans="4:4" x14ac:dyDescent="0.2">
      <c r="D161" s="146"/>
    </row>
    <row r="162" spans="4:4" x14ac:dyDescent="0.2">
      <c r="D162" s="146"/>
    </row>
    <row r="163" spans="4:4" x14ac:dyDescent="0.2">
      <c r="D163" s="146"/>
    </row>
    <row r="164" spans="4:4" x14ac:dyDescent="0.2">
      <c r="D164" s="146"/>
    </row>
    <row r="165" spans="4:4" x14ac:dyDescent="0.2">
      <c r="D165" s="146"/>
    </row>
    <row r="166" spans="4:4" x14ac:dyDescent="0.2">
      <c r="D166" s="146"/>
    </row>
    <row r="167" spans="4:4" x14ac:dyDescent="0.2">
      <c r="D167" s="146"/>
    </row>
    <row r="168" spans="4:4" x14ac:dyDescent="0.2">
      <c r="D168" s="146"/>
    </row>
    <row r="169" spans="4:4" x14ac:dyDescent="0.2">
      <c r="D169" s="146"/>
    </row>
    <row r="170" spans="4:4" x14ac:dyDescent="0.2">
      <c r="D170" s="146"/>
    </row>
    <row r="171" spans="4:4" x14ac:dyDescent="0.2">
      <c r="D171" s="146"/>
    </row>
    <row r="172" spans="4:4" x14ac:dyDescent="0.2">
      <c r="D172" s="146"/>
    </row>
    <row r="173" spans="4:4" x14ac:dyDescent="0.2">
      <c r="D173" s="146"/>
    </row>
    <row r="174" spans="4:4" x14ac:dyDescent="0.2">
      <c r="D174" s="146"/>
    </row>
    <row r="175" spans="4:4" x14ac:dyDescent="0.2">
      <c r="D175" s="146"/>
    </row>
    <row r="176" spans="4:4" x14ac:dyDescent="0.2">
      <c r="D176" s="146"/>
    </row>
    <row r="177" spans="4:4" x14ac:dyDescent="0.2">
      <c r="D177" s="146"/>
    </row>
    <row r="178" spans="4:4" x14ac:dyDescent="0.2">
      <c r="D178" s="146"/>
    </row>
    <row r="179" spans="4:4" x14ac:dyDescent="0.2">
      <c r="D179" s="146"/>
    </row>
    <row r="180" spans="4:4" x14ac:dyDescent="0.2">
      <c r="D180" s="146"/>
    </row>
    <row r="181" spans="4:4" x14ac:dyDescent="0.2">
      <c r="D181" s="146"/>
    </row>
    <row r="182" spans="4:4" x14ac:dyDescent="0.2">
      <c r="D182" s="146"/>
    </row>
    <row r="183" spans="4:4" x14ac:dyDescent="0.2">
      <c r="D183" s="146"/>
    </row>
    <row r="184" spans="4:4" x14ac:dyDescent="0.2">
      <c r="D184" s="146"/>
    </row>
    <row r="185" spans="4:4" x14ac:dyDescent="0.2">
      <c r="D185" s="146"/>
    </row>
    <row r="186" spans="4:4" x14ac:dyDescent="0.2">
      <c r="D186" s="146"/>
    </row>
    <row r="187" spans="4:4" x14ac:dyDescent="0.2">
      <c r="D187" s="146"/>
    </row>
    <row r="188" spans="4:4" x14ac:dyDescent="0.2">
      <c r="D188" s="146"/>
    </row>
    <row r="189" spans="4:4" x14ac:dyDescent="0.2">
      <c r="D189" s="146"/>
    </row>
    <row r="190" spans="4:4" x14ac:dyDescent="0.2">
      <c r="D190" s="146"/>
    </row>
    <row r="191" spans="4:4" x14ac:dyDescent="0.2">
      <c r="D191" s="146"/>
    </row>
    <row r="192" spans="4:4" x14ac:dyDescent="0.2">
      <c r="D192" s="146"/>
    </row>
    <row r="193" spans="4:4" x14ac:dyDescent="0.2">
      <c r="D193" s="146"/>
    </row>
    <row r="194" spans="4:4" x14ac:dyDescent="0.2">
      <c r="D194" s="146"/>
    </row>
    <row r="195" spans="4:4" x14ac:dyDescent="0.2">
      <c r="D195" s="146"/>
    </row>
    <row r="196" spans="4:4" x14ac:dyDescent="0.2">
      <c r="D196" s="146"/>
    </row>
    <row r="197" spans="4:4" x14ac:dyDescent="0.2">
      <c r="D197" s="146"/>
    </row>
    <row r="198" spans="4:4" x14ac:dyDescent="0.2">
      <c r="D198" s="146"/>
    </row>
    <row r="199" spans="4:4" x14ac:dyDescent="0.2">
      <c r="D199" s="146"/>
    </row>
    <row r="200" spans="4:4" x14ac:dyDescent="0.2">
      <c r="D200" s="146"/>
    </row>
    <row r="201" spans="4:4" x14ac:dyDescent="0.2">
      <c r="D201" s="146"/>
    </row>
    <row r="202" spans="4:4" x14ac:dyDescent="0.2">
      <c r="D202" s="146"/>
    </row>
    <row r="203" spans="4:4" x14ac:dyDescent="0.2">
      <c r="D203" s="146"/>
    </row>
    <row r="204" spans="4:4" x14ac:dyDescent="0.2">
      <c r="D204" s="146"/>
    </row>
    <row r="205" spans="4:4" x14ac:dyDescent="0.2">
      <c r="D205" s="146"/>
    </row>
    <row r="206" spans="4:4" x14ac:dyDescent="0.2">
      <c r="D206" s="146"/>
    </row>
    <row r="207" spans="4:4" x14ac:dyDescent="0.2">
      <c r="D207" s="146"/>
    </row>
    <row r="208" spans="4:4" x14ac:dyDescent="0.2">
      <c r="D208" s="146"/>
    </row>
    <row r="209" spans="4:4" x14ac:dyDescent="0.2">
      <c r="D209" s="146"/>
    </row>
    <row r="210" spans="4:4" x14ac:dyDescent="0.2">
      <c r="D210" s="146"/>
    </row>
    <row r="211" spans="4:4" x14ac:dyDescent="0.2">
      <c r="D211" s="146"/>
    </row>
    <row r="212" spans="4:4" x14ac:dyDescent="0.2">
      <c r="D212" s="146"/>
    </row>
    <row r="213" spans="4:4" x14ac:dyDescent="0.2">
      <c r="D213" s="146"/>
    </row>
    <row r="214" spans="4:4" x14ac:dyDescent="0.2">
      <c r="D214" s="146"/>
    </row>
    <row r="215" spans="4:4" x14ac:dyDescent="0.2">
      <c r="D215" s="146"/>
    </row>
    <row r="216" spans="4:4" x14ac:dyDescent="0.2">
      <c r="D216" s="146"/>
    </row>
    <row r="217" spans="4:4" x14ac:dyDescent="0.2">
      <c r="D217" s="146"/>
    </row>
    <row r="218" spans="4:4" x14ac:dyDescent="0.2">
      <c r="D218" s="146"/>
    </row>
    <row r="219" spans="4:4" x14ac:dyDescent="0.2">
      <c r="D219" s="146"/>
    </row>
    <row r="220" spans="4:4" x14ac:dyDescent="0.2">
      <c r="D220" s="146"/>
    </row>
    <row r="221" spans="4:4" x14ac:dyDescent="0.2">
      <c r="D221" s="146"/>
    </row>
    <row r="222" spans="4:4" x14ac:dyDescent="0.2">
      <c r="D222" s="146"/>
    </row>
    <row r="223" spans="4:4" x14ac:dyDescent="0.2">
      <c r="D223" s="146"/>
    </row>
    <row r="224" spans="4:4" x14ac:dyDescent="0.2">
      <c r="D224" s="146"/>
    </row>
    <row r="225" spans="4:4" x14ac:dyDescent="0.2">
      <c r="D225" s="146"/>
    </row>
    <row r="226" spans="4:4" x14ac:dyDescent="0.2">
      <c r="D226" s="146"/>
    </row>
    <row r="227" spans="4:4" x14ac:dyDescent="0.2">
      <c r="D227" s="146"/>
    </row>
    <row r="228" spans="4:4" x14ac:dyDescent="0.2">
      <c r="D228" s="146"/>
    </row>
    <row r="229" spans="4:4" x14ac:dyDescent="0.2">
      <c r="D229" s="146"/>
    </row>
    <row r="230" spans="4:4" x14ac:dyDescent="0.2">
      <c r="D230" s="146"/>
    </row>
    <row r="231" spans="4:4" x14ac:dyDescent="0.2">
      <c r="D231" s="146"/>
    </row>
    <row r="232" spans="4:4" x14ac:dyDescent="0.2">
      <c r="D232" s="146"/>
    </row>
    <row r="233" spans="4:4" x14ac:dyDescent="0.2">
      <c r="D233" s="146"/>
    </row>
    <row r="234" spans="4:4" x14ac:dyDescent="0.2">
      <c r="D234" s="146"/>
    </row>
    <row r="235" spans="4:4" x14ac:dyDescent="0.2">
      <c r="D235" s="146"/>
    </row>
    <row r="236" spans="4:4" x14ac:dyDescent="0.2">
      <c r="D236" s="146"/>
    </row>
    <row r="237" spans="4:4" x14ac:dyDescent="0.2">
      <c r="D237" s="146"/>
    </row>
    <row r="238" spans="4:4" x14ac:dyDescent="0.2">
      <c r="D238" s="146"/>
    </row>
    <row r="239" spans="4:4" x14ac:dyDescent="0.2">
      <c r="D239" s="146"/>
    </row>
    <row r="240" spans="4:4" x14ac:dyDescent="0.2">
      <c r="D240" s="146"/>
    </row>
    <row r="241" spans="4:4" x14ac:dyDescent="0.2">
      <c r="D241" s="146"/>
    </row>
    <row r="242" spans="4:4" x14ac:dyDescent="0.2">
      <c r="D242" s="146"/>
    </row>
    <row r="243" spans="4:4" x14ac:dyDescent="0.2">
      <c r="D243" s="146"/>
    </row>
    <row r="244" spans="4:4" x14ac:dyDescent="0.2">
      <c r="D244" s="146"/>
    </row>
    <row r="245" spans="4:4" x14ac:dyDescent="0.2">
      <c r="D245" s="146"/>
    </row>
    <row r="246" spans="4:4" x14ac:dyDescent="0.2">
      <c r="D246" s="146"/>
    </row>
    <row r="247" spans="4:4" x14ac:dyDescent="0.2">
      <c r="D247" s="146"/>
    </row>
    <row r="248" spans="4:4" x14ac:dyDescent="0.2">
      <c r="D248" s="146"/>
    </row>
    <row r="249" spans="4:4" x14ac:dyDescent="0.2">
      <c r="D249" s="146"/>
    </row>
    <row r="250" spans="4:4" x14ac:dyDescent="0.2">
      <c r="D250" s="146"/>
    </row>
    <row r="251" spans="4:4" x14ac:dyDescent="0.2">
      <c r="D251" s="146"/>
    </row>
    <row r="252" spans="4:4" x14ac:dyDescent="0.2">
      <c r="D252" s="146"/>
    </row>
    <row r="253" spans="4:4" x14ac:dyDescent="0.2">
      <c r="D253" s="146"/>
    </row>
    <row r="254" spans="4:4" x14ac:dyDescent="0.2">
      <c r="D254" s="146"/>
    </row>
    <row r="255" spans="4:4" x14ac:dyDescent="0.2">
      <c r="D255" s="146"/>
    </row>
    <row r="256" spans="4:4" x14ac:dyDescent="0.2">
      <c r="D256" s="146"/>
    </row>
    <row r="257" spans="4:4" x14ac:dyDescent="0.2">
      <c r="D257" s="146"/>
    </row>
    <row r="258" spans="4:4" x14ac:dyDescent="0.2">
      <c r="D258" s="146"/>
    </row>
    <row r="259" spans="4:4" x14ac:dyDescent="0.2">
      <c r="D259" s="146"/>
    </row>
    <row r="260" spans="4:4" x14ac:dyDescent="0.2">
      <c r="D260" s="146"/>
    </row>
    <row r="261" spans="4:4" x14ac:dyDescent="0.2">
      <c r="D261" s="146"/>
    </row>
    <row r="262" spans="4:4" x14ac:dyDescent="0.2">
      <c r="D262" s="146"/>
    </row>
    <row r="263" spans="4:4" x14ac:dyDescent="0.2">
      <c r="D263" s="146"/>
    </row>
    <row r="264" spans="4:4" x14ac:dyDescent="0.2">
      <c r="D264" s="146"/>
    </row>
    <row r="265" spans="4:4" x14ac:dyDescent="0.2">
      <c r="D265" s="146"/>
    </row>
    <row r="266" spans="4:4" x14ac:dyDescent="0.2">
      <c r="D266" s="146"/>
    </row>
    <row r="267" spans="4:4" x14ac:dyDescent="0.2">
      <c r="D267" s="146"/>
    </row>
    <row r="268" spans="4:4" x14ac:dyDescent="0.2">
      <c r="D268" s="146"/>
    </row>
    <row r="269" spans="4:4" x14ac:dyDescent="0.2">
      <c r="D269" s="146"/>
    </row>
    <row r="270" spans="4:4" x14ac:dyDescent="0.2">
      <c r="D270" s="146"/>
    </row>
    <row r="271" spans="4:4" x14ac:dyDescent="0.2">
      <c r="D271" s="146"/>
    </row>
    <row r="272" spans="4:4" x14ac:dyDescent="0.2">
      <c r="D272" s="146"/>
    </row>
    <row r="273" spans="4:4" x14ac:dyDescent="0.2">
      <c r="D273" s="146"/>
    </row>
    <row r="274" spans="4:4" x14ac:dyDescent="0.2">
      <c r="D274" s="146"/>
    </row>
    <row r="275" spans="4:4" x14ac:dyDescent="0.2">
      <c r="D275" s="146"/>
    </row>
    <row r="276" spans="4:4" x14ac:dyDescent="0.2">
      <c r="D276" s="146"/>
    </row>
    <row r="277" spans="4:4" x14ac:dyDescent="0.2">
      <c r="D277" s="146"/>
    </row>
    <row r="278" spans="4:4" x14ac:dyDescent="0.2">
      <c r="D278" s="146"/>
    </row>
    <row r="279" spans="4:4" x14ac:dyDescent="0.2">
      <c r="D279" s="146"/>
    </row>
    <row r="280" spans="4:4" x14ac:dyDescent="0.2">
      <c r="D280" s="146"/>
    </row>
    <row r="281" spans="4:4" x14ac:dyDescent="0.2">
      <c r="D281" s="146"/>
    </row>
    <row r="282" spans="4:4" x14ac:dyDescent="0.2">
      <c r="D282" s="146"/>
    </row>
    <row r="283" spans="4:4" x14ac:dyDescent="0.2">
      <c r="D283" s="146"/>
    </row>
    <row r="284" spans="4:4" x14ac:dyDescent="0.2">
      <c r="D284" s="146"/>
    </row>
    <row r="285" spans="4:4" x14ac:dyDescent="0.2">
      <c r="D285" s="146"/>
    </row>
    <row r="286" spans="4:4" x14ac:dyDescent="0.2">
      <c r="D286" s="146"/>
    </row>
    <row r="287" spans="4:4" x14ac:dyDescent="0.2">
      <c r="D287" s="146"/>
    </row>
    <row r="288" spans="4:4" x14ac:dyDescent="0.2">
      <c r="D288" s="146"/>
    </row>
    <row r="289" spans="4:4" x14ac:dyDescent="0.2">
      <c r="D289" s="146"/>
    </row>
    <row r="290" spans="4:4" x14ac:dyDescent="0.2">
      <c r="D290" s="146"/>
    </row>
    <row r="291" spans="4:4" x14ac:dyDescent="0.2">
      <c r="D291" s="146"/>
    </row>
    <row r="292" spans="4:4" x14ac:dyDescent="0.2">
      <c r="D292" s="146"/>
    </row>
    <row r="293" spans="4:4" x14ac:dyDescent="0.2">
      <c r="D293" s="146"/>
    </row>
    <row r="294" spans="4:4" x14ac:dyDescent="0.2">
      <c r="D294" s="146"/>
    </row>
    <row r="295" spans="4:4" x14ac:dyDescent="0.2">
      <c r="D295" s="146"/>
    </row>
    <row r="296" spans="4:4" x14ac:dyDescent="0.2">
      <c r="D296" s="146"/>
    </row>
    <row r="297" spans="4:4" x14ac:dyDescent="0.2">
      <c r="D297" s="146"/>
    </row>
    <row r="298" spans="4:4" x14ac:dyDescent="0.2">
      <c r="D298" s="146"/>
    </row>
    <row r="299" spans="4:4" x14ac:dyDescent="0.2">
      <c r="D299" s="146"/>
    </row>
    <row r="300" spans="4:4" x14ac:dyDescent="0.2">
      <c r="D300" s="146"/>
    </row>
    <row r="301" spans="4:4" x14ac:dyDescent="0.2">
      <c r="D301" s="146"/>
    </row>
    <row r="302" spans="4:4" x14ac:dyDescent="0.2">
      <c r="D302" s="146"/>
    </row>
    <row r="303" spans="4:4" x14ac:dyDescent="0.2">
      <c r="D303" s="146"/>
    </row>
    <row r="304" spans="4:4" x14ac:dyDescent="0.2">
      <c r="D304" s="146"/>
    </row>
    <row r="305" spans="4:4" x14ac:dyDescent="0.2">
      <c r="D305" s="146"/>
    </row>
    <row r="306" spans="4:4" x14ac:dyDescent="0.2">
      <c r="D306" s="146"/>
    </row>
    <row r="307" spans="4:4" x14ac:dyDescent="0.2">
      <c r="D307" s="146"/>
    </row>
    <row r="308" spans="4:4" x14ac:dyDescent="0.2">
      <c r="D308" s="146"/>
    </row>
    <row r="309" spans="4:4" x14ac:dyDescent="0.2">
      <c r="D309" s="146"/>
    </row>
    <row r="310" spans="4:4" x14ac:dyDescent="0.2">
      <c r="D310" s="146"/>
    </row>
    <row r="311" spans="4:4" x14ac:dyDescent="0.2">
      <c r="D311" s="146"/>
    </row>
    <row r="312" spans="4:4" x14ac:dyDescent="0.2">
      <c r="D312" s="146"/>
    </row>
    <row r="313" spans="4:4" x14ac:dyDescent="0.2">
      <c r="D313" s="146"/>
    </row>
    <row r="314" spans="4:4" x14ac:dyDescent="0.2">
      <c r="D314" s="146"/>
    </row>
    <row r="315" spans="4:4" x14ac:dyDescent="0.2">
      <c r="D315" s="146"/>
    </row>
    <row r="316" spans="4:4" x14ac:dyDescent="0.2">
      <c r="D316" s="146"/>
    </row>
    <row r="317" spans="4:4" x14ac:dyDescent="0.2">
      <c r="D317" s="146"/>
    </row>
    <row r="318" spans="4:4" x14ac:dyDescent="0.2">
      <c r="D318" s="146"/>
    </row>
    <row r="319" spans="4:4" x14ac:dyDescent="0.2">
      <c r="D319" s="146"/>
    </row>
    <row r="320" spans="4:4" x14ac:dyDescent="0.2">
      <c r="D320" s="146"/>
    </row>
    <row r="321" spans="4:4" x14ac:dyDescent="0.2">
      <c r="D321" s="146"/>
    </row>
    <row r="322" spans="4:4" x14ac:dyDescent="0.2">
      <c r="D322" s="146"/>
    </row>
    <row r="323" spans="4:4" x14ac:dyDescent="0.2">
      <c r="D323" s="146"/>
    </row>
    <row r="324" spans="4:4" x14ac:dyDescent="0.2">
      <c r="D324" s="146"/>
    </row>
    <row r="325" spans="4:4" x14ac:dyDescent="0.2">
      <c r="D325" s="146"/>
    </row>
    <row r="326" spans="4:4" x14ac:dyDescent="0.2">
      <c r="D326" s="146"/>
    </row>
    <row r="327" spans="4:4" x14ac:dyDescent="0.2">
      <c r="D327" s="146"/>
    </row>
    <row r="328" spans="4:4" x14ac:dyDescent="0.2">
      <c r="D328" s="146"/>
    </row>
    <row r="329" spans="4:4" x14ac:dyDescent="0.2">
      <c r="D329" s="146"/>
    </row>
    <row r="330" spans="4:4" x14ac:dyDescent="0.2">
      <c r="D330" s="146"/>
    </row>
    <row r="331" spans="4:4" x14ac:dyDescent="0.2">
      <c r="D331" s="146"/>
    </row>
    <row r="332" spans="4:4" x14ac:dyDescent="0.2">
      <c r="D332" s="146"/>
    </row>
    <row r="333" spans="4:4" x14ac:dyDescent="0.2">
      <c r="D333" s="146"/>
    </row>
    <row r="334" spans="4:4" x14ac:dyDescent="0.2">
      <c r="D334" s="146"/>
    </row>
    <row r="335" spans="4:4" x14ac:dyDescent="0.2">
      <c r="D335" s="146"/>
    </row>
    <row r="336" spans="4:4" x14ac:dyDescent="0.2">
      <c r="D336" s="146"/>
    </row>
    <row r="337" spans="4:4" x14ac:dyDescent="0.2">
      <c r="D337" s="146"/>
    </row>
    <row r="338" spans="4:4" x14ac:dyDescent="0.2">
      <c r="D338" s="146"/>
    </row>
    <row r="339" spans="4:4" x14ac:dyDescent="0.2">
      <c r="D339" s="146"/>
    </row>
    <row r="340" spans="4:4" x14ac:dyDescent="0.2">
      <c r="D340" s="146"/>
    </row>
    <row r="341" spans="4:4" x14ac:dyDescent="0.2">
      <c r="D341" s="146"/>
    </row>
    <row r="342" spans="4:4" x14ac:dyDescent="0.2">
      <c r="D342" s="146"/>
    </row>
    <row r="343" spans="4:4" x14ac:dyDescent="0.2">
      <c r="D343" s="146"/>
    </row>
    <row r="344" spans="4:4" x14ac:dyDescent="0.2">
      <c r="D344" s="146"/>
    </row>
    <row r="345" spans="4:4" x14ac:dyDescent="0.2">
      <c r="D345" s="146"/>
    </row>
    <row r="346" spans="4:4" x14ac:dyDescent="0.2">
      <c r="D346" s="146"/>
    </row>
    <row r="347" spans="4:4" x14ac:dyDescent="0.2">
      <c r="D347" s="146"/>
    </row>
    <row r="348" spans="4:4" x14ac:dyDescent="0.2">
      <c r="D348" s="146"/>
    </row>
    <row r="349" spans="4:4" x14ac:dyDescent="0.2">
      <c r="D349" s="146"/>
    </row>
    <row r="350" spans="4:4" x14ac:dyDescent="0.2">
      <c r="D350" s="146"/>
    </row>
    <row r="351" spans="4:4" x14ac:dyDescent="0.2">
      <c r="D351" s="146"/>
    </row>
    <row r="352" spans="4:4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</sheetData>
  <sheetProtection algorithmName="SHA-512" hashValue="Nn60qU5asPD7GOJfPEYIf+80+0jAjwCbAcmUY+RqC+3XiDxI7D9Pqi92X79tPDdOuhexhaCM3UShy2h/SBzmqw==" saltValue="IPdocIfYXfLyeVE+92KOJA==" spinCount="100000" sheet="1"/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orientation="landscape" horizontalDpi="300" verticalDpi="300" r:id="rId1"/>
  <headerFooter>
    <oddFooter>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Zitek</dc:creator>
  <cp:lastModifiedBy>Zbyněk Jech</cp:lastModifiedBy>
  <cp:lastPrinted>2021-06-07T12:39:26Z</cp:lastPrinted>
  <dcterms:created xsi:type="dcterms:W3CDTF">2009-04-08T07:15:50Z</dcterms:created>
  <dcterms:modified xsi:type="dcterms:W3CDTF">2021-06-07T13:03:19Z</dcterms:modified>
</cp:coreProperties>
</file>