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10605-1 - MŠ Sovička - o..." sheetId="2" r:id="rId2"/>
    <sheet name="210605-2 - VRN" sheetId="3" r:id="rId3"/>
  </sheets>
  <definedNames>
    <definedName name="_xlnm.Print_Area" localSheetId="0">'Rekapitulace stavby'!$D$4:$AO$76,'Rekapitulace stavby'!$C$82:$AQ$97</definedName>
    <definedName name="_xlnm._FilterDatabase" localSheetId="1" hidden="1">'210605-1 - MŠ Sovička - o...'!$C$133:$K$476</definedName>
    <definedName name="_xlnm.Print_Area" localSheetId="1">'210605-1 - MŠ Sovička - o...'!$C$4:$J$76,'210605-1 - MŠ Sovička - o...'!$C$82:$J$115,'210605-1 - MŠ Sovička - o...'!$C$121:$K$476</definedName>
    <definedName name="_xlnm._FilterDatabase" localSheetId="2" hidden="1">'210605-2 - VRN'!$C$121:$K$149</definedName>
    <definedName name="_xlnm.Print_Area" localSheetId="2">'210605-2 - VRN'!$C$4:$J$76,'210605-2 - VRN'!$C$82:$J$103,'210605-2 - VRN'!$C$109:$K$149</definedName>
    <definedName name="_xlnm.Print_Titles" localSheetId="0">'Rekapitulace stavby'!$92:$92</definedName>
    <definedName name="_xlnm.Print_Titles" localSheetId="1">'210605-1 - MŠ Sovička - o...'!$133:$133</definedName>
    <definedName name="_xlnm.Print_Titles" localSheetId="2">'210605-2 - VRN'!$121:$121</definedName>
  </definedNames>
  <calcPr fullCalcOnLoad="1"/>
</workbook>
</file>

<file path=xl/sharedStrings.xml><?xml version="1.0" encoding="utf-8"?>
<sst xmlns="http://schemas.openxmlformats.org/spreadsheetml/2006/main" count="3789" uniqueCount="719">
  <si>
    <t>Export Komplet</t>
  </si>
  <si>
    <t/>
  </si>
  <si>
    <t>2.0</t>
  </si>
  <si>
    <t>ZAMOK</t>
  </si>
  <si>
    <t>False</t>
  </si>
  <si>
    <t>{c5306613-20d2-4ec0-891d-a70889f078c1}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</si>
  <si>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</si>
  <si>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</si>
  <si>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</si>
  <si>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</si>
  <si>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</si>
  <si>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</si>
  <si>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</si>
  <si>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</si>
  <si>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210605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</si>
  <si>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</si>
  <si>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</si>
  <si>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MŠ Sovička - oprava venkovní terasy</t>
  </si>
  <si>
    <t>0,1</t>
  </si>
  <si>
    <t>KSO:</t>
  </si>
  <si>
    <t>CC-CZ:</t>
  </si>
  <si>
    <t>1</t>
  </si>
  <si>
    <t>Místo:</t>
  </si>
  <si>
    <t>Česká Lípa</t>
  </si>
  <si>
    <t>Datum:</t>
  </si>
  <si>
    <t>5. 6. 2021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</si>
  <si>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</si>
  <si>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</si>
  <si>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</si>
  <si>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</si>
  <si>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</si>
  <si>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</si>
  <si>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</si>
  <si>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</si>
  <si>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</si>
  <si>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Petr Kubiš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</si>
  <si>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</si>
  <si>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</si>
  <si>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</si>
  <si>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</si>
  <si>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</si>
  <si>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</si>
  <si>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</si>
  <si>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</si>
  <si>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</si>
  <si>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</si>
  <si>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</si>
  <si>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</si>
  <si>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</si>
  <si>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</si>
  <si>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</si>
  <si>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</si>
  <si>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</si>
  <si>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</si>
  <si>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</si>
  <si>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</si>
  <si>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</si>
  <si>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</si>
  <si>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</si>
  <si>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</si>
  <si>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</si>
  <si>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</si>
  <si>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</si>
  <si>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</si>
  <si>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</si>
  <si>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</si>
  <si>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</si>
  <si>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</si>
  <si>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</si>
  <si>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</si>
  <si>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</si>
  <si>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</si>
  <si>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</si>
  <si>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</si>
  <si>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</si>
  <si>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</si>
  <si>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</si>
  <si>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</si>
  <si>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</si>
  <si>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</si>
  <si>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</si>
  <si>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</si>
  <si>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</si>
  <si>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</si>
  <si>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210605-1</t>
  </si>
  <si>
    <t>STA</t>
  </si>
  <si>
    <t>{869b3a1c-acc1-4315-a2eb-7bedddf6178e}</t>
  </si>
  <si>
    <t>2</t>
  </si>
  <si>
    <t>210605-2</t>
  </si>
  <si>
    <t>VRN</t>
  </si>
  <si>
    <t>{c1225e86-3154-4321-8231-2bdbefbf11bb}</t>
  </si>
  <si>
    <t>KRYCÍ LIST SOUPISU PRACÍ</t>
  </si>
  <si>
    <t>Objekt:</t>
  </si>
  <si>
    <t>210605-1 - MŠ Sovička - oprava venkovní terasy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</si>
  <si>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</si>
  <si>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</si>
  <si>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</si>
  <si>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</si>
  <si>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</si>
  <si>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</si>
  <si>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</si>
  <si>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</si>
  <si>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</si>
  <si>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</si>
  <si>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</si>
  <si>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</si>
  <si>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</si>
  <si>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</si>
  <si>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</si>
  <si>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</si>
  <si>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</si>
  <si>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</si>
  <si>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764 - Konstrukce klempířské</t>
  </si>
  <si>
    <t xml:space="preserve">    767 - Konstrukce zámečnické</t>
  </si>
  <si>
    <t xml:space="preserve">    771 - Podlahy z dlaždic</t>
  </si>
  <si>
    <t xml:space="preserve">    777 - Podlahy lité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</si>
  <si>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</si>
  <si>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</si>
  <si>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</si>
  <si>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</si>
  <si>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</si>
  <si>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</si>
  <si>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</si>
  <si>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</si>
  <si>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</si>
  <si>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</si>
  <si>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</si>
  <si>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</si>
  <si>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</si>
  <si>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</si>
  <si>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</si>
  <si>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</si>
  <si>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</si>
  <si>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</si>
  <si>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</si>
  <si>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113105112</t>
  </si>
  <si>
    <t>Rozebrání dlažeb z lomového kamene kladených na sucho vyspárované MC</t>
  </si>
  <si>
    <t>m2</t>
  </si>
  <si>
    <t>CS ÚRS 2021 01</t>
  </si>
  <si>
    <t>4</t>
  </si>
  <si>
    <t>-812397343</t>
  </si>
  <si>
    <t>PP</t>
  </si>
  <si>
    <t>Rozebrání dlažeb z lomového kamene  s přemístěním hmot na skládku na vzdálenost do 3 m nebo s naložením na dopravní prostředek, kladených na sucho se spárami zalitými cementovou maltou</t>
  </si>
  <si>
    <t>VV</t>
  </si>
  <si>
    <t>odstranění břidlicové dlažby</t>
  </si>
  <si>
    <t>390,65</t>
  </si>
  <si>
    <t>162651112</t>
  </si>
  <si>
    <t>Vodorovné přemístění do 5000 m výkopku/sypaniny z horniny třídy těžitelnosti I, skupiny 1 až 3 - skládka v Sosnové</t>
  </si>
  <si>
    <t>m3</t>
  </si>
  <si>
    <t>1694548041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</si>
  <si>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</si>
  <si>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"plocha pryž</t>
  </si>
  <si>
    <t>159,0*0,1</t>
  </si>
  <si>
    <t>3</t>
  </si>
  <si>
    <t>167151101</t>
  </si>
  <si>
    <t>Nakládání výkopku z hornin třídy těžitelnosti I, skupiny 1 až 3 do 100 m3 - asfaltový granulát</t>
  </si>
  <si>
    <t>1824827012</t>
  </si>
  <si>
    <t>Nakládání, skládání a překládání neulehlého výkopku nebo sypaniny strojně nakládání, množství do 100 m3, z horniny třídy těžitelnosti I, skupiny 1 až 3</t>
  </si>
  <si>
    <t>167151121</t>
  </si>
  <si>
    <t>Skládání nebo překládání výkopku z horniny třídy těžitelnosti I, skupiny 1 až 3 - asfaltový granulát</t>
  </si>
  <si>
    <t>-125917128</t>
  </si>
  <si>
    <t>Nakládání, skládání a překládání neulehlého výkopku nebo sypaniny strojně skládání nebo překládání, z hornin třídy těžitelnosti I, skupiny 1 až 3</t>
  </si>
  <si>
    <t>5</t>
  </si>
  <si>
    <t>18195110R</t>
  </si>
  <si>
    <t>Úprava pláně v hornině tř. 1 až 4 se zhutněním - ruční úprava podloží do spádu, hutnění podloží</t>
  </si>
  <si>
    <t>-503312061</t>
  </si>
  <si>
    <t>159,0</t>
  </si>
  <si>
    <t>Zakládání</t>
  </si>
  <si>
    <t>6</t>
  </si>
  <si>
    <t>212750101</t>
  </si>
  <si>
    <t>Trativod z drenážních trubek PVC-U SN 4 perforace 360° včetně lože otevřený výkop DN 100 pro budovy plocha pro vtékání vody min. 80 cm2/m</t>
  </si>
  <si>
    <t>m</t>
  </si>
  <si>
    <t>-398248942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</si>
  <si>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</si>
  <si>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drenáž terasy</t>
  </si>
  <si>
    <t>18,3</t>
  </si>
  <si>
    <t>7</t>
  </si>
  <si>
    <t>212972112</t>
  </si>
  <si>
    <t>Opláštění drenážních trub filtrační textilií DN 100</t>
  </si>
  <si>
    <t>425250338</t>
  </si>
  <si>
    <t>Svislé a kompletní konstrukce</t>
  </si>
  <si>
    <t>8</t>
  </si>
  <si>
    <t>311113136</t>
  </si>
  <si>
    <t>Nosná zeď tl do 500 mm z hladkých tvárnic ztraceného bednění včetně výplně z betonu tř. C 16/20</t>
  </si>
  <si>
    <t>129075687</t>
  </si>
  <si>
    <t>Nadzákladové zdi z tvárnic ztraceného bednění  hladkých, včetně výplně z betonu třídy C 16/20, tloušťky zdiva přes 400 do 500 mm</t>
  </si>
  <si>
    <t>dozdění květináče</t>
  </si>
  <si>
    <t>0,4*0,65</t>
  </si>
  <si>
    <t>9</t>
  </si>
  <si>
    <t>311321211</t>
  </si>
  <si>
    <t>Nosná zeď ze ŽB tř. C 12/15 bez výztuže</t>
  </si>
  <si>
    <t>-1308169166</t>
  </si>
  <si>
    <t>Nadzákladové zdi z betonu železového (bez výztuže) nosné bez zvláštních nároků na vliv prostředí tř. C 12/15</t>
  </si>
  <si>
    <t>betonáž koruna zdi</t>
  </si>
  <si>
    <t>12,1*0,1*0,75</t>
  </si>
  <si>
    <t>311321311</t>
  </si>
  <si>
    <t>Nosná zeď ze ŽB tř. C 16/20 bez výztuže</t>
  </si>
  <si>
    <t>-1633303333</t>
  </si>
  <si>
    <t>Nadzákladové zdi z betonu železového (bez výztuže) nosné bez zvláštních nároků na vliv prostředí tř. C 16/20</t>
  </si>
  <si>
    <t>betonáž zeď</t>
  </si>
  <si>
    <t>0,883</t>
  </si>
  <si>
    <t>11</t>
  </si>
  <si>
    <t>311361821</t>
  </si>
  <si>
    <t>Výztuž nosných zdí betonářskou ocelí 10 505</t>
  </si>
  <si>
    <t>t</t>
  </si>
  <si>
    <t>782281208</t>
  </si>
  <si>
    <t>Výztuž nadzákladových zdí nosných svislých nebo odkloněných od svislice, rovných nebo oblých z betonářské oceli 10 505 (R) nebo BSt 500</t>
  </si>
  <si>
    <t>výztuž prům. 12 mm</t>
  </si>
  <si>
    <t>0,89*(24*0,3+6*0,9+4*0,9+2*1,4+2*0,8+2*0,7+2*0,6+6*0,945+3*0,6+9*0,975)/1000</t>
  </si>
  <si>
    <t>12</t>
  </si>
  <si>
    <t>317353111</t>
  </si>
  <si>
    <t>Bednění říms opěrných zdí a valů přímých, zalomených nebo zakřivených zřízení</t>
  </si>
  <si>
    <t>1050031942</t>
  </si>
  <si>
    <t>Bednění říms opěrných zdí a valů  jakéhokoliv tvaru přímých, zalomených nebo jinak zakřivených zřízení</t>
  </si>
  <si>
    <t>dorovnání zídky</t>
  </si>
  <si>
    <t>0,1*(12,1+0,75+12,1+0,2)</t>
  </si>
  <si>
    <t>schodiště</t>
  </si>
  <si>
    <t>2,4+0,26+1,34+0,8</t>
  </si>
  <si>
    <t>Součet</t>
  </si>
  <si>
    <t>13</t>
  </si>
  <si>
    <t>317353112</t>
  </si>
  <si>
    <t>Bednění říms opěrných zdí a valů přímých, zalomených nebo zakřivených odstranění</t>
  </si>
  <si>
    <t>1208110704</t>
  </si>
  <si>
    <t>Bednění říms opěrných zdí a valů  jakéhokoliv tvaru přímých, zalomených nebo jinak zakřivených odstranění</t>
  </si>
  <si>
    <t>14</t>
  </si>
  <si>
    <t>339921112</t>
  </si>
  <si>
    <t>Osazování betonových palisád do betonového základu jednotlivě výšky prvku přes 0,5 do 1 m</t>
  </si>
  <si>
    <t>kus</t>
  </si>
  <si>
    <t>1776625482</t>
  </si>
  <si>
    <t>Osazování palisád  betonových jednotlivých se zabetonováním výšky palisády přes 500 do 1000 mm</t>
  </si>
  <si>
    <t>M</t>
  </si>
  <si>
    <t>59228408</t>
  </si>
  <si>
    <t>palisáda betonová tyčová hranatá přírodní 110x110x600mm</t>
  </si>
  <si>
    <t>128</t>
  </si>
  <si>
    <t>-728560983</t>
  </si>
  <si>
    <t>Komunikace pozemní</t>
  </si>
  <si>
    <t>16</t>
  </si>
  <si>
    <t>57923131R</t>
  </si>
  <si>
    <t>Povrchová vrstva EPDM granulátu 1-vrstvý tl 10 mm barva smíšená červenooranžová - vč. spodní vrstvy z certifikovaného SBS granulátu tl. 25 mm</t>
  </si>
  <si>
    <t>1190221635</t>
  </si>
  <si>
    <t>17</t>
  </si>
  <si>
    <t>57923132R</t>
  </si>
  <si>
    <t>Dodávka a instalace grafických prvků do plochy dle grafického návrhu - 6 kusů grafických pohybových prvků a motiv sovy</t>
  </si>
  <si>
    <t>1769946781</t>
  </si>
  <si>
    <t>6+1</t>
  </si>
  <si>
    <t>18</t>
  </si>
  <si>
    <t>57923133R</t>
  </si>
  <si>
    <t>Grafický návrh herních prvků včetně umístění a barevnosti (bude předložen k odsouhlasení investorem) - varianta</t>
  </si>
  <si>
    <t>kpl</t>
  </si>
  <si>
    <t>-758723557</t>
  </si>
  <si>
    <t>Úpravy povrchů, podlahy a osazování výplní</t>
  </si>
  <si>
    <t>19</t>
  </si>
  <si>
    <t>622111121</t>
  </si>
  <si>
    <t>Vyspravení lokální cementovou maltou vnějších stěn betonových nebo železobetonových</t>
  </si>
  <si>
    <t>-2064820540</t>
  </si>
  <si>
    <t>Vyspravení povrchu neomítaných vnějších ploch  betonových nebo železobetonových konstrukcí s rozetřením vysprávky do ztracena maltou cementovou lokálně v rozsahu vyspravované plochy do 30 % z celkové plochy stěn</t>
  </si>
  <si>
    <t>"zídky</t>
  </si>
  <si>
    <t>70,5+1,5+31,0+1,18+1,25+22,56 "čelní</t>
  </si>
  <si>
    <t>6,82+6,16+3,82 "boční</t>
  </si>
  <si>
    <t>6,23+2,49+2,54+1,04+4,89 "zídka s květináčem</t>
  </si>
  <si>
    <t>20</t>
  </si>
  <si>
    <t>622131121</t>
  </si>
  <si>
    <t>Penetrační nátěr vnějších stěn nanášený ručně</t>
  </si>
  <si>
    <t>634533713</t>
  </si>
  <si>
    <t>Podkladní a spojovací vrstva vnějších omítaných ploch  penetrace nanášená ručně stěn</t>
  </si>
  <si>
    <t>penetrace zídek</t>
  </si>
  <si>
    <t>622142001</t>
  </si>
  <si>
    <t>Potažení vnějších stěn sklovláknitým pletivem vtlačeným do tenkovrstvé hmoty</t>
  </si>
  <si>
    <t>1464564697</t>
  </si>
  <si>
    <t>Potažení vnějších ploch pletivem  v ploše nebo pruzích, na plném podkladu sklovláknitým vtlačením do tmelu stěn</t>
  </si>
  <si>
    <t>22</t>
  </si>
  <si>
    <t>622143003</t>
  </si>
  <si>
    <t>Montáž omítkových plastových nebo pozinkovaných rohových profilů s tkaninou</t>
  </si>
  <si>
    <t>574278405</t>
  </si>
  <si>
    <t>Montáž omítkových profilů  plastových, pozinkovaných nebo dřevěných upevněných vtlačením do podkladní vrstvy nebo přibitím rohových s tkaninou</t>
  </si>
  <si>
    <t>PVC roh. lišty s perlinkou</t>
  </si>
  <si>
    <t>29,35+15,3+48,7+10,9+11,4+2,4+2,4+6,3+6,3+3,6+1,7+1,4+1,3+1,63</t>
  </si>
  <si>
    <t>23</t>
  </si>
  <si>
    <t>59051486</t>
  </si>
  <si>
    <t>profil rohový PVC 15x15mm s výztužnou tkaninou š 100mm pro ETICS</t>
  </si>
  <si>
    <t>-544014526</t>
  </si>
  <si>
    <t>142,68*1,05 'Přepočtené koeficientem množství</t>
  </si>
  <si>
    <t>24</t>
  </si>
  <si>
    <t>62233510R</t>
  </si>
  <si>
    <t>Doplnění chybějících částí schodů vyrovnávací reprofilační maltou</t>
  </si>
  <si>
    <t>-77564285</t>
  </si>
  <si>
    <t xml:space="preserve">"kamenný koberec </t>
  </si>
  <si>
    <t>reprofilace stupňů</t>
  </si>
  <si>
    <t>8,0</t>
  </si>
  <si>
    <t>25</t>
  </si>
  <si>
    <t>622511111</t>
  </si>
  <si>
    <t>Tenkovrstvá akrylátová mozaiková střednězrnná omítka včetně penetrace vnějších stěn</t>
  </si>
  <si>
    <t>1058317536</t>
  </si>
  <si>
    <t>Omítka tenkovrstvá akrylátová vnějších ploch  probarvená, včetně penetrace podkladu mozaiková střednězrnná stěn</t>
  </si>
  <si>
    <t>26</t>
  </si>
  <si>
    <t>629995101</t>
  </si>
  <si>
    <t>Očištění vnějších ploch tlakovou vodou</t>
  </si>
  <si>
    <t>1783593517</t>
  </si>
  <si>
    <t>Očištění vnějších ploch tlakovou vodou omytím</t>
  </si>
  <si>
    <t>přední zídka</t>
  </si>
  <si>
    <t>68,70+27,65+13,27+0,8+1,65</t>
  </si>
  <si>
    <t>boční zídka</t>
  </si>
  <si>
    <t>6,84+6,18+3,38</t>
  </si>
  <si>
    <t>květináč</t>
  </si>
  <si>
    <t>4,85+2,59+3,48</t>
  </si>
  <si>
    <t>boční schodiště</t>
  </si>
  <si>
    <t>3,8+1,5</t>
  </si>
  <si>
    <t>čelní schodiště</t>
  </si>
  <si>
    <t>3,08+1,2</t>
  </si>
  <si>
    <t>27</t>
  </si>
  <si>
    <t>631311123</t>
  </si>
  <si>
    <t>Mazanina tl do 120 mm z betonu prostého bez zvýšených nároků na prostředí tř. C 12/15</t>
  </si>
  <si>
    <t>-1695890532</t>
  </si>
  <si>
    <t>Mazanina z betonu  prostého bez zvýšených nároků na prostředí tl. přes 80 do 120 mm tř. C 12/15</t>
  </si>
  <si>
    <t>spádový beton C10/15</t>
  </si>
  <si>
    <t>(84,85+146,80)*(0,025+0,19)/2</t>
  </si>
  <si>
    <t>28</t>
  </si>
  <si>
    <t>632450121</t>
  </si>
  <si>
    <t>Vyrovnávací cementový potěr tl do 20 mm ze suchých směsí provedený v pásu</t>
  </si>
  <si>
    <t>871282866</t>
  </si>
  <si>
    <t>Potěr cementový vyrovnávací ze suchých směsí  v pásu o průměrné (střední) tl. od 10 do 20 mm</t>
  </si>
  <si>
    <t>výškové vyrovnání vstupů betonem</t>
  </si>
  <si>
    <t>2,0</t>
  </si>
  <si>
    <t>29</t>
  </si>
  <si>
    <t>635111232</t>
  </si>
  <si>
    <t>Násyp pod podlahy z drobného kameniva 0-4 se zhutněním - ŠD 0-4</t>
  </si>
  <si>
    <t>-594346446</t>
  </si>
  <si>
    <t>Násyp ze štěrkopísku, písku nebo kameniva pod podlahy  se zhutněním z kameniva drobného 0-4</t>
  </si>
  <si>
    <t>159,0*0,03</t>
  </si>
  <si>
    <t>30</t>
  </si>
  <si>
    <t>635111242</t>
  </si>
  <si>
    <t>Násyp pod podlahy z hrubého kameniva 16-32 se zhutněním - ŠD 0-32</t>
  </si>
  <si>
    <t>-18298248</t>
  </si>
  <si>
    <t>Násyp ze štěrkopísku, písku nebo kameniva pod podlahy  se zhutněním z kameniva hrubého 16-32</t>
  </si>
  <si>
    <t>159,0*0,2</t>
  </si>
  <si>
    <t>31</t>
  </si>
  <si>
    <t>63532121R</t>
  </si>
  <si>
    <t>Násyp pod podlahy z asfaltového recyklátu se zhutněním - bez dodávky materiálu</t>
  </si>
  <si>
    <t>2095587680</t>
  </si>
  <si>
    <t>32</t>
  </si>
  <si>
    <t>636311111</t>
  </si>
  <si>
    <t>Kladení dlažby z betonových dlaždic 40x40 cm na sucho na terče z umělé hmoty do výšky do 25 mm</t>
  </si>
  <si>
    <t>-643219966</t>
  </si>
  <si>
    <t>Kladení dlažby z betonových dlaždic na sucho na terče z umělé hmoty  o rozměru dlažby 40x40 cm, o výšce terče do 25 mm</t>
  </si>
  <si>
    <t>"dlaždice</t>
  </si>
  <si>
    <t>84,85+146,80</t>
  </si>
  <si>
    <t>33</t>
  </si>
  <si>
    <t>59246007</t>
  </si>
  <si>
    <t>dlažba plošná betonová terasová tryskaná 400x400x40mm</t>
  </si>
  <si>
    <t>80433598</t>
  </si>
  <si>
    <t>231,65*1,02 'Přepočtené koeficientem množství</t>
  </si>
  <si>
    <t>Trubní vedení</t>
  </si>
  <si>
    <t>34</t>
  </si>
  <si>
    <t>87131522R</t>
  </si>
  <si>
    <t>Kanalizační potrubí z tvrdého PVC jednovrstvé tuhost třídy SN8 DN 110, vč. napojení</t>
  </si>
  <si>
    <t>1451964840</t>
  </si>
  <si>
    <t>kanalizační potrubí PVC 110 - odvodnění žlabů</t>
  </si>
  <si>
    <t>5,0</t>
  </si>
  <si>
    <t>Ostatní konstrukce a práce, bourání</t>
  </si>
  <si>
    <t>35</t>
  </si>
  <si>
    <t>916331112</t>
  </si>
  <si>
    <t>Osazení zahradního obrubníku betonového do lože z betonu s boční opěrou</t>
  </si>
  <si>
    <t>-1177862840</t>
  </si>
  <si>
    <t>Osazení zahradního obrubníku betonového s ložem tl. od 50 do 100 mm z betonu prostého tř. C 12/15 s boční opěrou z betonu prostého tř. C 12/15</t>
  </si>
  <si>
    <t xml:space="preserve">ukončení plochy pryže </t>
  </si>
  <si>
    <t>2*8,6</t>
  </si>
  <si>
    <t>36</t>
  </si>
  <si>
    <t>59217003</t>
  </si>
  <si>
    <t>obrubník betonový zahradní 500x50x250mm</t>
  </si>
  <si>
    <t>513362973</t>
  </si>
  <si>
    <t>37</t>
  </si>
  <si>
    <t>925000001</t>
  </si>
  <si>
    <t>Rozebrání plotu a návrat do původního stavu</t>
  </si>
  <si>
    <t>-26801288</t>
  </si>
  <si>
    <t xml:space="preserve">Rozebrání plotu a návrat do původního stavu, vč. návratu do původního stavu podezdívky plotu (pro vybudování nájezdu)
</t>
  </si>
  <si>
    <t>38</t>
  </si>
  <si>
    <t>925000002</t>
  </si>
  <si>
    <t>Vybudování nájezdu</t>
  </si>
  <si>
    <t>1153821972</t>
  </si>
  <si>
    <t>39</t>
  </si>
  <si>
    <t>925000003</t>
  </si>
  <si>
    <t>Vykácení keřů vč. likvidace</t>
  </si>
  <si>
    <t>-1391781017</t>
  </si>
  <si>
    <t>40</t>
  </si>
  <si>
    <t>925000004</t>
  </si>
  <si>
    <t>Výsadba keře (náhrada za pokácený keř)</t>
  </si>
  <si>
    <t>-581654971</t>
  </si>
  <si>
    <t>41</t>
  </si>
  <si>
    <t>935113111</t>
  </si>
  <si>
    <t>Osazení odvodňovacího polymerbetonového žlabu s krycím roštem šířky do 200 mm</t>
  </si>
  <si>
    <t>-796749349</t>
  </si>
  <si>
    <t>Osazení odvodňovacího žlabu s krycím roštem  polymerbetonového šířky do 200 mm</t>
  </si>
  <si>
    <t>odvodňovací žlab</t>
  </si>
  <si>
    <t>1,5+8,5+14,5</t>
  </si>
  <si>
    <t>42</t>
  </si>
  <si>
    <t>5922701R</t>
  </si>
  <si>
    <t>žlab odvodňovací polymerbetonový, vč. roštu a příslušenství</t>
  </si>
  <si>
    <t>709763692</t>
  </si>
  <si>
    <t>43</t>
  </si>
  <si>
    <t>953961114</t>
  </si>
  <si>
    <t>Kotvy chemickým tmelem M 16 hl 125 mm do betonu, ŽB nebo kamene s vyvrtáním otvoru</t>
  </si>
  <si>
    <t>-41318953</t>
  </si>
  <si>
    <t>Kotvy chemické s vyvrtáním otvoru  do betonu, železobetonu nebo tvrdého kamene tmel, velikost M 16, hloubka 125 mm</t>
  </si>
  <si>
    <t>16,0</t>
  </si>
  <si>
    <t>44</t>
  </si>
  <si>
    <t>953965131</t>
  </si>
  <si>
    <t>Kotevní šroub pro chemické kotvy M 16 dl 190 mm</t>
  </si>
  <si>
    <t>-340742823</t>
  </si>
  <si>
    <t>Kotvy chemické s vyvrtáním otvoru  kotevní šrouby pro chemické kotvy, velikost M 16, délka 190 mm</t>
  </si>
  <si>
    <t>45</t>
  </si>
  <si>
    <t>962042320</t>
  </si>
  <si>
    <t>Bourání zdiva nadzákladového z betonu prostého do 1 m3</t>
  </si>
  <si>
    <t>-193084385</t>
  </si>
  <si>
    <t>Bourání zdiva z betonu prostého  nadzákladového objemu do 1 m3</t>
  </si>
  <si>
    <t>zídka schodiště</t>
  </si>
  <si>
    <t>46</t>
  </si>
  <si>
    <t>965042121</t>
  </si>
  <si>
    <t>Bourání podkladů pod dlažby nebo mazanin betonových nebo z litého asfaltu tl do 100 mm pl do 1 m2</t>
  </si>
  <si>
    <t>-399186918</t>
  </si>
  <si>
    <t>Bourání mazanin betonových nebo z litého asfaltu tl. do 100 mm, plochy do 1 m2</t>
  </si>
  <si>
    <t>odstranění mazaniny tl. 50 mm</t>
  </si>
  <si>
    <t>390,65*0,05</t>
  </si>
  <si>
    <t>47</t>
  </si>
  <si>
    <t>965042241</t>
  </si>
  <si>
    <t>Bourání podkladů pod dlažby nebo mazanin betonových nebo z litého asfaltu tl přes 100 mm pl přes 4 m2</t>
  </si>
  <si>
    <t>-1934238155</t>
  </si>
  <si>
    <t>Bourání mazanin betonových nebo z litého asfaltu tl. přes 100 mm, plochy přes 4 m2</t>
  </si>
  <si>
    <t>odstranění betonové desky tl. 200 mm</t>
  </si>
  <si>
    <t>390,65*0,2 "plocha pryž</t>
  </si>
  <si>
    <t>(1,5+8,5+14,5)*0,5*0,2 "pro žlaby</t>
  </si>
  <si>
    <t>48</t>
  </si>
  <si>
    <t>977000001</t>
  </si>
  <si>
    <t>Odstranění zeleně - břečťan</t>
  </si>
  <si>
    <t>-379808982</t>
  </si>
  <si>
    <t>strana do zahrady</t>
  </si>
  <si>
    <t>48,23</t>
  </si>
  <si>
    <t>strana na terasu</t>
  </si>
  <si>
    <t>20,96</t>
  </si>
  <si>
    <t>49</t>
  </si>
  <si>
    <t>977151123</t>
  </si>
  <si>
    <t>Jádrové vrty diamantovými korunkami do D 150 mm do stavebních materiálů</t>
  </si>
  <si>
    <t>-2037129776</t>
  </si>
  <si>
    <t>Jádrové vrty diamantovými korunkami do stavebních materiálů (železobetonu, betonu, cihel, obkladů, dlažeb, kamene) průměru přes 130 do 150 mm</t>
  </si>
  <si>
    <t>jádrový vývrt prům. 150 mm, délky do 500 mm</t>
  </si>
  <si>
    <t>3*0,5</t>
  </si>
  <si>
    <t>50</t>
  </si>
  <si>
    <t>977311114</t>
  </si>
  <si>
    <t>Řezání stávajících betonových mazanin nevyztužených hl do 200 mm</t>
  </si>
  <si>
    <t>282903956</t>
  </si>
  <si>
    <t>Řezání stávajících betonových mazanin bez vyztužení hloubky přes 150 do 200 mm</t>
  </si>
  <si>
    <t>2*8,6 "plocha pryž</t>
  </si>
  <si>
    <t>(1,5+8,5+14,5) "pro žlaby</t>
  </si>
  <si>
    <t>51</t>
  </si>
  <si>
    <t>985323111</t>
  </si>
  <si>
    <t>Spojovací můstek reprofilovaného betonu na cementové bázi tl 1 mm</t>
  </si>
  <si>
    <t>-1445104117</t>
  </si>
  <si>
    <t>Spojovací můstek reprofilovaného betonu na cementové bázi, tloušťky 1 mm</t>
  </si>
  <si>
    <t>"kamenný koberec</t>
  </si>
  <si>
    <t>pod reprofilaci schodiště</t>
  </si>
  <si>
    <t>1,2+1,5</t>
  </si>
  <si>
    <t>3,08+3,8</t>
  </si>
  <si>
    <t>997</t>
  </si>
  <si>
    <t>Přesun sutě</t>
  </si>
  <si>
    <t>52</t>
  </si>
  <si>
    <t>997013151</t>
  </si>
  <si>
    <t>Vnitrostaveništní doprava suti a vybouraných hmot pro budovy v do 6 m s omezením mechanizace</t>
  </si>
  <si>
    <t>575566756</t>
  </si>
  <si>
    <t>Vnitrostaveništní doprava suti a vybouraných hmot  vodorovně do 50 m svisle s omezením mechanizace pro budovy a haly výšky do 6 m</t>
  </si>
  <si>
    <t>53</t>
  </si>
  <si>
    <t>997013501.1</t>
  </si>
  <si>
    <t>Odvoz suti a vybouraných hmot na skládku dle dodavatele stavby</t>
  </si>
  <si>
    <t>-1954565681</t>
  </si>
  <si>
    <t>Odvoz suti a vybouraných hmot na skládku nebo meziskládku se složením, na vzdálenost do 1 km</t>
  </si>
  <si>
    <t>54</t>
  </si>
  <si>
    <t>997013869</t>
  </si>
  <si>
    <t>Poplatek za uložení stavebního odpadu na recyklační skládce (skládkovné) ze směsí betonu, cihel a keramických výrobků kód odpadu 17 01 07</t>
  </si>
  <si>
    <t>1092196707</t>
  </si>
  <si>
    <t>Poplatek za uložení stavebního odpadu na recyklační skládce (skládkovné) ze směsí nebo oddělených frakcí betonu, cihel a keramických výrobků zatříděného do Katalogu odpadů pod kódem 17 01 07</t>
  </si>
  <si>
    <t>998</t>
  </si>
  <si>
    <t>Přesun hmot</t>
  </si>
  <si>
    <t>55</t>
  </si>
  <si>
    <t>998222012</t>
  </si>
  <si>
    <t>Přesun hmot pro tělovýchovné plochy</t>
  </si>
  <si>
    <t>490485951</t>
  </si>
  <si>
    <t>Přesun hmot pro tělovýchovné plochy dopravní vzdálenost do 200 m</t>
  </si>
  <si>
    <t>56</t>
  </si>
  <si>
    <t>998223011</t>
  </si>
  <si>
    <t>Přesun hmot pro pozemní komunikace s krytem dlážděným</t>
  </si>
  <si>
    <t>1394710596</t>
  </si>
  <si>
    <t>Přesun hmot pro pozemní komunikace s krytem dlážděným  dopravní vzdálenost do 200 m jakékoliv délky objektu</t>
  </si>
  <si>
    <t>PSV</t>
  </si>
  <si>
    <t>Práce a dodávky PSV</t>
  </si>
  <si>
    <t>711</t>
  </si>
  <si>
    <t>Izolace proti vodě, vlhkosti a plynům</t>
  </si>
  <si>
    <t>57</t>
  </si>
  <si>
    <t>711111002</t>
  </si>
  <si>
    <t>Provedení izolace proti zemní vlhkosti vodorovné za studena lakem asfaltovým</t>
  </si>
  <si>
    <t>-894034563</t>
  </si>
  <si>
    <t>Provedení izolace proti zemní vlhkosti natěradly a tmely za studena  na ploše vodorovné V nátěrem lakem asfaltovým</t>
  </si>
  <si>
    <t xml:space="preserve">asfaltový nátěr </t>
  </si>
  <si>
    <t>58</t>
  </si>
  <si>
    <t>11163150</t>
  </si>
  <si>
    <t>lak penetrační asfaltový</t>
  </si>
  <si>
    <t>129643006</t>
  </si>
  <si>
    <t>231,65*0,00039 'Přepočtené koeficientem množství</t>
  </si>
  <si>
    <t>59</t>
  </si>
  <si>
    <t>711141559</t>
  </si>
  <si>
    <t>Provedení izolace proti zemní vlhkosti pásy přitavením vodorovné NAIP</t>
  </si>
  <si>
    <t>748620008</t>
  </si>
  <si>
    <t>Provedení izolace proti zemní vlhkosti pásy přitavením  NAIP na ploše vodorovné V</t>
  </si>
  <si>
    <t>60</t>
  </si>
  <si>
    <t>62853004</t>
  </si>
  <si>
    <t>pás asfaltový natavitelný modifikovaný SBS tl 4,0mm s vložkou ze skleněné tkaniny a spalitelnou PE fólií nebo jemnozrnným minerálním posypem na horním povrchu</t>
  </si>
  <si>
    <t>-501888089</t>
  </si>
  <si>
    <t>231,65*1,1655 'Přepočtené koeficientem množství</t>
  </si>
  <si>
    <t>61</t>
  </si>
  <si>
    <t>711493121</t>
  </si>
  <si>
    <t>Hydroizolační stěrka vč. těsnících pásů</t>
  </si>
  <si>
    <t>-1567238650</t>
  </si>
  <si>
    <t>hydroizolace nátěrová vč. koutů</t>
  </si>
  <si>
    <t>1,2+1,5+3,08+3,8</t>
  </si>
  <si>
    <t>62</t>
  </si>
  <si>
    <t>998711101</t>
  </si>
  <si>
    <t>Přesun hmot tonážní pro izolace proti vodě, vlhkosti a plynům v objektech výšky do 6 m</t>
  </si>
  <si>
    <t>-1111812808</t>
  </si>
  <si>
    <t>Přesun hmot pro izolace proti vodě, vlhkosti a plynům  stanovený z hmotnosti přesunovaného materiálu vodorovná dopravní vzdálenost do 50 m v objektech výšky do 6 m</t>
  </si>
  <si>
    <t>713</t>
  </si>
  <si>
    <t>Izolace tepelné</t>
  </si>
  <si>
    <t>63</t>
  </si>
  <si>
    <t>713131151</t>
  </si>
  <si>
    <t>Montáž izolace tepelné stěn a základů volně vloženými rohožemi, pásy, dílci, deskami 1 vrstva</t>
  </si>
  <si>
    <t>-247830409</t>
  </si>
  <si>
    <t>Montáž tepelné izolace stěn rohožemi, pásy, deskami, dílci, bloky (izolační materiál ve specifikaci) vložením jednovrstvě</t>
  </si>
  <si>
    <t>vložení izolace EPS tl. 10 mm - mezi fasádu a dozdívku</t>
  </si>
  <si>
    <t>1,0</t>
  </si>
  <si>
    <t>64</t>
  </si>
  <si>
    <t>28375929</t>
  </si>
  <si>
    <t>deska EPS 70 fasádní λ=0,039 tl 10mm</t>
  </si>
  <si>
    <t>-545644643</t>
  </si>
  <si>
    <t>1*1,05 'Přepočtené koeficientem množství</t>
  </si>
  <si>
    <t>65</t>
  </si>
  <si>
    <t>998713101</t>
  </si>
  <si>
    <t>Přesun hmot tonážní pro izolace tepelné v objektech v do 6 m</t>
  </si>
  <si>
    <t>-697610059</t>
  </si>
  <si>
    <t>Přesun hmot pro izolace tepelné stanovený z hmotnosti přesunovaného materiálu vodorovná dopravní vzdálenost do 50 m v objektech výšky do 6 m</t>
  </si>
  <si>
    <t>764</t>
  </si>
  <si>
    <t>Konstrukce klempířské</t>
  </si>
  <si>
    <t>66</t>
  </si>
  <si>
    <t>764002841</t>
  </si>
  <si>
    <t>Demontáž oplechování horních ploch zdí a nadezdívek do suti</t>
  </si>
  <si>
    <t>1889017769</t>
  </si>
  <si>
    <t>Demontáž klempířských konstrukcí oplechování horních ploch zdí a nadezdívek do suti</t>
  </si>
  <si>
    <t>zastřešení rozšířené zídky</t>
  </si>
  <si>
    <t>12,8</t>
  </si>
  <si>
    <t>767</t>
  </si>
  <si>
    <t>Konstrukce zámečnické</t>
  </si>
  <si>
    <t>67</t>
  </si>
  <si>
    <t>767000002</t>
  </si>
  <si>
    <t>Z2 - Zpětné osazení stávajícího zábradlí</t>
  </si>
  <si>
    <t>1146534134</t>
  </si>
  <si>
    <t>68</t>
  </si>
  <si>
    <t>767000003</t>
  </si>
  <si>
    <t>Z3 - Dodávka a montáž ocelového zábradlí</t>
  </si>
  <si>
    <t>426401276</t>
  </si>
  <si>
    <t>P</t>
  </si>
  <si>
    <t>Poznámka k položce:
Podrobný popis a schema viz tabulku zámečnických prvků</t>
  </si>
  <si>
    <t>69</t>
  </si>
  <si>
    <t>767000004</t>
  </si>
  <si>
    <t>Dodávka a montáž nerezového nerozového madla</t>
  </si>
  <si>
    <t>-2138343795</t>
  </si>
  <si>
    <t>madlo nerezové</t>
  </si>
  <si>
    <t>2,5*2 "dl. 2,5 m - 2 kusy</t>
  </si>
  <si>
    <t>2,1 "dl. 2,1 - 1 kus</t>
  </si>
  <si>
    <t>70</t>
  </si>
  <si>
    <t>767161833</t>
  </si>
  <si>
    <t>Demontáž zábradlí rovného nerozebíratelného hmotnosti 1 m zábradlí do 20 kg k dalšímu použítí</t>
  </si>
  <si>
    <t>-1883313701</t>
  </si>
  <si>
    <t>Demontáž zábradlí k dalšímu použití rovného nerozebíratelný spoj hmotnosti 1 m zábradlí do 20 kg</t>
  </si>
  <si>
    <t>stávající zábradlí - ozn. Z2</t>
  </si>
  <si>
    <t>2,1</t>
  </si>
  <si>
    <t>71</t>
  </si>
  <si>
    <t>998767101</t>
  </si>
  <si>
    <t>Přesun hmot tonážní pro zámečnické konstrukce v objektech v do 6 m</t>
  </si>
  <si>
    <t>-916362503</t>
  </si>
  <si>
    <t>Přesun hmot pro zámečnické konstrukce  stanovený z hmotnosti přesunovaného materiálu vodorovná dopravní vzdálenost do 50 m v objektech výšky do 6 m</t>
  </si>
  <si>
    <t>771</t>
  </si>
  <si>
    <t>Podlahy z dlaždic</t>
  </si>
  <si>
    <t>72</t>
  </si>
  <si>
    <t>771161022</t>
  </si>
  <si>
    <t>Montáž profilu pro schodové hrany nebo ukončení dlažby</t>
  </si>
  <si>
    <t>1406244638</t>
  </si>
  <si>
    <t>Příprava podkladu před provedením dlažby montáž profilu ukončujícího profilu pro schodové hrany a ukončení dlažby</t>
  </si>
  <si>
    <t>"kamenný koberec - AL lišty</t>
  </si>
  <si>
    <t>7,2+12,0</t>
  </si>
  <si>
    <t>73</t>
  </si>
  <si>
    <t>69752182</t>
  </si>
  <si>
    <t>schodová hrana a lišta - AL</t>
  </si>
  <si>
    <t>-1004915518</t>
  </si>
  <si>
    <t>schodová hrana a lišta</t>
  </si>
  <si>
    <t>19,2*1,1 'Přepočtené koeficientem množství</t>
  </si>
  <si>
    <t>74</t>
  </si>
  <si>
    <t>771274113</t>
  </si>
  <si>
    <t>Montáž obkladů stupnic z dlaždic keramických flexibilní lepidlo š do 300 mm</t>
  </si>
  <si>
    <t>1261205382</t>
  </si>
  <si>
    <t>Montáž obkladů schodišť z dlaždic keramických lepených flexibilním lepidlem stupnic hladkých, šířky přes 250 do 300 mm</t>
  </si>
  <si>
    <t>vstupy</t>
  </si>
  <si>
    <t>2,2*2</t>
  </si>
  <si>
    <t>75</t>
  </si>
  <si>
    <t>59761330</t>
  </si>
  <si>
    <t>schodovka protiskluzná šířky 330x330mm</t>
  </si>
  <si>
    <t>-136632606</t>
  </si>
  <si>
    <t>4,4/(0,3)</t>
  </si>
  <si>
    <t>14,667*1,05 'Přepočtené koeficientem množství</t>
  </si>
  <si>
    <t>76</t>
  </si>
  <si>
    <t>998771101</t>
  </si>
  <si>
    <t>Přesun hmot tonážní pro podlahy z dlaždic v objektech v do 6 m</t>
  </si>
  <si>
    <t>-471472173</t>
  </si>
  <si>
    <t>Přesun hmot pro podlahy z dlaždic stanovený z hmotnosti přesunovaného materiálu vodorovná dopravní vzdálenost do 50 m v objektech výšky do 6 m</t>
  </si>
  <si>
    <t>777</t>
  </si>
  <si>
    <t>Podlahy lité</t>
  </si>
  <si>
    <t>77</t>
  </si>
  <si>
    <t>777312153</t>
  </si>
  <si>
    <t>Podlahy z epoxidové pryskyřice a oblázků frakce 4 až 7 mm mramorových na stupnice šířky do 300 mm - s polyaspartickým UV pojivem</t>
  </si>
  <si>
    <t>1201488503</t>
  </si>
  <si>
    <t>Podlahy na schodišťové stupně z epoxidové pryskyřice a oblázků (kamenný koberec) mramorových frakce 4 až 7 mm stupnice, šířky do 300 mm</t>
  </si>
  <si>
    <t>6*2,0</t>
  </si>
  <si>
    <t>6*1,6</t>
  </si>
  <si>
    <t>78</t>
  </si>
  <si>
    <t>777312163</t>
  </si>
  <si>
    <t>Podlahy z epoxidové pryskyřice a oblázků frakce 4 až 7 mm mramorových na podstupnice výšky do 200 mm - s polyaspartickým UV pojivem</t>
  </si>
  <si>
    <t>-820294227</t>
  </si>
  <si>
    <t>Podlahy na schodišťové stupně z epoxidové pryskyřice a oblázků (kamenný koberec) mramorových frakce 4 až 7 mm podstupnice, výšky do 200 mm</t>
  </si>
  <si>
    <t>79</t>
  </si>
  <si>
    <t>998777101</t>
  </si>
  <si>
    <t>Přesun hmot tonážní pro podlahy lité v objektech v do 6 m</t>
  </si>
  <si>
    <t>1404190901</t>
  </si>
  <si>
    <t>Přesun hmot pro podlahy lité  stanovený z hmotnosti přesunovaného materiálu vodorovná dopravní vzdálenost do 50 m v objektech výšky do 6 m</t>
  </si>
  <si>
    <t>783</t>
  </si>
  <si>
    <t>Dokončovací práce - nátěry</t>
  </si>
  <si>
    <t>80</t>
  </si>
  <si>
    <t>783301303</t>
  </si>
  <si>
    <t>Příprava podkladu zámečnických konstrukcí před provedením nátěru odrezivění odrezovačem bezoplachovým</t>
  </si>
  <si>
    <t>-456443323</t>
  </si>
  <si>
    <t xml:space="preserve">stávající zábradlí ozn. Z1, Z2 </t>
  </si>
  <si>
    <t>43,5/0,1*0,0575</t>
  </si>
  <si>
    <t>2,1/0,1*0,0575</t>
  </si>
  <si>
    <t>81</t>
  </si>
  <si>
    <t>783306809</t>
  </si>
  <si>
    <t>Odstranění nátěrů ze zámečnických konstrukcí okartáčováním</t>
  </si>
  <si>
    <t>-483266904</t>
  </si>
  <si>
    <t>82</t>
  </si>
  <si>
    <t>783315101</t>
  </si>
  <si>
    <t>Mezinátěr zámečnických konstrukcí jednonásobný syntetický standardní</t>
  </si>
  <si>
    <t>-1733901911</t>
  </si>
  <si>
    <t>83</t>
  </si>
  <si>
    <t>783317101</t>
  </si>
  <si>
    <t>Krycí nátěr (email) zámečnických konstrukcí jednonásobný syntetický standardní</t>
  </si>
  <si>
    <t>-660820296</t>
  </si>
  <si>
    <t>210605-2 -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</si>
  <si>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</si>
  <si>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</si>
  <si>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</si>
  <si>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</si>
  <si>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</si>
  <si>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</si>
  <si>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Vedlejší rozpočtové náklady</t>
  </si>
  <si>
    <t>VRN1</t>
  </si>
  <si>
    <t>Průzkumné, geodetické a projektové práce</t>
  </si>
  <si>
    <t>013254000</t>
  </si>
  <si>
    <t>Dokumentace skutečného provedení stavby (dle SoD čl. 2 odst. 2.5.1.)</t>
  </si>
  <si>
    <t>93596076</t>
  </si>
  <si>
    <t>Dokumentace skutečného provedení stavby</t>
  </si>
  <si>
    <t>VRN3</t>
  </si>
  <si>
    <t>Zařízení staveniště</t>
  </si>
  <si>
    <t>030001000</t>
  </si>
  <si>
    <t>Zařízení staveniště (dle SoD čl. 2 odst. 2.5.2.)</t>
  </si>
  <si>
    <t>soub</t>
  </si>
  <si>
    <t>527677618</t>
  </si>
  <si>
    <t>Základní rozdělení průvodních činností a nákladů zařízení staveniště</t>
  </si>
  <si>
    <t>Poznámka k položce:
Poznámka k položce: vybudování, provoz, odstranění</t>
  </si>
  <si>
    <t>034303000</t>
  </si>
  <si>
    <t>DIO (dle SoD čl. 2 odst. 2.5.10)</t>
  </si>
  <si>
    <t>1024</t>
  </si>
  <si>
    <t>1361162957</t>
  </si>
  <si>
    <t>Dopravní značení na staveništi</t>
  </si>
  <si>
    <t>VRN4</t>
  </si>
  <si>
    <t>Inženýrská činnost</t>
  </si>
  <si>
    <t>043203000</t>
  </si>
  <si>
    <t>Fotodokumentace provádění díla (dle SoD čl. 2 odst. 2.5.9.)</t>
  </si>
  <si>
    <t>-1993672649</t>
  </si>
  <si>
    <t>Fotodokumentace</t>
  </si>
  <si>
    <t>044002000</t>
  </si>
  <si>
    <t>Revize a zkoušky (dle SoD čl. 2 odst. 2.5.3.)</t>
  </si>
  <si>
    <t>-959509026</t>
  </si>
  <si>
    <t>Revize</t>
  </si>
  <si>
    <t>045203000</t>
  </si>
  <si>
    <t>Kompletační činnost (dle SoD čl. 2 odst. 2.5.4.)</t>
  </si>
  <si>
    <t>-564966351</t>
  </si>
  <si>
    <t>Kompletační činnost</t>
  </si>
  <si>
    <t>045303000</t>
  </si>
  <si>
    <t>Koordinační činnost (dle SoD čl. 2 odst. 2.5.5.)</t>
  </si>
  <si>
    <t>-552411071</t>
  </si>
  <si>
    <t>Koordinační činnost</t>
  </si>
  <si>
    <t>VRN5</t>
  </si>
  <si>
    <t>Finanční náklady</t>
  </si>
  <si>
    <t>051002000</t>
  </si>
  <si>
    <t>Pojištění stavby (dle SoD čl. 2 odst. 2.5.6.)</t>
  </si>
  <si>
    <t>1263093633</t>
  </si>
  <si>
    <t>Pojistné</t>
  </si>
  <si>
    <t>VRN7</t>
  </si>
  <si>
    <t>Provozní vlivy</t>
  </si>
  <si>
    <t>070001000</t>
  </si>
  <si>
    <t>Provozní a územní vlivy (dle SoD čl. 2 odst. 2.5.7.)</t>
  </si>
  <si>
    <t>501151831</t>
  </si>
  <si>
    <t>Základní rozdělení průvodních činností a nákladů provozní vlivy</t>
  </si>
  <si>
    <t>071002000</t>
  </si>
  <si>
    <t>Provoz dalšího subjektu (dle SoD čl. 2 odst. 2.5.8.)</t>
  </si>
  <si>
    <t>-1743824794</t>
  </si>
  <si>
    <t>Provoz investora, třetích osob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</si>
</sst>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18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21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26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27</v>
      </c>
    </row>
    <row r="10" spans="2:71" s="1" customFormat="1" ht="12" customHeight="1">
      <c r="B10" s="21"/>
      <c r="C10" s="22"/>
      <c r="D10" s="32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29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18</v>
      </c>
    </row>
    <row r="11" spans="2:71" s="1" customFormat="1" ht="18.45" customHeight="1">
      <c r="B11" s="21"/>
      <c r="C11" s="22"/>
      <c r="D11" s="22"/>
      <c r="E11" s="27" t="s">
        <v>30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31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18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18</v>
      </c>
    </row>
    <row r="13" spans="2:71" s="1" customFormat="1" ht="12" customHeight="1">
      <c r="B13" s="21"/>
      <c r="C13" s="22"/>
      <c r="D13" s="32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29</v>
      </c>
      <c r="AL13" s="22"/>
      <c r="AM13" s="22"/>
      <c r="AN13" s="34" t="s">
        <v>33</v>
      </c>
      <c r="AO13" s="22"/>
      <c r="AP13" s="22"/>
      <c r="AQ13" s="22"/>
      <c r="AR13" s="20"/>
      <c r="BE13" s="31"/>
      <c r="BS13" s="17" t="s">
        <v>18</v>
      </c>
    </row>
    <row r="14" spans="2:71" ht="12">
      <c r="B14" s="21"/>
      <c r="C14" s="22"/>
      <c r="D14" s="22"/>
      <c r="E14" s="34" t="s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31</v>
      </c>
      <c r="AL14" s="22"/>
      <c r="AM14" s="22"/>
      <c r="AN14" s="34" t="s">
        <v>33</v>
      </c>
      <c r="AO14" s="22"/>
      <c r="AP14" s="22"/>
      <c r="AQ14" s="22"/>
      <c r="AR14" s="20"/>
      <c r="BE14" s="31"/>
      <c r="BS14" s="17" t="s">
        <v>18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29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31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29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31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53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55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54</v>
      </c>
      <c r="AI60" s="42"/>
      <c r="AJ60" s="42"/>
      <c r="AK60" s="42"/>
      <c r="AL60" s="42"/>
      <c r="AM60" s="64" t="s">
        <v>55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57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54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55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54</v>
      </c>
      <c r="AI75" s="42"/>
      <c r="AJ75" s="42"/>
      <c r="AK75" s="42"/>
      <c r="AL75" s="42"/>
      <c r="AM75" s="64" t="s">
        <v>55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58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210605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MŠ Sovička - oprava venkovní terasy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22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Česká Lípa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24</v>
      </c>
      <c r="AJ87" s="40"/>
      <c r="AK87" s="40"/>
      <c r="AL87" s="40"/>
      <c r="AM87" s="79" t="str">
        <f>IF(AN8="","",AN8)</f>
        <v>5. 6. 2021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28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34</v>
      </c>
      <c r="AJ89" s="40"/>
      <c r="AK89" s="40"/>
      <c r="AL89" s="40"/>
      <c r="AM89" s="80" t="str">
        <f>IF(E17="","",E17)</f>
        <v>Petr Kubiš</v>
      </c>
      <c r="AN89" s="71"/>
      <c r="AO89" s="71"/>
      <c r="AP89" s="71"/>
      <c r="AQ89" s="40"/>
      <c r="AR89" s="44"/>
      <c r="AS89" s="81" t="s">
        <v>59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32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60</v>
      </c>
      <c r="D92" s="94"/>
      <c r="E92" s="94"/>
      <c r="F92" s="94"/>
      <c r="G92" s="94"/>
      <c r="H92" s="95"/>
      <c r="I92" s="96" t="s">
        <v>61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62</v>
      </c>
      <c r="AH92" s="94"/>
      <c r="AI92" s="94"/>
      <c r="AJ92" s="94"/>
      <c r="AK92" s="94"/>
      <c r="AL92" s="94"/>
      <c r="AM92" s="94"/>
      <c r="AN92" s="96" t="s">
        <v>63</v>
      </c>
      <c r="AO92" s="94"/>
      <c r="AP92" s="98"/>
      <c r="AQ92" s="99" t="s">
        <v>64</v>
      </c>
      <c r="AR92" s="44"/>
      <c r="AS92" s="100" t="s">
        <v>65</v>
      </c>
      <c r="AT92" s="101" t="s">
        <v>66</v>
      </c>
      <c r="AU92" s="101" t="s">
        <v>67</v>
      </c>
      <c r="AV92" s="101" t="s">
        <v>68</v>
      </c>
      <c r="AW92" s="101" t="s">
        <v>69</v>
      </c>
      <c r="AX92" s="101" t="s">
        <v>70</v>
      </c>
      <c r="AY92" s="101" t="s">
        <v>71</v>
      </c>
      <c r="AZ92" s="101" t="s">
        <v>72</v>
      </c>
      <c r="BA92" s="101" t="s">
        <v>73</v>
      </c>
      <c r="BB92" s="101" t="s">
        <v>74</v>
      </c>
      <c r="BC92" s="101" t="s">
        <v>75</v>
      </c>
      <c r="BD92" s="102" t="s">
        <v>76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77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78</v>
      </c>
      <c r="BT94" s="117" t="s">
        <v>79</v>
      </c>
      <c r="BU94" s="118" t="s">
        <v>80</v>
      </c>
      <c r="BV94" s="117" t="s">
        <v>81</v>
      </c>
      <c r="BW94" s="117" t="s">
        <v>5</v>
      </c>
      <c r="BX94" s="117" t="s">
        <v>82</v>
      </c>
      <c r="CL94" s="117" t="s">
        <v>1</v>
      </c>
    </row>
    <row r="95" spans="1:91" s="7" customFormat="1" ht="24.75" customHeight="1">
      <c r="A95" s="119" t="s">
        <v>83</v>
      </c>
      <c r="B95" s="120"/>
      <c r="C95" s="121"/>
      <c r="D95" s="122" t="s">
        <v>84</v>
      </c>
      <c r="E95" s="122"/>
      <c r="F95" s="122"/>
      <c r="G95" s="122"/>
      <c r="H95" s="122"/>
      <c r="I95" s="123"/>
      <c r="J95" s="122" t="s">
        <v>17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'210605-1 - MŠ Sovička - o...'!J30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85</v>
      </c>
      <c r="AR95" s="126"/>
      <c r="AS95" s="127">
        <v>0</v>
      </c>
      <c r="AT95" s="128">
        <f>ROUND(SUM(AV95:AW95),2)</f>
        <v>0</v>
      </c>
      <c r="AU95" s="129">
        <f>'210605-1 - MŠ Sovička - o...'!P134</f>
        <v>0</v>
      </c>
      <c r="AV95" s="128">
        <f>'210605-1 - MŠ Sovička - o...'!J33</f>
        <v>0</v>
      </c>
      <c r="AW95" s="128">
        <f>'210605-1 - MŠ Sovička - o...'!J34</f>
        <v>0</v>
      </c>
      <c r="AX95" s="128">
        <f>'210605-1 - MŠ Sovička - o...'!J35</f>
        <v>0</v>
      </c>
      <c r="AY95" s="128">
        <f>'210605-1 - MŠ Sovička - o...'!J36</f>
        <v>0</v>
      </c>
      <c r="AZ95" s="128">
        <f>'210605-1 - MŠ Sovička - o...'!F33</f>
        <v>0</v>
      </c>
      <c r="BA95" s="128">
        <f>'210605-1 - MŠ Sovička - o...'!F34</f>
        <v>0</v>
      </c>
      <c r="BB95" s="128">
        <f>'210605-1 - MŠ Sovička - o...'!F35</f>
        <v>0</v>
      </c>
      <c r="BC95" s="128">
        <f>'210605-1 - MŠ Sovička - o...'!F36</f>
        <v>0</v>
      </c>
      <c r="BD95" s="130">
        <f>'210605-1 - MŠ Sovička - o...'!F37</f>
        <v>0</v>
      </c>
      <c r="BE95" s="7"/>
      <c r="BT95" s="131" t="s">
        <v>21</v>
      </c>
      <c r="BV95" s="131" t="s">
        <v>81</v>
      </c>
      <c r="BW95" s="131" t="s">
        <v>86</v>
      </c>
      <c r="BX95" s="131" t="s">
        <v>5</v>
      </c>
      <c r="CL95" s="131" t="s">
        <v>1</v>
      </c>
      <c r="CM95" s="131" t="s">
        <v>87</v>
      </c>
    </row>
    <row r="96" spans="1:91" s="7" customFormat="1" ht="24.75" customHeight="1">
      <c r="A96" s="119" t="s">
        <v>83</v>
      </c>
      <c r="B96" s="120"/>
      <c r="C96" s="121"/>
      <c r="D96" s="122" t="s">
        <v>88</v>
      </c>
      <c r="E96" s="122"/>
      <c r="F96" s="122"/>
      <c r="G96" s="122"/>
      <c r="H96" s="122"/>
      <c r="I96" s="123"/>
      <c r="J96" s="122" t="s">
        <v>89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'210605-2 - VRN'!J30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85</v>
      </c>
      <c r="AR96" s="126"/>
      <c r="AS96" s="132">
        <v>0</v>
      </c>
      <c r="AT96" s="133">
        <f>ROUND(SUM(AV96:AW96),2)</f>
        <v>0</v>
      </c>
      <c r="AU96" s="134">
        <f>'210605-2 - VRN'!P122</f>
        <v>0</v>
      </c>
      <c r="AV96" s="133">
        <f>'210605-2 - VRN'!J33</f>
        <v>0</v>
      </c>
      <c r="AW96" s="133">
        <f>'210605-2 - VRN'!J34</f>
        <v>0</v>
      </c>
      <c r="AX96" s="133">
        <f>'210605-2 - VRN'!J35</f>
        <v>0</v>
      </c>
      <c r="AY96" s="133">
        <f>'210605-2 - VRN'!J36</f>
        <v>0</v>
      </c>
      <c r="AZ96" s="133">
        <f>'210605-2 - VRN'!F33</f>
        <v>0</v>
      </c>
      <c r="BA96" s="133">
        <f>'210605-2 - VRN'!F34</f>
        <v>0</v>
      </c>
      <c r="BB96" s="133">
        <f>'210605-2 - VRN'!F35</f>
        <v>0</v>
      </c>
      <c r="BC96" s="133">
        <f>'210605-2 - VRN'!F36</f>
        <v>0</v>
      </c>
      <c r="BD96" s="135">
        <f>'210605-2 - VRN'!F37</f>
        <v>0</v>
      </c>
      <c r="BE96" s="7"/>
      <c r="BT96" s="131" t="s">
        <v>21</v>
      </c>
      <c r="BV96" s="131" t="s">
        <v>81</v>
      </c>
      <c r="BW96" s="131" t="s">
        <v>90</v>
      </c>
      <c r="BX96" s="131" t="s">
        <v>5</v>
      </c>
      <c r="CL96" s="131" t="s">
        <v>1</v>
      </c>
      <c r="CM96" s="131" t="s">
        <v>87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210605-1 - MŠ Sovička - o...'!C2" display="/"/>
    <hyperlink ref="A96" location="'210605-2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87</v>
      </c>
    </row>
    <row r="4" spans="2:46" s="1" customFormat="1" ht="24.95" customHeight="1">
      <c r="B4" s="20"/>
      <c r="D4" s="138" t="s">
        <v>91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MŠ Sovička - oprava venkovní terasy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19</v>
      </c>
      <c r="E11" s="38"/>
      <c r="F11" s="143" t="s">
        <v>1</v>
      </c>
      <c r="G11" s="38"/>
      <c r="H11" s="38"/>
      <c r="I11" s="140" t="s">
        <v>20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22</v>
      </c>
      <c r="E12" s="38"/>
      <c r="F12" s="143" t="s">
        <v>23</v>
      </c>
      <c r="G12" s="38"/>
      <c r="H12" s="38"/>
      <c r="I12" s="140" t="s">
        <v>24</v>
      </c>
      <c r="J12" s="144" t="str">
        <f>'Rekapitulace stavby'!AN8</f>
        <v>5. 6. 2021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28</v>
      </c>
      <c r="E14" s="38"/>
      <c r="F14" s="38"/>
      <c r="G14" s="38"/>
      <c r="H14" s="38"/>
      <c r="I14" s="140" t="s">
        <v>29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31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32</v>
      </c>
      <c r="E17" s="38"/>
      <c r="F17" s="38"/>
      <c r="G17" s="38"/>
      <c r="H17" s="38"/>
      <c r="I17" s="140" t="s">
        <v>29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31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34</v>
      </c>
      <c r="E20" s="38"/>
      <c r="F20" s="38"/>
      <c r="G20" s="38"/>
      <c r="H20" s="38"/>
      <c r="I20" s="140" t="s">
        <v>29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35</v>
      </c>
      <c r="F21" s="38"/>
      <c r="G21" s="38"/>
      <c r="H21" s="38"/>
      <c r="I21" s="140" t="s">
        <v>31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29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31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39</v>
      </c>
      <c r="E30" s="38"/>
      <c r="F30" s="38"/>
      <c r="G30" s="38"/>
      <c r="H30" s="38"/>
      <c r="I30" s="38"/>
      <c r="J30" s="151">
        <f>ROUND(J134,2)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41</v>
      </c>
      <c r="G32" s="38"/>
      <c r="H32" s="38"/>
      <c r="I32" s="152" t="s">
        <v>40</v>
      </c>
      <c r="J32" s="152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43</v>
      </c>
      <c r="E33" s="140" t="s">
        <v>44</v>
      </c>
      <c r="F33" s="154">
        <f>ROUND((SUM(BE134:BE476)),2)</f>
        <v>0</v>
      </c>
      <c r="G33" s="38"/>
      <c r="H33" s="38"/>
      <c r="I33" s="155">
        <v>0.21</v>
      </c>
      <c r="J33" s="154">
        <f>ROUND(((SUM(BE134:BE476))*I33),2)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45</v>
      </c>
      <c r="F34" s="154">
        <f>ROUND((SUM(BF134:BF476)),2)</f>
        <v>0</v>
      </c>
      <c r="G34" s="38"/>
      <c r="H34" s="38"/>
      <c r="I34" s="155">
        <v>0.15</v>
      </c>
      <c r="J34" s="154">
        <f>ROUND(((SUM(BF134:BF476))*I34),2)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46</v>
      </c>
      <c r="F35" s="154">
        <f>ROUND((SUM(BG134:BG476)),2)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47</v>
      </c>
      <c r="F36" s="154">
        <f>ROUND((SUM(BH134:BH476)),2)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48</v>
      </c>
      <c r="F37" s="154">
        <f>ROUND((SUM(BI134:BI476)),2)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MŠ Sovička - oprava venkovní terasy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210605-1 - MŠ Sovička - oprava venkovní terasy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22</v>
      </c>
      <c r="D89" s="40"/>
      <c r="E89" s="40"/>
      <c r="F89" s="27" t="str">
        <f>F12</f>
        <v>Česká Lípa</v>
      </c>
      <c r="G89" s="40"/>
      <c r="H89" s="40"/>
      <c r="I89" s="32" t="s">
        <v>24</v>
      </c>
      <c r="J89" s="79" t="str">
        <f>IF(J12="","",J12)</f>
        <v>5. 6. 2021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28</v>
      </c>
      <c r="D91" s="40"/>
      <c r="E91" s="40"/>
      <c r="F91" s="27" t="str">
        <f>E15</f>
        <v xml:space="preserve"> </v>
      </c>
      <c r="G91" s="40"/>
      <c r="H91" s="40"/>
      <c r="I91" s="32" t="s">
        <v>34</v>
      </c>
      <c r="J91" s="36" t="str">
        <f>E21</f>
        <v>Petr Kubiš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32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95</v>
      </c>
      <c r="D94" s="176"/>
      <c r="E94" s="176"/>
      <c r="F94" s="176"/>
      <c r="G94" s="176"/>
      <c r="H94" s="176"/>
      <c r="I94" s="176"/>
      <c r="J94" s="177" t="s">
        <v>96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97</v>
      </c>
      <c r="D96" s="40"/>
      <c r="E96" s="40"/>
      <c r="F96" s="40"/>
      <c r="G96" s="40"/>
      <c r="H96" s="40"/>
      <c r="I96" s="40"/>
      <c r="J96" s="110">
        <f>J134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98</v>
      </c>
    </row>
    <row r="97" spans="1:31" s="9" customFormat="1" ht="24.95" customHeight="1">
      <c r="A97" s="9"/>
      <c r="B97" s="179"/>
      <c r="C97" s="180"/>
      <c r="D97" s="181" t="s">
        <v>99</v>
      </c>
      <c r="E97" s="182"/>
      <c r="F97" s="182"/>
      <c r="G97" s="182"/>
      <c r="H97" s="182"/>
      <c r="I97" s="182"/>
      <c r="J97" s="183">
        <f>J135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100</v>
      </c>
      <c r="E98" s="188"/>
      <c r="F98" s="188"/>
      <c r="G98" s="188"/>
      <c r="H98" s="188"/>
      <c r="I98" s="188"/>
      <c r="J98" s="189">
        <f>J136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101</v>
      </c>
      <c r="E99" s="188"/>
      <c r="F99" s="188"/>
      <c r="G99" s="188"/>
      <c r="H99" s="188"/>
      <c r="I99" s="188"/>
      <c r="J99" s="189">
        <f>J157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102</v>
      </c>
      <c r="E100" s="188"/>
      <c r="F100" s="188"/>
      <c r="G100" s="188"/>
      <c r="H100" s="188"/>
      <c r="I100" s="188"/>
      <c r="J100" s="189">
        <f>J166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103</v>
      </c>
      <c r="E101" s="188"/>
      <c r="F101" s="188"/>
      <c r="G101" s="188"/>
      <c r="H101" s="188"/>
      <c r="I101" s="188"/>
      <c r="J101" s="189">
        <f>J201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104</v>
      </c>
      <c r="E102" s="188"/>
      <c r="F102" s="188"/>
      <c r="G102" s="188"/>
      <c r="H102" s="188"/>
      <c r="I102" s="188"/>
      <c r="J102" s="189">
        <f>J212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105</v>
      </c>
      <c r="E103" s="188"/>
      <c r="F103" s="188"/>
      <c r="G103" s="188"/>
      <c r="H103" s="188"/>
      <c r="I103" s="188"/>
      <c r="J103" s="189">
        <f>J295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106</v>
      </c>
      <c r="E104" s="188"/>
      <c r="F104" s="188"/>
      <c r="G104" s="188"/>
      <c r="H104" s="188"/>
      <c r="I104" s="188"/>
      <c r="J104" s="189">
        <f>J300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107</v>
      </c>
      <c r="E105" s="188"/>
      <c r="F105" s="188"/>
      <c r="G105" s="188"/>
      <c r="H105" s="188"/>
      <c r="I105" s="188"/>
      <c r="J105" s="189">
        <f>J363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108</v>
      </c>
      <c r="E106" s="188"/>
      <c r="F106" s="188"/>
      <c r="G106" s="188"/>
      <c r="H106" s="188"/>
      <c r="I106" s="188"/>
      <c r="J106" s="189">
        <f>J370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9"/>
      <c r="C107" s="180"/>
      <c r="D107" s="181" t="s">
        <v>109</v>
      </c>
      <c r="E107" s="182"/>
      <c r="F107" s="182"/>
      <c r="G107" s="182"/>
      <c r="H107" s="182"/>
      <c r="I107" s="182"/>
      <c r="J107" s="183">
        <f>J375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5"/>
      <c r="C108" s="186"/>
      <c r="D108" s="187" t="s">
        <v>110</v>
      </c>
      <c r="E108" s="188"/>
      <c r="F108" s="188"/>
      <c r="G108" s="188"/>
      <c r="H108" s="188"/>
      <c r="I108" s="188"/>
      <c r="J108" s="189">
        <f>J376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111</v>
      </c>
      <c r="E109" s="188"/>
      <c r="F109" s="188"/>
      <c r="G109" s="188"/>
      <c r="H109" s="188"/>
      <c r="I109" s="188"/>
      <c r="J109" s="189">
        <f>J399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5"/>
      <c r="C110" s="186"/>
      <c r="D110" s="187" t="s">
        <v>112</v>
      </c>
      <c r="E110" s="188"/>
      <c r="F110" s="188"/>
      <c r="G110" s="188"/>
      <c r="H110" s="188"/>
      <c r="I110" s="188"/>
      <c r="J110" s="189">
        <f>J409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5"/>
      <c r="C111" s="186"/>
      <c r="D111" s="187" t="s">
        <v>113</v>
      </c>
      <c r="E111" s="188"/>
      <c r="F111" s="188"/>
      <c r="G111" s="188"/>
      <c r="H111" s="188"/>
      <c r="I111" s="188"/>
      <c r="J111" s="189">
        <f>J414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5"/>
      <c r="C112" s="186"/>
      <c r="D112" s="187" t="s">
        <v>114</v>
      </c>
      <c r="E112" s="188"/>
      <c r="F112" s="188"/>
      <c r="G112" s="188"/>
      <c r="H112" s="188"/>
      <c r="I112" s="188"/>
      <c r="J112" s="189">
        <f>J432</f>
        <v>0</v>
      </c>
      <c r="K112" s="186"/>
      <c r="L112" s="19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5"/>
      <c r="C113" s="186"/>
      <c r="D113" s="187" t="s">
        <v>115</v>
      </c>
      <c r="E113" s="188"/>
      <c r="F113" s="188"/>
      <c r="G113" s="188"/>
      <c r="H113" s="188"/>
      <c r="I113" s="188"/>
      <c r="J113" s="189">
        <f>J451</f>
        <v>0</v>
      </c>
      <c r="K113" s="186"/>
      <c r="L113" s="19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5"/>
      <c r="C114" s="186"/>
      <c r="D114" s="187" t="s">
        <v>116</v>
      </c>
      <c r="E114" s="188"/>
      <c r="F114" s="188"/>
      <c r="G114" s="188"/>
      <c r="H114" s="188"/>
      <c r="I114" s="188"/>
      <c r="J114" s="189">
        <f>J464</f>
        <v>0</v>
      </c>
      <c r="K114" s="186"/>
      <c r="L114" s="19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117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16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174" t="str">
        <f>E7</f>
        <v>MŠ Sovička - oprava venkovní terasy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92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6.5" customHeight="1">
      <c r="A126" s="38"/>
      <c r="B126" s="39"/>
      <c r="C126" s="40"/>
      <c r="D126" s="40"/>
      <c r="E126" s="76" t="str">
        <f>E9</f>
        <v>210605-1 - MŠ Sovička - oprava venkovní terasy</v>
      </c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22</v>
      </c>
      <c r="D128" s="40"/>
      <c r="E128" s="40"/>
      <c r="F128" s="27" t="str">
        <f>F12</f>
        <v>Česká Lípa</v>
      </c>
      <c r="G128" s="40"/>
      <c r="H128" s="40"/>
      <c r="I128" s="32" t="s">
        <v>24</v>
      </c>
      <c r="J128" s="79" t="str">
        <f>IF(J12="","",J12)</f>
        <v>5. 6. 2021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28</v>
      </c>
      <c r="D130" s="40"/>
      <c r="E130" s="40"/>
      <c r="F130" s="27" t="str">
        <f>E15</f>
        <v xml:space="preserve"> </v>
      </c>
      <c r="G130" s="40"/>
      <c r="H130" s="40"/>
      <c r="I130" s="32" t="s">
        <v>34</v>
      </c>
      <c r="J130" s="36" t="str">
        <f>E21</f>
        <v>Petr Kubiš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32</v>
      </c>
      <c r="D131" s="40"/>
      <c r="E131" s="40"/>
      <c r="F131" s="27" t="str">
        <f>IF(E18="","",E18)</f>
        <v>Vyplň údaj</v>
      </c>
      <c r="G131" s="40"/>
      <c r="H131" s="40"/>
      <c r="I131" s="32" t="s">
        <v>37</v>
      </c>
      <c r="J131" s="36" t="str">
        <f>E24</f>
        <v xml:space="preserve"> 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0.3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11" customFormat="1" ht="29.25" customHeight="1">
      <c r="A133" s="191"/>
      <c r="B133" s="192"/>
      <c r="C133" s="193" t="s">
        <v>118</v>
      </c>
      <c r="D133" s="194" t="s">
        <v>64</v>
      </c>
      <c r="E133" s="194" t="s">
        <v>60</v>
      </c>
      <c r="F133" s="194" t="s">
        <v>61</v>
      </c>
      <c r="G133" s="194" t="s">
        <v>119</v>
      </c>
      <c r="H133" s="194" t="s">
        <v>120</v>
      </c>
      <c r="I133" s="194" t="s">
        <v>121</v>
      </c>
      <c r="J133" s="194" t="s">
        <v>96</v>
      </c>
      <c r="K133" s="195" t="s">
        <v>122</v>
      </c>
      <c r="L133" s="196"/>
      <c r="M133" s="100" t="s">
        <v>1</v>
      </c>
      <c r="N133" s="101" t="s">
        <v>43</v>
      </c>
      <c r="O133" s="101" t="s">
        <v>123</v>
      </c>
      <c r="P133" s="101" t="s">
        <v>124</v>
      </c>
      <c r="Q133" s="101" t="s">
        <v>125</v>
      </c>
      <c r="R133" s="101" t="s">
        <v>126</v>
      </c>
      <c r="S133" s="101" t="s">
        <v>127</v>
      </c>
      <c r="T133" s="102" t="s">
        <v>128</v>
      </c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</row>
    <row r="134" spans="1:63" s="2" customFormat="1" ht="22.8" customHeight="1">
      <c r="A134" s="38"/>
      <c r="B134" s="39"/>
      <c r="C134" s="107" t="s">
        <v>129</v>
      </c>
      <c r="D134" s="40"/>
      <c r="E134" s="40"/>
      <c r="F134" s="40"/>
      <c r="G134" s="40"/>
      <c r="H134" s="40"/>
      <c r="I134" s="40"/>
      <c r="J134" s="197">
        <f>BK134</f>
        <v>0</v>
      </c>
      <c r="K134" s="40"/>
      <c r="L134" s="44"/>
      <c r="M134" s="103"/>
      <c r="N134" s="198"/>
      <c r="O134" s="104"/>
      <c r="P134" s="199">
        <f>P135+P375</f>
        <v>0</v>
      </c>
      <c r="Q134" s="104"/>
      <c r="R134" s="199">
        <f>R135+R375</f>
        <v>188.00631917405002</v>
      </c>
      <c r="S134" s="104"/>
      <c r="T134" s="200">
        <f>T135+T375</f>
        <v>409.8662479999999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78</v>
      </c>
      <c r="AU134" s="17" t="s">
        <v>98</v>
      </c>
      <c r="BK134" s="201">
        <f>BK135+BK375</f>
        <v>0</v>
      </c>
    </row>
    <row r="135" spans="1:63" s="12" customFormat="1" ht="25.9" customHeight="1">
      <c r="A135" s="12"/>
      <c r="B135" s="202"/>
      <c r="C135" s="203"/>
      <c r="D135" s="204" t="s">
        <v>78</v>
      </c>
      <c r="E135" s="205" t="s">
        <v>130</v>
      </c>
      <c r="F135" s="205" t="s">
        <v>131</v>
      </c>
      <c r="G135" s="203"/>
      <c r="H135" s="203"/>
      <c r="I135" s="206"/>
      <c r="J135" s="207">
        <f>BK135</f>
        <v>0</v>
      </c>
      <c r="K135" s="203"/>
      <c r="L135" s="208"/>
      <c r="M135" s="209"/>
      <c r="N135" s="210"/>
      <c r="O135" s="210"/>
      <c r="P135" s="211">
        <f>P136+P157+P166+P201+P212+P295+P300+P363+P370</f>
        <v>0</v>
      </c>
      <c r="Q135" s="210"/>
      <c r="R135" s="211">
        <f>R136+R157+R166+R201+R212+R295+R300+R363+R370</f>
        <v>186.07405319000003</v>
      </c>
      <c r="S135" s="210"/>
      <c r="T135" s="212">
        <f>T136+T157+T166+T201+T212+T295+T300+T363+T370</f>
        <v>409.80819999999994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21</v>
      </c>
      <c r="AT135" s="214" t="s">
        <v>78</v>
      </c>
      <c r="AU135" s="214" t="s">
        <v>79</v>
      </c>
      <c r="AY135" s="213" t="s">
        <v>132</v>
      </c>
      <c r="BK135" s="215">
        <f>BK136+BK157+BK166+BK201+BK212+BK295+BK300+BK363+BK370</f>
        <v>0</v>
      </c>
    </row>
    <row r="136" spans="1:63" s="12" customFormat="1" ht="22.8" customHeight="1">
      <c r="A136" s="12"/>
      <c r="B136" s="202"/>
      <c r="C136" s="203"/>
      <c r="D136" s="204" t="s">
        <v>78</v>
      </c>
      <c r="E136" s="216" t="s">
        <v>21</v>
      </c>
      <c r="F136" s="216" t="s">
        <v>133</v>
      </c>
      <c r="G136" s="203"/>
      <c r="H136" s="203"/>
      <c r="I136" s="206"/>
      <c r="J136" s="217">
        <f>BK136</f>
        <v>0</v>
      </c>
      <c r="K136" s="203"/>
      <c r="L136" s="208"/>
      <c r="M136" s="209"/>
      <c r="N136" s="210"/>
      <c r="O136" s="210"/>
      <c r="P136" s="211">
        <f>SUM(P137:P156)</f>
        <v>0</v>
      </c>
      <c r="Q136" s="210"/>
      <c r="R136" s="211">
        <f>SUM(R137:R156)</f>
        <v>0</v>
      </c>
      <c r="S136" s="210"/>
      <c r="T136" s="212">
        <f>SUM(T137:T156)</f>
        <v>187.51199999999997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3" t="s">
        <v>21</v>
      </c>
      <c r="AT136" s="214" t="s">
        <v>78</v>
      </c>
      <c r="AU136" s="214" t="s">
        <v>21</v>
      </c>
      <c r="AY136" s="213" t="s">
        <v>132</v>
      </c>
      <c r="BK136" s="215">
        <f>SUM(BK137:BK156)</f>
        <v>0</v>
      </c>
    </row>
    <row r="137" spans="1:65" s="2" customFormat="1" ht="12">
      <c r="A137" s="38"/>
      <c r="B137" s="39"/>
      <c r="C137" s="218" t="s">
        <v>21</v>
      </c>
      <c r="D137" s="218" t="s">
        <v>134</v>
      </c>
      <c r="E137" s="219" t="s">
        <v>135</v>
      </c>
      <c r="F137" s="220" t="s">
        <v>136</v>
      </c>
      <c r="G137" s="221" t="s">
        <v>137</v>
      </c>
      <c r="H137" s="222">
        <v>390.65</v>
      </c>
      <c r="I137" s="223"/>
      <c r="J137" s="224">
        <f>ROUND(I137*H137,2)</f>
        <v>0</v>
      </c>
      <c r="K137" s="220" t="s">
        <v>138</v>
      </c>
      <c r="L137" s="44"/>
      <c r="M137" s="225" t="s">
        <v>1</v>
      </c>
      <c r="N137" s="226" t="s">
        <v>44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0.48</v>
      </c>
      <c r="T137" s="228">
        <f>S137*H137</f>
        <v>187.51199999999997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139</v>
      </c>
      <c r="AT137" s="229" t="s">
        <v>134</v>
      </c>
      <c r="AU137" s="229" t="s">
        <v>87</v>
      </c>
      <c r="AY137" s="17" t="s">
        <v>132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21</v>
      </c>
      <c r="BK137" s="230">
        <f>ROUND(I137*H137,2)</f>
        <v>0</v>
      </c>
      <c r="BL137" s="17" t="s">
        <v>139</v>
      </c>
      <c r="BM137" s="229" t="s">
        <v>140</v>
      </c>
    </row>
    <row r="138" spans="1:47" s="2" customFormat="1" ht="12">
      <c r="A138" s="38"/>
      <c r="B138" s="39"/>
      <c r="C138" s="40"/>
      <c r="D138" s="231" t="s">
        <v>141</v>
      </c>
      <c r="E138" s="40"/>
      <c r="F138" s="232" t="s">
        <v>142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141</v>
      </c>
      <c r="AU138" s="17" t="s">
        <v>87</v>
      </c>
    </row>
    <row r="139" spans="1:51" s="13" customFormat="1" ht="12">
      <c r="A139" s="13"/>
      <c r="B139" s="236"/>
      <c r="C139" s="237"/>
      <c r="D139" s="231" t="s">
        <v>143</v>
      </c>
      <c r="E139" s="238" t="s">
        <v>1</v>
      </c>
      <c r="F139" s="239" t="s">
        <v>144</v>
      </c>
      <c r="G139" s="237"/>
      <c r="H139" s="238" t="s">
        <v>1</v>
      </c>
      <c r="I139" s="240"/>
      <c r="J139" s="237"/>
      <c r="K139" s="237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143</v>
      </c>
      <c r="AU139" s="245" t="s">
        <v>87</v>
      </c>
      <c r="AV139" s="13" t="s">
        <v>21</v>
      </c>
      <c r="AW139" s="13" t="s">
        <v>36</v>
      </c>
      <c r="AX139" s="13" t="s">
        <v>79</v>
      </c>
      <c r="AY139" s="245" t="s">
        <v>132</v>
      </c>
    </row>
    <row r="140" spans="1:51" s="14" customFormat="1" ht="12">
      <c r="A140" s="14"/>
      <c r="B140" s="246"/>
      <c r="C140" s="247"/>
      <c r="D140" s="231" t="s">
        <v>143</v>
      </c>
      <c r="E140" s="248" t="s">
        <v>1</v>
      </c>
      <c r="F140" s="249" t="s">
        <v>145</v>
      </c>
      <c r="G140" s="247"/>
      <c r="H140" s="250">
        <v>390.65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143</v>
      </c>
      <c r="AU140" s="256" t="s">
        <v>87</v>
      </c>
      <c r="AV140" s="14" t="s">
        <v>87</v>
      </c>
      <c r="AW140" s="14" t="s">
        <v>36</v>
      </c>
      <c r="AX140" s="14" t="s">
        <v>21</v>
      </c>
      <c r="AY140" s="256" t="s">
        <v>132</v>
      </c>
    </row>
    <row r="141" spans="1:65" s="2" customFormat="1" ht="12">
      <c r="A141" s="38"/>
      <c r="B141" s="39"/>
      <c r="C141" s="218" t="s">
        <v>87</v>
      </c>
      <c r="D141" s="218" t="s">
        <v>134</v>
      </c>
      <c r="E141" s="219" t="s">
        <v>146</v>
      </c>
      <c r="F141" s="220" t="s">
        <v>147</v>
      </c>
      <c r="G141" s="221" t="s">
        <v>148</v>
      </c>
      <c r="H141" s="222">
        <v>15.9</v>
      </c>
      <c r="I141" s="223"/>
      <c r="J141" s="224">
        <f>ROUND(I141*H141,2)</f>
        <v>0</v>
      </c>
      <c r="K141" s="220" t="s">
        <v>138</v>
      </c>
      <c r="L141" s="44"/>
      <c r="M141" s="225" t="s">
        <v>1</v>
      </c>
      <c r="N141" s="226" t="s">
        <v>44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139</v>
      </c>
      <c r="AT141" s="229" t="s">
        <v>134</v>
      </c>
      <c r="AU141" s="229" t="s">
        <v>87</v>
      </c>
      <c r="AY141" s="17" t="s">
        <v>132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21</v>
      </c>
      <c r="BK141" s="230">
        <f>ROUND(I141*H141,2)</f>
        <v>0</v>
      </c>
      <c r="BL141" s="17" t="s">
        <v>139</v>
      </c>
      <c r="BM141" s="229" t="s">
        <v>149</v>
      </c>
    </row>
    <row r="142" spans="1:47" s="2" customFormat="1" ht="12">
      <c r="A142" s="38"/>
      <c r="B142" s="39"/>
      <c r="C142" s="40"/>
      <c r="D142" s="231" t="s">
        <v>141</v>
      </c>
      <c r="E142" s="40"/>
      <c r="F142" s="232" t="s">
        <v>150</v>
      </c>
      <c r="G142" s="40"/>
      <c r="H142" s="40"/>
      <c r="I142" s="233"/>
      <c r="J142" s="40"/>
      <c r="K142" s="40"/>
      <c r="L142" s="44"/>
      <c r="M142" s="234"/>
      <c r="N142" s="23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141</v>
      </c>
      <c r="AU142" s="17" t="s">
        <v>87</v>
      </c>
    </row>
    <row r="143" spans="1:51" s="13" customFormat="1" ht="12">
      <c r="A143" s="13"/>
      <c r="B143" s="236"/>
      <c r="C143" s="237"/>
      <c r="D143" s="231" t="s">
        <v>143</v>
      </c>
      <c r="E143" s="238" t="s">
        <v>1</v>
      </c>
      <c r="F143" s="239" t="s">
        <v>151</v>
      </c>
      <c r="G143" s="237"/>
      <c r="H143" s="238" t="s">
        <v>1</v>
      </c>
      <c r="I143" s="240"/>
      <c r="J143" s="237"/>
      <c r="K143" s="237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143</v>
      </c>
      <c r="AU143" s="245" t="s">
        <v>87</v>
      </c>
      <c r="AV143" s="13" t="s">
        <v>21</v>
      </c>
      <c r="AW143" s="13" t="s">
        <v>36</v>
      </c>
      <c r="AX143" s="13" t="s">
        <v>79</v>
      </c>
      <c r="AY143" s="245" t="s">
        <v>132</v>
      </c>
    </row>
    <row r="144" spans="1:51" s="14" customFormat="1" ht="12">
      <c r="A144" s="14"/>
      <c r="B144" s="246"/>
      <c r="C144" s="247"/>
      <c r="D144" s="231" t="s">
        <v>143</v>
      </c>
      <c r="E144" s="248" t="s">
        <v>1</v>
      </c>
      <c r="F144" s="249" t="s">
        <v>152</v>
      </c>
      <c r="G144" s="247"/>
      <c r="H144" s="250">
        <v>15.9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6" t="s">
        <v>143</v>
      </c>
      <c r="AU144" s="256" t="s">
        <v>87</v>
      </c>
      <c r="AV144" s="14" t="s">
        <v>87</v>
      </c>
      <c r="AW144" s="14" t="s">
        <v>36</v>
      </c>
      <c r="AX144" s="14" t="s">
        <v>21</v>
      </c>
      <c r="AY144" s="256" t="s">
        <v>132</v>
      </c>
    </row>
    <row r="145" spans="1:65" s="2" customFormat="1" ht="12">
      <c r="A145" s="38"/>
      <c r="B145" s="39"/>
      <c r="C145" s="218" t="s">
        <v>153</v>
      </c>
      <c r="D145" s="218" t="s">
        <v>134</v>
      </c>
      <c r="E145" s="219" t="s">
        <v>154</v>
      </c>
      <c r="F145" s="220" t="s">
        <v>155</v>
      </c>
      <c r="G145" s="221" t="s">
        <v>148</v>
      </c>
      <c r="H145" s="222">
        <v>15.9</v>
      </c>
      <c r="I145" s="223"/>
      <c r="J145" s="224">
        <f>ROUND(I145*H145,2)</f>
        <v>0</v>
      </c>
      <c r="K145" s="220" t="s">
        <v>138</v>
      </c>
      <c r="L145" s="44"/>
      <c r="M145" s="225" t="s">
        <v>1</v>
      </c>
      <c r="N145" s="226" t="s">
        <v>44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139</v>
      </c>
      <c r="AT145" s="229" t="s">
        <v>134</v>
      </c>
      <c r="AU145" s="229" t="s">
        <v>87</v>
      </c>
      <c r="AY145" s="17" t="s">
        <v>132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21</v>
      </c>
      <c r="BK145" s="230">
        <f>ROUND(I145*H145,2)</f>
        <v>0</v>
      </c>
      <c r="BL145" s="17" t="s">
        <v>139</v>
      </c>
      <c r="BM145" s="229" t="s">
        <v>156</v>
      </c>
    </row>
    <row r="146" spans="1:47" s="2" customFormat="1" ht="12">
      <c r="A146" s="38"/>
      <c r="B146" s="39"/>
      <c r="C146" s="40"/>
      <c r="D146" s="231" t="s">
        <v>141</v>
      </c>
      <c r="E146" s="40"/>
      <c r="F146" s="232" t="s">
        <v>157</v>
      </c>
      <c r="G146" s="40"/>
      <c r="H146" s="40"/>
      <c r="I146" s="233"/>
      <c r="J146" s="40"/>
      <c r="K146" s="40"/>
      <c r="L146" s="44"/>
      <c r="M146" s="234"/>
      <c r="N146" s="23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141</v>
      </c>
      <c r="AU146" s="17" t="s">
        <v>87</v>
      </c>
    </row>
    <row r="147" spans="1:51" s="13" customFormat="1" ht="12">
      <c r="A147" s="13"/>
      <c r="B147" s="236"/>
      <c r="C147" s="237"/>
      <c r="D147" s="231" t="s">
        <v>143</v>
      </c>
      <c r="E147" s="238" t="s">
        <v>1</v>
      </c>
      <c r="F147" s="239" t="s">
        <v>151</v>
      </c>
      <c r="G147" s="237"/>
      <c r="H147" s="238" t="s">
        <v>1</v>
      </c>
      <c r="I147" s="240"/>
      <c r="J147" s="237"/>
      <c r="K147" s="237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143</v>
      </c>
      <c r="AU147" s="245" t="s">
        <v>87</v>
      </c>
      <c r="AV147" s="13" t="s">
        <v>21</v>
      </c>
      <c r="AW147" s="13" t="s">
        <v>36</v>
      </c>
      <c r="AX147" s="13" t="s">
        <v>79</v>
      </c>
      <c r="AY147" s="245" t="s">
        <v>132</v>
      </c>
    </row>
    <row r="148" spans="1:51" s="14" customFormat="1" ht="12">
      <c r="A148" s="14"/>
      <c r="B148" s="246"/>
      <c r="C148" s="247"/>
      <c r="D148" s="231" t="s">
        <v>143</v>
      </c>
      <c r="E148" s="248" t="s">
        <v>1</v>
      </c>
      <c r="F148" s="249" t="s">
        <v>152</v>
      </c>
      <c r="G148" s="247"/>
      <c r="H148" s="250">
        <v>15.9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6" t="s">
        <v>143</v>
      </c>
      <c r="AU148" s="256" t="s">
        <v>87</v>
      </c>
      <c r="AV148" s="14" t="s">
        <v>87</v>
      </c>
      <c r="AW148" s="14" t="s">
        <v>36</v>
      </c>
      <c r="AX148" s="14" t="s">
        <v>21</v>
      </c>
      <c r="AY148" s="256" t="s">
        <v>132</v>
      </c>
    </row>
    <row r="149" spans="1:65" s="2" customFormat="1" ht="33" customHeight="1">
      <c r="A149" s="38"/>
      <c r="B149" s="39"/>
      <c r="C149" s="218" t="s">
        <v>139</v>
      </c>
      <c r="D149" s="218" t="s">
        <v>134</v>
      </c>
      <c r="E149" s="219" t="s">
        <v>158</v>
      </c>
      <c r="F149" s="220" t="s">
        <v>159</v>
      </c>
      <c r="G149" s="221" t="s">
        <v>148</v>
      </c>
      <c r="H149" s="222">
        <v>15.9</v>
      </c>
      <c r="I149" s="223"/>
      <c r="J149" s="224">
        <f>ROUND(I149*H149,2)</f>
        <v>0</v>
      </c>
      <c r="K149" s="220" t="s">
        <v>138</v>
      </c>
      <c r="L149" s="44"/>
      <c r="M149" s="225" t="s">
        <v>1</v>
      </c>
      <c r="N149" s="226" t="s">
        <v>44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139</v>
      </c>
      <c r="AT149" s="229" t="s">
        <v>134</v>
      </c>
      <c r="AU149" s="229" t="s">
        <v>87</v>
      </c>
      <c r="AY149" s="17" t="s">
        <v>132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21</v>
      </c>
      <c r="BK149" s="230">
        <f>ROUND(I149*H149,2)</f>
        <v>0</v>
      </c>
      <c r="BL149" s="17" t="s">
        <v>139</v>
      </c>
      <c r="BM149" s="229" t="s">
        <v>160</v>
      </c>
    </row>
    <row r="150" spans="1:47" s="2" customFormat="1" ht="12">
      <c r="A150" s="38"/>
      <c r="B150" s="39"/>
      <c r="C150" s="40"/>
      <c r="D150" s="231" t="s">
        <v>141</v>
      </c>
      <c r="E150" s="40"/>
      <c r="F150" s="232" t="s">
        <v>161</v>
      </c>
      <c r="G150" s="40"/>
      <c r="H150" s="40"/>
      <c r="I150" s="233"/>
      <c r="J150" s="40"/>
      <c r="K150" s="40"/>
      <c r="L150" s="44"/>
      <c r="M150" s="234"/>
      <c r="N150" s="23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141</v>
      </c>
      <c r="AU150" s="17" t="s">
        <v>87</v>
      </c>
    </row>
    <row r="151" spans="1:51" s="13" customFormat="1" ht="12">
      <c r="A151" s="13"/>
      <c r="B151" s="236"/>
      <c r="C151" s="237"/>
      <c r="D151" s="231" t="s">
        <v>143</v>
      </c>
      <c r="E151" s="238" t="s">
        <v>1</v>
      </c>
      <c r="F151" s="239" t="s">
        <v>151</v>
      </c>
      <c r="G151" s="237"/>
      <c r="H151" s="238" t="s">
        <v>1</v>
      </c>
      <c r="I151" s="240"/>
      <c r="J151" s="237"/>
      <c r="K151" s="237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143</v>
      </c>
      <c r="AU151" s="245" t="s">
        <v>87</v>
      </c>
      <c r="AV151" s="13" t="s">
        <v>21</v>
      </c>
      <c r="AW151" s="13" t="s">
        <v>36</v>
      </c>
      <c r="AX151" s="13" t="s">
        <v>79</v>
      </c>
      <c r="AY151" s="245" t="s">
        <v>132</v>
      </c>
    </row>
    <row r="152" spans="1:51" s="14" customFormat="1" ht="12">
      <c r="A152" s="14"/>
      <c r="B152" s="246"/>
      <c r="C152" s="247"/>
      <c r="D152" s="231" t="s">
        <v>143</v>
      </c>
      <c r="E152" s="248" t="s">
        <v>1</v>
      </c>
      <c r="F152" s="249" t="s">
        <v>152</v>
      </c>
      <c r="G152" s="247"/>
      <c r="H152" s="250">
        <v>15.9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143</v>
      </c>
      <c r="AU152" s="256" t="s">
        <v>87</v>
      </c>
      <c r="AV152" s="14" t="s">
        <v>87</v>
      </c>
      <c r="AW152" s="14" t="s">
        <v>36</v>
      </c>
      <c r="AX152" s="14" t="s">
        <v>21</v>
      </c>
      <c r="AY152" s="256" t="s">
        <v>132</v>
      </c>
    </row>
    <row r="153" spans="1:65" s="2" customFormat="1" ht="33" customHeight="1">
      <c r="A153" s="38"/>
      <c r="B153" s="39"/>
      <c r="C153" s="218" t="s">
        <v>162</v>
      </c>
      <c r="D153" s="218" t="s">
        <v>134</v>
      </c>
      <c r="E153" s="219" t="s">
        <v>163</v>
      </c>
      <c r="F153" s="220" t="s">
        <v>164</v>
      </c>
      <c r="G153" s="221" t="s">
        <v>137</v>
      </c>
      <c r="H153" s="222">
        <v>159</v>
      </c>
      <c r="I153" s="223"/>
      <c r="J153" s="224">
        <f>ROUND(I153*H153,2)</f>
        <v>0</v>
      </c>
      <c r="K153" s="220" t="s">
        <v>1</v>
      </c>
      <c r="L153" s="44"/>
      <c r="M153" s="225" t="s">
        <v>1</v>
      </c>
      <c r="N153" s="226" t="s">
        <v>44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139</v>
      </c>
      <c r="AT153" s="229" t="s">
        <v>134</v>
      </c>
      <c r="AU153" s="229" t="s">
        <v>87</v>
      </c>
      <c r="AY153" s="17" t="s">
        <v>132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21</v>
      </c>
      <c r="BK153" s="230">
        <f>ROUND(I153*H153,2)</f>
        <v>0</v>
      </c>
      <c r="BL153" s="17" t="s">
        <v>139</v>
      </c>
      <c r="BM153" s="229" t="s">
        <v>165</v>
      </c>
    </row>
    <row r="154" spans="1:47" s="2" customFormat="1" ht="12">
      <c r="A154" s="38"/>
      <c r="B154" s="39"/>
      <c r="C154" s="40"/>
      <c r="D154" s="231" t="s">
        <v>141</v>
      </c>
      <c r="E154" s="40"/>
      <c r="F154" s="232" t="s">
        <v>164</v>
      </c>
      <c r="G154" s="40"/>
      <c r="H154" s="40"/>
      <c r="I154" s="233"/>
      <c r="J154" s="40"/>
      <c r="K154" s="40"/>
      <c r="L154" s="44"/>
      <c r="M154" s="234"/>
      <c r="N154" s="235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141</v>
      </c>
      <c r="AU154" s="17" t="s">
        <v>87</v>
      </c>
    </row>
    <row r="155" spans="1:51" s="13" customFormat="1" ht="12">
      <c r="A155" s="13"/>
      <c r="B155" s="236"/>
      <c r="C155" s="237"/>
      <c r="D155" s="231" t="s">
        <v>143</v>
      </c>
      <c r="E155" s="238" t="s">
        <v>1</v>
      </c>
      <c r="F155" s="239" t="s">
        <v>151</v>
      </c>
      <c r="G155" s="237"/>
      <c r="H155" s="238" t="s">
        <v>1</v>
      </c>
      <c r="I155" s="240"/>
      <c r="J155" s="237"/>
      <c r="K155" s="237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143</v>
      </c>
      <c r="AU155" s="245" t="s">
        <v>87</v>
      </c>
      <c r="AV155" s="13" t="s">
        <v>21</v>
      </c>
      <c r="AW155" s="13" t="s">
        <v>36</v>
      </c>
      <c r="AX155" s="13" t="s">
        <v>79</v>
      </c>
      <c r="AY155" s="245" t="s">
        <v>132</v>
      </c>
    </row>
    <row r="156" spans="1:51" s="14" customFormat="1" ht="12">
      <c r="A156" s="14"/>
      <c r="B156" s="246"/>
      <c r="C156" s="247"/>
      <c r="D156" s="231" t="s">
        <v>143</v>
      </c>
      <c r="E156" s="248" t="s">
        <v>1</v>
      </c>
      <c r="F156" s="249" t="s">
        <v>166</v>
      </c>
      <c r="G156" s="247"/>
      <c r="H156" s="250">
        <v>159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6" t="s">
        <v>143</v>
      </c>
      <c r="AU156" s="256" t="s">
        <v>87</v>
      </c>
      <c r="AV156" s="14" t="s">
        <v>87</v>
      </c>
      <c r="AW156" s="14" t="s">
        <v>36</v>
      </c>
      <c r="AX156" s="14" t="s">
        <v>21</v>
      </c>
      <c r="AY156" s="256" t="s">
        <v>132</v>
      </c>
    </row>
    <row r="157" spans="1:63" s="12" customFormat="1" ht="22.8" customHeight="1">
      <c r="A157" s="12"/>
      <c r="B157" s="202"/>
      <c r="C157" s="203"/>
      <c r="D157" s="204" t="s">
        <v>78</v>
      </c>
      <c r="E157" s="216" t="s">
        <v>87</v>
      </c>
      <c r="F157" s="216" t="s">
        <v>167</v>
      </c>
      <c r="G157" s="203"/>
      <c r="H157" s="203"/>
      <c r="I157" s="206"/>
      <c r="J157" s="217">
        <f>BK157</f>
        <v>0</v>
      </c>
      <c r="K157" s="203"/>
      <c r="L157" s="208"/>
      <c r="M157" s="209"/>
      <c r="N157" s="210"/>
      <c r="O157" s="210"/>
      <c r="P157" s="211">
        <f>SUM(P158:P165)</f>
        <v>0</v>
      </c>
      <c r="Q157" s="210"/>
      <c r="R157" s="211">
        <f>SUM(R158:R165)</f>
        <v>3.74235</v>
      </c>
      <c r="S157" s="210"/>
      <c r="T157" s="212">
        <f>SUM(T158:T165)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3" t="s">
        <v>21</v>
      </c>
      <c r="AT157" s="214" t="s">
        <v>78</v>
      </c>
      <c r="AU157" s="214" t="s">
        <v>21</v>
      </c>
      <c r="AY157" s="213" t="s">
        <v>132</v>
      </c>
      <c r="BK157" s="215">
        <f>SUM(BK158:BK165)</f>
        <v>0</v>
      </c>
    </row>
    <row r="158" spans="1:65" s="2" customFormat="1" ht="44.25" customHeight="1">
      <c r="A158" s="38"/>
      <c r="B158" s="39"/>
      <c r="C158" s="218" t="s">
        <v>168</v>
      </c>
      <c r="D158" s="218" t="s">
        <v>134</v>
      </c>
      <c r="E158" s="219" t="s">
        <v>169</v>
      </c>
      <c r="F158" s="220" t="s">
        <v>170</v>
      </c>
      <c r="G158" s="221" t="s">
        <v>171</v>
      </c>
      <c r="H158" s="222">
        <v>18.3</v>
      </c>
      <c r="I158" s="223"/>
      <c r="J158" s="224">
        <f>ROUND(I158*H158,2)</f>
        <v>0</v>
      </c>
      <c r="K158" s="220" t="s">
        <v>138</v>
      </c>
      <c r="L158" s="44"/>
      <c r="M158" s="225" t="s">
        <v>1</v>
      </c>
      <c r="N158" s="226" t="s">
        <v>44</v>
      </c>
      <c r="O158" s="91"/>
      <c r="P158" s="227">
        <f>O158*H158</f>
        <v>0</v>
      </c>
      <c r="Q158" s="227">
        <v>0.2044</v>
      </c>
      <c r="R158" s="227">
        <f>Q158*H158</f>
        <v>3.74052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139</v>
      </c>
      <c r="AT158" s="229" t="s">
        <v>134</v>
      </c>
      <c r="AU158" s="229" t="s">
        <v>87</v>
      </c>
      <c r="AY158" s="17" t="s">
        <v>132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21</v>
      </c>
      <c r="BK158" s="230">
        <f>ROUND(I158*H158,2)</f>
        <v>0</v>
      </c>
      <c r="BL158" s="17" t="s">
        <v>139</v>
      </c>
      <c r="BM158" s="229" t="s">
        <v>172</v>
      </c>
    </row>
    <row r="159" spans="1:47" s="2" customFormat="1" ht="12">
      <c r="A159" s="38"/>
      <c r="B159" s="39"/>
      <c r="C159" s="40"/>
      <c r="D159" s="231" t="s">
        <v>141</v>
      </c>
      <c r="E159" s="40"/>
      <c r="F159" s="232" t="s">
        <v>173</v>
      </c>
      <c r="G159" s="40"/>
      <c r="H159" s="40"/>
      <c r="I159" s="233"/>
      <c r="J159" s="40"/>
      <c r="K159" s="40"/>
      <c r="L159" s="44"/>
      <c r="M159" s="234"/>
      <c r="N159" s="235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141</v>
      </c>
      <c r="AU159" s="17" t="s">
        <v>87</v>
      </c>
    </row>
    <row r="160" spans="1:51" s="13" customFormat="1" ht="12">
      <c r="A160" s="13"/>
      <c r="B160" s="236"/>
      <c r="C160" s="237"/>
      <c r="D160" s="231" t="s">
        <v>143</v>
      </c>
      <c r="E160" s="238" t="s">
        <v>1</v>
      </c>
      <c r="F160" s="239" t="s">
        <v>174</v>
      </c>
      <c r="G160" s="237"/>
      <c r="H160" s="238" t="s">
        <v>1</v>
      </c>
      <c r="I160" s="240"/>
      <c r="J160" s="237"/>
      <c r="K160" s="237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143</v>
      </c>
      <c r="AU160" s="245" t="s">
        <v>87</v>
      </c>
      <c r="AV160" s="13" t="s">
        <v>21</v>
      </c>
      <c r="AW160" s="13" t="s">
        <v>36</v>
      </c>
      <c r="AX160" s="13" t="s">
        <v>79</v>
      </c>
      <c r="AY160" s="245" t="s">
        <v>132</v>
      </c>
    </row>
    <row r="161" spans="1:51" s="14" customFormat="1" ht="12">
      <c r="A161" s="14"/>
      <c r="B161" s="246"/>
      <c r="C161" s="247"/>
      <c r="D161" s="231" t="s">
        <v>143</v>
      </c>
      <c r="E161" s="248" t="s">
        <v>1</v>
      </c>
      <c r="F161" s="249" t="s">
        <v>175</v>
      </c>
      <c r="G161" s="247"/>
      <c r="H161" s="250">
        <v>18.3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6" t="s">
        <v>143</v>
      </c>
      <c r="AU161" s="256" t="s">
        <v>87</v>
      </c>
      <c r="AV161" s="14" t="s">
        <v>87</v>
      </c>
      <c r="AW161" s="14" t="s">
        <v>36</v>
      </c>
      <c r="AX161" s="14" t="s">
        <v>21</v>
      </c>
      <c r="AY161" s="256" t="s">
        <v>132</v>
      </c>
    </row>
    <row r="162" spans="1:65" s="2" customFormat="1" ht="16.5" customHeight="1">
      <c r="A162" s="38"/>
      <c r="B162" s="39"/>
      <c r="C162" s="218" t="s">
        <v>176</v>
      </c>
      <c r="D162" s="218" t="s">
        <v>134</v>
      </c>
      <c r="E162" s="219" t="s">
        <v>177</v>
      </c>
      <c r="F162" s="220" t="s">
        <v>178</v>
      </c>
      <c r="G162" s="221" t="s">
        <v>171</v>
      </c>
      <c r="H162" s="222">
        <v>18.3</v>
      </c>
      <c r="I162" s="223"/>
      <c r="J162" s="224">
        <f>ROUND(I162*H162,2)</f>
        <v>0</v>
      </c>
      <c r="K162" s="220" t="s">
        <v>138</v>
      </c>
      <c r="L162" s="44"/>
      <c r="M162" s="225" t="s">
        <v>1</v>
      </c>
      <c r="N162" s="226" t="s">
        <v>44</v>
      </c>
      <c r="O162" s="91"/>
      <c r="P162" s="227">
        <f>O162*H162</f>
        <v>0</v>
      </c>
      <c r="Q162" s="227">
        <v>0.0001</v>
      </c>
      <c r="R162" s="227">
        <f>Q162*H162</f>
        <v>0.0018300000000000002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139</v>
      </c>
      <c r="AT162" s="229" t="s">
        <v>134</v>
      </c>
      <c r="AU162" s="229" t="s">
        <v>87</v>
      </c>
      <c r="AY162" s="17" t="s">
        <v>132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21</v>
      </c>
      <c r="BK162" s="230">
        <f>ROUND(I162*H162,2)</f>
        <v>0</v>
      </c>
      <c r="BL162" s="17" t="s">
        <v>139</v>
      </c>
      <c r="BM162" s="229" t="s">
        <v>179</v>
      </c>
    </row>
    <row r="163" spans="1:47" s="2" customFormat="1" ht="12">
      <c r="A163" s="38"/>
      <c r="B163" s="39"/>
      <c r="C163" s="40"/>
      <c r="D163" s="231" t="s">
        <v>141</v>
      </c>
      <c r="E163" s="40"/>
      <c r="F163" s="232" t="s">
        <v>178</v>
      </c>
      <c r="G163" s="40"/>
      <c r="H163" s="40"/>
      <c r="I163" s="233"/>
      <c r="J163" s="40"/>
      <c r="K163" s="40"/>
      <c r="L163" s="44"/>
      <c r="M163" s="234"/>
      <c r="N163" s="235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141</v>
      </c>
      <c r="AU163" s="17" t="s">
        <v>87</v>
      </c>
    </row>
    <row r="164" spans="1:51" s="13" customFormat="1" ht="12">
      <c r="A164" s="13"/>
      <c r="B164" s="236"/>
      <c r="C164" s="237"/>
      <c r="D164" s="231" t="s">
        <v>143</v>
      </c>
      <c r="E164" s="238" t="s">
        <v>1</v>
      </c>
      <c r="F164" s="239" t="s">
        <v>174</v>
      </c>
      <c r="G164" s="237"/>
      <c r="H164" s="238" t="s">
        <v>1</v>
      </c>
      <c r="I164" s="240"/>
      <c r="J164" s="237"/>
      <c r="K164" s="237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143</v>
      </c>
      <c r="AU164" s="245" t="s">
        <v>87</v>
      </c>
      <c r="AV164" s="13" t="s">
        <v>21</v>
      </c>
      <c r="AW164" s="13" t="s">
        <v>36</v>
      </c>
      <c r="AX164" s="13" t="s">
        <v>79</v>
      </c>
      <c r="AY164" s="245" t="s">
        <v>132</v>
      </c>
    </row>
    <row r="165" spans="1:51" s="14" customFormat="1" ht="12">
      <c r="A165" s="14"/>
      <c r="B165" s="246"/>
      <c r="C165" s="247"/>
      <c r="D165" s="231" t="s">
        <v>143</v>
      </c>
      <c r="E165" s="248" t="s">
        <v>1</v>
      </c>
      <c r="F165" s="249" t="s">
        <v>175</v>
      </c>
      <c r="G165" s="247"/>
      <c r="H165" s="250">
        <v>18.3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143</v>
      </c>
      <c r="AU165" s="256" t="s">
        <v>87</v>
      </c>
      <c r="AV165" s="14" t="s">
        <v>87</v>
      </c>
      <c r="AW165" s="14" t="s">
        <v>36</v>
      </c>
      <c r="AX165" s="14" t="s">
        <v>21</v>
      </c>
      <c r="AY165" s="256" t="s">
        <v>132</v>
      </c>
    </row>
    <row r="166" spans="1:63" s="12" customFormat="1" ht="22.8" customHeight="1">
      <c r="A166" s="12"/>
      <c r="B166" s="202"/>
      <c r="C166" s="203"/>
      <c r="D166" s="204" t="s">
        <v>78</v>
      </c>
      <c r="E166" s="216" t="s">
        <v>153</v>
      </c>
      <c r="F166" s="216" t="s">
        <v>180</v>
      </c>
      <c r="G166" s="203"/>
      <c r="H166" s="203"/>
      <c r="I166" s="206"/>
      <c r="J166" s="217">
        <f>BK166</f>
        <v>0</v>
      </c>
      <c r="K166" s="203"/>
      <c r="L166" s="208"/>
      <c r="M166" s="209"/>
      <c r="N166" s="210"/>
      <c r="O166" s="210"/>
      <c r="P166" s="211">
        <f>SUM(P167:P200)</f>
        <v>0</v>
      </c>
      <c r="Q166" s="210"/>
      <c r="R166" s="211">
        <f>SUM(R167:R200)</f>
        <v>5.3478240900000005</v>
      </c>
      <c r="S166" s="210"/>
      <c r="T166" s="212">
        <f>SUM(T167:T200)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3" t="s">
        <v>21</v>
      </c>
      <c r="AT166" s="214" t="s">
        <v>78</v>
      </c>
      <c r="AU166" s="214" t="s">
        <v>21</v>
      </c>
      <c r="AY166" s="213" t="s">
        <v>132</v>
      </c>
      <c r="BK166" s="215">
        <f>SUM(BK167:BK200)</f>
        <v>0</v>
      </c>
    </row>
    <row r="167" spans="1:65" s="2" customFormat="1" ht="33" customHeight="1">
      <c r="A167" s="38"/>
      <c r="B167" s="39"/>
      <c r="C167" s="218" t="s">
        <v>181</v>
      </c>
      <c r="D167" s="218" t="s">
        <v>134</v>
      </c>
      <c r="E167" s="219" t="s">
        <v>182</v>
      </c>
      <c r="F167" s="220" t="s">
        <v>183</v>
      </c>
      <c r="G167" s="221" t="s">
        <v>137</v>
      </c>
      <c r="H167" s="222">
        <v>0.26</v>
      </c>
      <c r="I167" s="223"/>
      <c r="J167" s="224">
        <f>ROUND(I167*H167,2)</f>
        <v>0</v>
      </c>
      <c r="K167" s="220" t="s">
        <v>138</v>
      </c>
      <c r="L167" s="44"/>
      <c r="M167" s="225" t="s">
        <v>1</v>
      </c>
      <c r="N167" s="226" t="s">
        <v>44</v>
      </c>
      <c r="O167" s="91"/>
      <c r="P167" s="227">
        <f>O167*H167</f>
        <v>0</v>
      </c>
      <c r="Q167" s="227">
        <v>1.13666</v>
      </c>
      <c r="R167" s="227">
        <f>Q167*H167</f>
        <v>0.2955316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139</v>
      </c>
      <c r="AT167" s="229" t="s">
        <v>134</v>
      </c>
      <c r="AU167" s="229" t="s">
        <v>87</v>
      </c>
      <c r="AY167" s="17" t="s">
        <v>132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21</v>
      </c>
      <c r="BK167" s="230">
        <f>ROUND(I167*H167,2)</f>
        <v>0</v>
      </c>
      <c r="BL167" s="17" t="s">
        <v>139</v>
      </c>
      <c r="BM167" s="229" t="s">
        <v>184</v>
      </c>
    </row>
    <row r="168" spans="1:47" s="2" customFormat="1" ht="12">
      <c r="A168" s="38"/>
      <c r="B168" s="39"/>
      <c r="C168" s="40"/>
      <c r="D168" s="231" t="s">
        <v>141</v>
      </c>
      <c r="E168" s="40"/>
      <c r="F168" s="232" t="s">
        <v>185</v>
      </c>
      <c r="G168" s="40"/>
      <c r="H168" s="40"/>
      <c r="I168" s="233"/>
      <c r="J168" s="40"/>
      <c r="K168" s="40"/>
      <c r="L168" s="44"/>
      <c r="M168" s="234"/>
      <c r="N168" s="235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141</v>
      </c>
      <c r="AU168" s="17" t="s">
        <v>87</v>
      </c>
    </row>
    <row r="169" spans="1:51" s="13" customFormat="1" ht="12">
      <c r="A169" s="13"/>
      <c r="B169" s="236"/>
      <c r="C169" s="237"/>
      <c r="D169" s="231" t="s">
        <v>143</v>
      </c>
      <c r="E169" s="238" t="s">
        <v>1</v>
      </c>
      <c r="F169" s="239" t="s">
        <v>186</v>
      </c>
      <c r="G169" s="237"/>
      <c r="H169" s="238" t="s">
        <v>1</v>
      </c>
      <c r="I169" s="240"/>
      <c r="J169" s="237"/>
      <c r="K169" s="237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143</v>
      </c>
      <c r="AU169" s="245" t="s">
        <v>87</v>
      </c>
      <c r="AV169" s="13" t="s">
        <v>21</v>
      </c>
      <c r="AW169" s="13" t="s">
        <v>36</v>
      </c>
      <c r="AX169" s="13" t="s">
        <v>79</v>
      </c>
      <c r="AY169" s="245" t="s">
        <v>132</v>
      </c>
    </row>
    <row r="170" spans="1:51" s="14" customFormat="1" ht="12">
      <c r="A170" s="14"/>
      <c r="B170" s="246"/>
      <c r="C170" s="247"/>
      <c r="D170" s="231" t="s">
        <v>143</v>
      </c>
      <c r="E170" s="248" t="s">
        <v>1</v>
      </c>
      <c r="F170" s="249" t="s">
        <v>187</v>
      </c>
      <c r="G170" s="247"/>
      <c r="H170" s="250">
        <v>0.26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6" t="s">
        <v>143</v>
      </c>
      <c r="AU170" s="256" t="s">
        <v>87</v>
      </c>
      <c r="AV170" s="14" t="s">
        <v>87</v>
      </c>
      <c r="AW170" s="14" t="s">
        <v>36</v>
      </c>
      <c r="AX170" s="14" t="s">
        <v>21</v>
      </c>
      <c r="AY170" s="256" t="s">
        <v>132</v>
      </c>
    </row>
    <row r="171" spans="1:65" s="2" customFormat="1" ht="16.5" customHeight="1">
      <c r="A171" s="38"/>
      <c r="B171" s="39"/>
      <c r="C171" s="218" t="s">
        <v>188</v>
      </c>
      <c r="D171" s="218" t="s">
        <v>134</v>
      </c>
      <c r="E171" s="219" t="s">
        <v>189</v>
      </c>
      <c r="F171" s="220" t="s">
        <v>190</v>
      </c>
      <c r="G171" s="221" t="s">
        <v>148</v>
      </c>
      <c r="H171" s="222">
        <v>0.908</v>
      </c>
      <c r="I171" s="223"/>
      <c r="J171" s="224">
        <f>ROUND(I171*H171,2)</f>
        <v>0</v>
      </c>
      <c r="K171" s="220" t="s">
        <v>138</v>
      </c>
      <c r="L171" s="44"/>
      <c r="M171" s="225" t="s">
        <v>1</v>
      </c>
      <c r="N171" s="226" t="s">
        <v>44</v>
      </c>
      <c r="O171" s="91"/>
      <c r="P171" s="227">
        <f>O171*H171</f>
        <v>0</v>
      </c>
      <c r="Q171" s="227">
        <v>2.25634</v>
      </c>
      <c r="R171" s="227">
        <f>Q171*H171</f>
        <v>2.04875672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139</v>
      </c>
      <c r="AT171" s="229" t="s">
        <v>134</v>
      </c>
      <c r="AU171" s="229" t="s">
        <v>87</v>
      </c>
      <c r="AY171" s="17" t="s">
        <v>132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21</v>
      </c>
      <c r="BK171" s="230">
        <f>ROUND(I171*H171,2)</f>
        <v>0</v>
      </c>
      <c r="BL171" s="17" t="s">
        <v>139</v>
      </c>
      <c r="BM171" s="229" t="s">
        <v>191</v>
      </c>
    </row>
    <row r="172" spans="1:47" s="2" customFormat="1" ht="12">
      <c r="A172" s="38"/>
      <c r="B172" s="39"/>
      <c r="C172" s="40"/>
      <c r="D172" s="231" t="s">
        <v>141</v>
      </c>
      <c r="E172" s="40"/>
      <c r="F172" s="232" t="s">
        <v>192</v>
      </c>
      <c r="G172" s="40"/>
      <c r="H172" s="40"/>
      <c r="I172" s="233"/>
      <c r="J172" s="40"/>
      <c r="K172" s="40"/>
      <c r="L172" s="44"/>
      <c r="M172" s="234"/>
      <c r="N172" s="235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141</v>
      </c>
      <c r="AU172" s="17" t="s">
        <v>87</v>
      </c>
    </row>
    <row r="173" spans="1:51" s="13" customFormat="1" ht="12">
      <c r="A173" s="13"/>
      <c r="B173" s="236"/>
      <c r="C173" s="237"/>
      <c r="D173" s="231" t="s">
        <v>143</v>
      </c>
      <c r="E173" s="238" t="s">
        <v>1</v>
      </c>
      <c r="F173" s="239" t="s">
        <v>193</v>
      </c>
      <c r="G173" s="237"/>
      <c r="H173" s="238" t="s">
        <v>1</v>
      </c>
      <c r="I173" s="240"/>
      <c r="J173" s="237"/>
      <c r="K173" s="237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143</v>
      </c>
      <c r="AU173" s="245" t="s">
        <v>87</v>
      </c>
      <c r="AV173" s="13" t="s">
        <v>21</v>
      </c>
      <c r="AW173" s="13" t="s">
        <v>36</v>
      </c>
      <c r="AX173" s="13" t="s">
        <v>79</v>
      </c>
      <c r="AY173" s="245" t="s">
        <v>132</v>
      </c>
    </row>
    <row r="174" spans="1:51" s="14" customFormat="1" ht="12">
      <c r="A174" s="14"/>
      <c r="B174" s="246"/>
      <c r="C174" s="247"/>
      <c r="D174" s="231" t="s">
        <v>143</v>
      </c>
      <c r="E174" s="248" t="s">
        <v>1</v>
      </c>
      <c r="F174" s="249" t="s">
        <v>194</v>
      </c>
      <c r="G174" s="247"/>
      <c r="H174" s="250">
        <v>0.908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6" t="s">
        <v>143</v>
      </c>
      <c r="AU174" s="256" t="s">
        <v>87</v>
      </c>
      <c r="AV174" s="14" t="s">
        <v>87</v>
      </c>
      <c r="AW174" s="14" t="s">
        <v>36</v>
      </c>
      <c r="AX174" s="14" t="s">
        <v>21</v>
      </c>
      <c r="AY174" s="256" t="s">
        <v>132</v>
      </c>
    </row>
    <row r="175" spans="1:65" s="2" customFormat="1" ht="16.5" customHeight="1">
      <c r="A175" s="38"/>
      <c r="B175" s="39"/>
      <c r="C175" s="218" t="s">
        <v>26</v>
      </c>
      <c r="D175" s="218" t="s">
        <v>134</v>
      </c>
      <c r="E175" s="219" t="s">
        <v>195</v>
      </c>
      <c r="F175" s="220" t="s">
        <v>196</v>
      </c>
      <c r="G175" s="221" t="s">
        <v>148</v>
      </c>
      <c r="H175" s="222">
        <v>0.883</v>
      </c>
      <c r="I175" s="223"/>
      <c r="J175" s="224">
        <f>ROUND(I175*H175,2)</f>
        <v>0</v>
      </c>
      <c r="K175" s="220" t="s">
        <v>138</v>
      </c>
      <c r="L175" s="44"/>
      <c r="M175" s="225" t="s">
        <v>1</v>
      </c>
      <c r="N175" s="226" t="s">
        <v>44</v>
      </c>
      <c r="O175" s="91"/>
      <c r="P175" s="227">
        <f>O175*H175</f>
        <v>0</v>
      </c>
      <c r="Q175" s="227">
        <v>2.25634</v>
      </c>
      <c r="R175" s="227">
        <f>Q175*H175</f>
        <v>1.9923482199999998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139</v>
      </c>
      <c r="AT175" s="229" t="s">
        <v>134</v>
      </c>
      <c r="AU175" s="229" t="s">
        <v>87</v>
      </c>
      <c r="AY175" s="17" t="s">
        <v>132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21</v>
      </c>
      <c r="BK175" s="230">
        <f>ROUND(I175*H175,2)</f>
        <v>0</v>
      </c>
      <c r="BL175" s="17" t="s">
        <v>139</v>
      </c>
      <c r="BM175" s="229" t="s">
        <v>197</v>
      </c>
    </row>
    <row r="176" spans="1:47" s="2" customFormat="1" ht="12">
      <c r="A176" s="38"/>
      <c r="B176" s="39"/>
      <c r="C176" s="40"/>
      <c r="D176" s="231" t="s">
        <v>141</v>
      </c>
      <c r="E176" s="40"/>
      <c r="F176" s="232" t="s">
        <v>198</v>
      </c>
      <c r="G176" s="40"/>
      <c r="H176" s="40"/>
      <c r="I176" s="233"/>
      <c r="J176" s="40"/>
      <c r="K176" s="40"/>
      <c r="L176" s="44"/>
      <c r="M176" s="234"/>
      <c r="N176" s="235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141</v>
      </c>
      <c r="AU176" s="17" t="s">
        <v>87</v>
      </c>
    </row>
    <row r="177" spans="1:51" s="13" customFormat="1" ht="12">
      <c r="A177" s="13"/>
      <c r="B177" s="236"/>
      <c r="C177" s="237"/>
      <c r="D177" s="231" t="s">
        <v>143</v>
      </c>
      <c r="E177" s="238" t="s">
        <v>1</v>
      </c>
      <c r="F177" s="239" t="s">
        <v>199</v>
      </c>
      <c r="G177" s="237"/>
      <c r="H177" s="238" t="s">
        <v>1</v>
      </c>
      <c r="I177" s="240"/>
      <c r="J177" s="237"/>
      <c r="K177" s="237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143</v>
      </c>
      <c r="AU177" s="245" t="s">
        <v>87</v>
      </c>
      <c r="AV177" s="13" t="s">
        <v>21</v>
      </c>
      <c r="AW177" s="13" t="s">
        <v>36</v>
      </c>
      <c r="AX177" s="13" t="s">
        <v>79</v>
      </c>
      <c r="AY177" s="245" t="s">
        <v>132</v>
      </c>
    </row>
    <row r="178" spans="1:51" s="14" customFormat="1" ht="12">
      <c r="A178" s="14"/>
      <c r="B178" s="246"/>
      <c r="C178" s="247"/>
      <c r="D178" s="231" t="s">
        <v>143</v>
      </c>
      <c r="E178" s="248" t="s">
        <v>1</v>
      </c>
      <c r="F178" s="249" t="s">
        <v>200</v>
      </c>
      <c r="G178" s="247"/>
      <c r="H178" s="250">
        <v>0.883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143</v>
      </c>
      <c r="AU178" s="256" t="s">
        <v>87</v>
      </c>
      <c r="AV178" s="14" t="s">
        <v>87</v>
      </c>
      <c r="AW178" s="14" t="s">
        <v>36</v>
      </c>
      <c r="AX178" s="14" t="s">
        <v>21</v>
      </c>
      <c r="AY178" s="256" t="s">
        <v>132</v>
      </c>
    </row>
    <row r="179" spans="1:65" s="2" customFormat="1" ht="16.5" customHeight="1">
      <c r="A179" s="38"/>
      <c r="B179" s="39"/>
      <c r="C179" s="218" t="s">
        <v>201</v>
      </c>
      <c r="D179" s="218" t="s">
        <v>134</v>
      </c>
      <c r="E179" s="219" t="s">
        <v>202</v>
      </c>
      <c r="F179" s="220" t="s">
        <v>203</v>
      </c>
      <c r="G179" s="221" t="s">
        <v>204</v>
      </c>
      <c r="H179" s="222">
        <v>0.035</v>
      </c>
      <c r="I179" s="223"/>
      <c r="J179" s="224">
        <f>ROUND(I179*H179,2)</f>
        <v>0</v>
      </c>
      <c r="K179" s="220" t="s">
        <v>138</v>
      </c>
      <c r="L179" s="44"/>
      <c r="M179" s="225" t="s">
        <v>1</v>
      </c>
      <c r="N179" s="226" t="s">
        <v>44</v>
      </c>
      <c r="O179" s="91"/>
      <c r="P179" s="227">
        <f>O179*H179</f>
        <v>0</v>
      </c>
      <c r="Q179" s="227">
        <v>1.04922</v>
      </c>
      <c r="R179" s="227">
        <f>Q179*H179</f>
        <v>0.036722700000000004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139</v>
      </c>
      <c r="AT179" s="229" t="s">
        <v>134</v>
      </c>
      <c r="AU179" s="229" t="s">
        <v>87</v>
      </c>
      <c r="AY179" s="17" t="s">
        <v>132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21</v>
      </c>
      <c r="BK179" s="230">
        <f>ROUND(I179*H179,2)</f>
        <v>0</v>
      </c>
      <c r="BL179" s="17" t="s">
        <v>139</v>
      </c>
      <c r="BM179" s="229" t="s">
        <v>205</v>
      </c>
    </row>
    <row r="180" spans="1:47" s="2" customFormat="1" ht="12">
      <c r="A180" s="38"/>
      <c r="B180" s="39"/>
      <c r="C180" s="40"/>
      <c r="D180" s="231" t="s">
        <v>141</v>
      </c>
      <c r="E180" s="40"/>
      <c r="F180" s="232" t="s">
        <v>206</v>
      </c>
      <c r="G180" s="40"/>
      <c r="H180" s="40"/>
      <c r="I180" s="233"/>
      <c r="J180" s="40"/>
      <c r="K180" s="40"/>
      <c r="L180" s="44"/>
      <c r="M180" s="234"/>
      <c r="N180" s="235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141</v>
      </c>
      <c r="AU180" s="17" t="s">
        <v>87</v>
      </c>
    </row>
    <row r="181" spans="1:51" s="13" customFormat="1" ht="12">
      <c r="A181" s="13"/>
      <c r="B181" s="236"/>
      <c r="C181" s="237"/>
      <c r="D181" s="231" t="s">
        <v>143</v>
      </c>
      <c r="E181" s="238" t="s">
        <v>1</v>
      </c>
      <c r="F181" s="239" t="s">
        <v>207</v>
      </c>
      <c r="G181" s="237"/>
      <c r="H181" s="238" t="s">
        <v>1</v>
      </c>
      <c r="I181" s="240"/>
      <c r="J181" s="237"/>
      <c r="K181" s="237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143</v>
      </c>
      <c r="AU181" s="245" t="s">
        <v>87</v>
      </c>
      <c r="AV181" s="13" t="s">
        <v>21</v>
      </c>
      <c r="AW181" s="13" t="s">
        <v>36</v>
      </c>
      <c r="AX181" s="13" t="s">
        <v>79</v>
      </c>
      <c r="AY181" s="245" t="s">
        <v>132</v>
      </c>
    </row>
    <row r="182" spans="1:51" s="14" customFormat="1" ht="12">
      <c r="A182" s="14"/>
      <c r="B182" s="246"/>
      <c r="C182" s="247"/>
      <c r="D182" s="231" t="s">
        <v>143</v>
      </c>
      <c r="E182" s="248" t="s">
        <v>1</v>
      </c>
      <c r="F182" s="249" t="s">
        <v>208</v>
      </c>
      <c r="G182" s="247"/>
      <c r="H182" s="250">
        <v>0.035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6" t="s">
        <v>143</v>
      </c>
      <c r="AU182" s="256" t="s">
        <v>87</v>
      </c>
      <c r="AV182" s="14" t="s">
        <v>87</v>
      </c>
      <c r="AW182" s="14" t="s">
        <v>36</v>
      </c>
      <c r="AX182" s="14" t="s">
        <v>21</v>
      </c>
      <c r="AY182" s="256" t="s">
        <v>132</v>
      </c>
    </row>
    <row r="183" spans="1:65" s="2" customFormat="1" ht="12">
      <c r="A183" s="38"/>
      <c r="B183" s="39"/>
      <c r="C183" s="218" t="s">
        <v>209</v>
      </c>
      <c r="D183" s="218" t="s">
        <v>134</v>
      </c>
      <c r="E183" s="219" t="s">
        <v>210</v>
      </c>
      <c r="F183" s="220" t="s">
        <v>211</v>
      </c>
      <c r="G183" s="221" t="s">
        <v>137</v>
      </c>
      <c r="H183" s="222">
        <v>7.315</v>
      </c>
      <c r="I183" s="223"/>
      <c r="J183" s="224">
        <f>ROUND(I183*H183,2)</f>
        <v>0</v>
      </c>
      <c r="K183" s="220" t="s">
        <v>138</v>
      </c>
      <c r="L183" s="44"/>
      <c r="M183" s="225" t="s">
        <v>1</v>
      </c>
      <c r="N183" s="226" t="s">
        <v>44</v>
      </c>
      <c r="O183" s="91"/>
      <c r="P183" s="227">
        <f>O183*H183</f>
        <v>0</v>
      </c>
      <c r="Q183" s="227">
        <v>0.02519</v>
      </c>
      <c r="R183" s="227">
        <f>Q183*H183</f>
        <v>0.18426485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139</v>
      </c>
      <c r="AT183" s="229" t="s">
        <v>134</v>
      </c>
      <c r="AU183" s="229" t="s">
        <v>87</v>
      </c>
      <c r="AY183" s="17" t="s">
        <v>132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21</v>
      </c>
      <c r="BK183" s="230">
        <f>ROUND(I183*H183,2)</f>
        <v>0</v>
      </c>
      <c r="BL183" s="17" t="s">
        <v>139</v>
      </c>
      <c r="BM183" s="229" t="s">
        <v>212</v>
      </c>
    </row>
    <row r="184" spans="1:47" s="2" customFormat="1" ht="12">
      <c r="A184" s="38"/>
      <c r="B184" s="39"/>
      <c r="C184" s="40"/>
      <c r="D184" s="231" t="s">
        <v>141</v>
      </c>
      <c r="E184" s="40"/>
      <c r="F184" s="232" t="s">
        <v>213</v>
      </c>
      <c r="G184" s="40"/>
      <c r="H184" s="40"/>
      <c r="I184" s="233"/>
      <c r="J184" s="40"/>
      <c r="K184" s="40"/>
      <c r="L184" s="44"/>
      <c r="M184" s="234"/>
      <c r="N184" s="235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141</v>
      </c>
      <c r="AU184" s="17" t="s">
        <v>87</v>
      </c>
    </row>
    <row r="185" spans="1:51" s="13" customFormat="1" ht="12">
      <c r="A185" s="13"/>
      <c r="B185" s="236"/>
      <c r="C185" s="237"/>
      <c r="D185" s="231" t="s">
        <v>143</v>
      </c>
      <c r="E185" s="238" t="s">
        <v>1</v>
      </c>
      <c r="F185" s="239" t="s">
        <v>214</v>
      </c>
      <c r="G185" s="237"/>
      <c r="H185" s="238" t="s">
        <v>1</v>
      </c>
      <c r="I185" s="240"/>
      <c r="J185" s="237"/>
      <c r="K185" s="237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143</v>
      </c>
      <c r="AU185" s="245" t="s">
        <v>87</v>
      </c>
      <c r="AV185" s="13" t="s">
        <v>21</v>
      </c>
      <c r="AW185" s="13" t="s">
        <v>36</v>
      </c>
      <c r="AX185" s="13" t="s">
        <v>79</v>
      </c>
      <c r="AY185" s="245" t="s">
        <v>132</v>
      </c>
    </row>
    <row r="186" spans="1:51" s="14" customFormat="1" ht="12">
      <c r="A186" s="14"/>
      <c r="B186" s="246"/>
      <c r="C186" s="247"/>
      <c r="D186" s="231" t="s">
        <v>143</v>
      </c>
      <c r="E186" s="248" t="s">
        <v>1</v>
      </c>
      <c r="F186" s="249" t="s">
        <v>215</v>
      </c>
      <c r="G186" s="247"/>
      <c r="H186" s="250">
        <v>2.515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6" t="s">
        <v>143</v>
      </c>
      <c r="AU186" s="256" t="s">
        <v>87</v>
      </c>
      <c r="AV186" s="14" t="s">
        <v>87</v>
      </c>
      <c r="AW186" s="14" t="s">
        <v>36</v>
      </c>
      <c r="AX186" s="14" t="s">
        <v>79</v>
      </c>
      <c r="AY186" s="256" t="s">
        <v>132</v>
      </c>
    </row>
    <row r="187" spans="1:51" s="13" customFormat="1" ht="12">
      <c r="A187" s="13"/>
      <c r="B187" s="236"/>
      <c r="C187" s="237"/>
      <c r="D187" s="231" t="s">
        <v>143</v>
      </c>
      <c r="E187" s="238" t="s">
        <v>1</v>
      </c>
      <c r="F187" s="239" t="s">
        <v>216</v>
      </c>
      <c r="G187" s="237"/>
      <c r="H187" s="238" t="s">
        <v>1</v>
      </c>
      <c r="I187" s="240"/>
      <c r="J187" s="237"/>
      <c r="K187" s="237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143</v>
      </c>
      <c r="AU187" s="245" t="s">
        <v>87</v>
      </c>
      <c r="AV187" s="13" t="s">
        <v>21</v>
      </c>
      <c r="AW187" s="13" t="s">
        <v>36</v>
      </c>
      <c r="AX187" s="13" t="s">
        <v>79</v>
      </c>
      <c r="AY187" s="245" t="s">
        <v>132</v>
      </c>
    </row>
    <row r="188" spans="1:51" s="14" customFormat="1" ht="12">
      <c r="A188" s="14"/>
      <c r="B188" s="246"/>
      <c r="C188" s="247"/>
      <c r="D188" s="231" t="s">
        <v>143</v>
      </c>
      <c r="E188" s="248" t="s">
        <v>1</v>
      </c>
      <c r="F188" s="249" t="s">
        <v>217</v>
      </c>
      <c r="G188" s="247"/>
      <c r="H188" s="250">
        <v>4.8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6" t="s">
        <v>143</v>
      </c>
      <c r="AU188" s="256" t="s">
        <v>87</v>
      </c>
      <c r="AV188" s="14" t="s">
        <v>87</v>
      </c>
      <c r="AW188" s="14" t="s">
        <v>36</v>
      </c>
      <c r="AX188" s="14" t="s">
        <v>79</v>
      </c>
      <c r="AY188" s="256" t="s">
        <v>132</v>
      </c>
    </row>
    <row r="189" spans="1:51" s="15" customFormat="1" ht="12">
      <c r="A189" s="15"/>
      <c r="B189" s="257"/>
      <c r="C189" s="258"/>
      <c r="D189" s="231" t="s">
        <v>143</v>
      </c>
      <c r="E189" s="259" t="s">
        <v>1</v>
      </c>
      <c r="F189" s="260" t="s">
        <v>218</v>
      </c>
      <c r="G189" s="258"/>
      <c r="H189" s="261">
        <v>7.315</v>
      </c>
      <c r="I189" s="262"/>
      <c r="J189" s="258"/>
      <c r="K189" s="258"/>
      <c r="L189" s="263"/>
      <c r="M189" s="264"/>
      <c r="N189" s="265"/>
      <c r="O189" s="265"/>
      <c r="P189" s="265"/>
      <c r="Q189" s="265"/>
      <c r="R189" s="265"/>
      <c r="S189" s="265"/>
      <c r="T189" s="266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7" t="s">
        <v>143</v>
      </c>
      <c r="AU189" s="267" t="s">
        <v>87</v>
      </c>
      <c r="AV189" s="15" t="s">
        <v>139</v>
      </c>
      <c r="AW189" s="15" t="s">
        <v>36</v>
      </c>
      <c r="AX189" s="15" t="s">
        <v>21</v>
      </c>
      <c r="AY189" s="267" t="s">
        <v>132</v>
      </c>
    </row>
    <row r="190" spans="1:65" s="2" customFormat="1" ht="12">
      <c r="A190" s="38"/>
      <c r="B190" s="39"/>
      <c r="C190" s="218" t="s">
        <v>219</v>
      </c>
      <c r="D190" s="218" t="s">
        <v>134</v>
      </c>
      <c r="E190" s="219" t="s">
        <v>220</v>
      </c>
      <c r="F190" s="220" t="s">
        <v>221</v>
      </c>
      <c r="G190" s="221" t="s">
        <v>137</v>
      </c>
      <c r="H190" s="222">
        <v>7.315</v>
      </c>
      <c r="I190" s="223"/>
      <c r="J190" s="224">
        <f>ROUND(I190*H190,2)</f>
        <v>0</v>
      </c>
      <c r="K190" s="220" t="s">
        <v>138</v>
      </c>
      <c r="L190" s="44"/>
      <c r="M190" s="225" t="s">
        <v>1</v>
      </c>
      <c r="N190" s="226" t="s">
        <v>44</v>
      </c>
      <c r="O190" s="91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139</v>
      </c>
      <c r="AT190" s="229" t="s">
        <v>134</v>
      </c>
      <c r="AU190" s="229" t="s">
        <v>87</v>
      </c>
      <c r="AY190" s="17" t="s">
        <v>132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21</v>
      </c>
      <c r="BK190" s="230">
        <f>ROUND(I190*H190,2)</f>
        <v>0</v>
      </c>
      <c r="BL190" s="17" t="s">
        <v>139</v>
      </c>
      <c r="BM190" s="229" t="s">
        <v>222</v>
      </c>
    </row>
    <row r="191" spans="1:47" s="2" customFormat="1" ht="12">
      <c r="A191" s="38"/>
      <c r="B191" s="39"/>
      <c r="C191" s="40"/>
      <c r="D191" s="231" t="s">
        <v>141</v>
      </c>
      <c r="E191" s="40"/>
      <c r="F191" s="232" t="s">
        <v>223</v>
      </c>
      <c r="G191" s="40"/>
      <c r="H191" s="40"/>
      <c r="I191" s="233"/>
      <c r="J191" s="40"/>
      <c r="K191" s="40"/>
      <c r="L191" s="44"/>
      <c r="M191" s="234"/>
      <c r="N191" s="235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141</v>
      </c>
      <c r="AU191" s="17" t="s">
        <v>87</v>
      </c>
    </row>
    <row r="192" spans="1:51" s="13" customFormat="1" ht="12">
      <c r="A192" s="13"/>
      <c r="B192" s="236"/>
      <c r="C192" s="237"/>
      <c r="D192" s="231" t="s">
        <v>143</v>
      </c>
      <c r="E192" s="238" t="s">
        <v>1</v>
      </c>
      <c r="F192" s="239" t="s">
        <v>214</v>
      </c>
      <c r="G192" s="237"/>
      <c r="H192" s="238" t="s">
        <v>1</v>
      </c>
      <c r="I192" s="240"/>
      <c r="J192" s="237"/>
      <c r="K192" s="237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143</v>
      </c>
      <c r="AU192" s="245" t="s">
        <v>87</v>
      </c>
      <c r="AV192" s="13" t="s">
        <v>21</v>
      </c>
      <c r="AW192" s="13" t="s">
        <v>36</v>
      </c>
      <c r="AX192" s="13" t="s">
        <v>79</v>
      </c>
      <c r="AY192" s="245" t="s">
        <v>132</v>
      </c>
    </row>
    <row r="193" spans="1:51" s="14" customFormat="1" ht="12">
      <c r="A193" s="14"/>
      <c r="B193" s="246"/>
      <c r="C193" s="247"/>
      <c r="D193" s="231" t="s">
        <v>143</v>
      </c>
      <c r="E193" s="248" t="s">
        <v>1</v>
      </c>
      <c r="F193" s="249" t="s">
        <v>215</v>
      </c>
      <c r="G193" s="247"/>
      <c r="H193" s="250">
        <v>2.515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6" t="s">
        <v>143</v>
      </c>
      <c r="AU193" s="256" t="s">
        <v>87</v>
      </c>
      <c r="AV193" s="14" t="s">
        <v>87</v>
      </c>
      <c r="AW193" s="14" t="s">
        <v>36</v>
      </c>
      <c r="AX193" s="14" t="s">
        <v>79</v>
      </c>
      <c r="AY193" s="256" t="s">
        <v>132</v>
      </c>
    </row>
    <row r="194" spans="1:51" s="13" customFormat="1" ht="12">
      <c r="A194" s="13"/>
      <c r="B194" s="236"/>
      <c r="C194" s="237"/>
      <c r="D194" s="231" t="s">
        <v>143</v>
      </c>
      <c r="E194" s="238" t="s">
        <v>1</v>
      </c>
      <c r="F194" s="239" t="s">
        <v>216</v>
      </c>
      <c r="G194" s="237"/>
      <c r="H194" s="238" t="s">
        <v>1</v>
      </c>
      <c r="I194" s="240"/>
      <c r="J194" s="237"/>
      <c r="K194" s="237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143</v>
      </c>
      <c r="AU194" s="245" t="s">
        <v>87</v>
      </c>
      <c r="AV194" s="13" t="s">
        <v>21</v>
      </c>
      <c r="AW194" s="13" t="s">
        <v>36</v>
      </c>
      <c r="AX194" s="13" t="s">
        <v>79</v>
      </c>
      <c r="AY194" s="245" t="s">
        <v>132</v>
      </c>
    </row>
    <row r="195" spans="1:51" s="14" customFormat="1" ht="12">
      <c r="A195" s="14"/>
      <c r="B195" s="246"/>
      <c r="C195" s="247"/>
      <c r="D195" s="231" t="s">
        <v>143</v>
      </c>
      <c r="E195" s="248" t="s">
        <v>1</v>
      </c>
      <c r="F195" s="249" t="s">
        <v>217</v>
      </c>
      <c r="G195" s="247"/>
      <c r="H195" s="250">
        <v>4.8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6" t="s">
        <v>143</v>
      </c>
      <c r="AU195" s="256" t="s">
        <v>87</v>
      </c>
      <c r="AV195" s="14" t="s">
        <v>87</v>
      </c>
      <c r="AW195" s="14" t="s">
        <v>36</v>
      </c>
      <c r="AX195" s="14" t="s">
        <v>79</v>
      </c>
      <c r="AY195" s="256" t="s">
        <v>132</v>
      </c>
    </row>
    <row r="196" spans="1:51" s="15" customFormat="1" ht="12">
      <c r="A196" s="15"/>
      <c r="B196" s="257"/>
      <c r="C196" s="258"/>
      <c r="D196" s="231" t="s">
        <v>143</v>
      </c>
      <c r="E196" s="259" t="s">
        <v>1</v>
      </c>
      <c r="F196" s="260" t="s">
        <v>218</v>
      </c>
      <c r="G196" s="258"/>
      <c r="H196" s="261">
        <v>7.315</v>
      </c>
      <c r="I196" s="262"/>
      <c r="J196" s="258"/>
      <c r="K196" s="258"/>
      <c r="L196" s="263"/>
      <c r="M196" s="264"/>
      <c r="N196" s="265"/>
      <c r="O196" s="265"/>
      <c r="P196" s="265"/>
      <c r="Q196" s="265"/>
      <c r="R196" s="265"/>
      <c r="S196" s="265"/>
      <c r="T196" s="266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7" t="s">
        <v>143</v>
      </c>
      <c r="AU196" s="267" t="s">
        <v>87</v>
      </c>
      <c r="AV196" s="15" t="s">
        <v>139</v>
      </c>
      <c r="AW196" s="15" t="s">
        <v>36</v>
      </c>
      <c r="AX196" s="15" t="s">
        <v>21</v>
      </c>
      <c r="AY196" s="267" t="s">
        <v>132</v>
      </c>
    </row>
    <row r="197" spans="1:65" s="2" customFormat="1" ht="12">
      <c r="A197" s="38"/>
      <c r="B197" s="39"/>
      <c r="C197" s="218" t="s">
        <v>224</v>
      </c>
      <c r="D197" s="218" t="s">
        <v>134</v>
      </c>
      <c r="E197" s="219" t="s">
        <v>225</v>
      </c>
      <c r="F197" s="220" t="s">
        <v>226</v>
      </c>
      <c r="G197" s="221" t="s">
        <v>227</v>
      </c>
      <c r="H197" s="222">
        <v>10</v>
      </c>
      <c r="I197" s="223"/>
      <c r="J197" s="224">
        <f>ROUND(I197*H197,2)</f>
        <v>0</v>
      </c>
      <c r="K197" s="220" t="s">
        <v>138</v>
      </c>
      <c r="L197" s="44"/>
      <c r="M197" s="225" t="s">
        <v>1</v>
      </c>
      <c r="N197" s="226" t="s">
        <v>44</v>
      </c>
      <c r="O197" s="91"/>
      <c r="P197" s="227">
        <f>O197*H197</f>
        <v>0</v>
      </c>
      <c r="Q197" s="227">
        <v>0.06702</v>
      </c>
      <c r="R197" s="227">
        <f>Q197*H197</f>
        <v>0.6701999999999999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139</v>
      </c>
      <c r="AT197" s="229" t="s">
        <v>134</v>
      </c>
      <c r="AU197" s="229" t="s">
        <v>87</v>
      </c>
      <c r="AY197" s="17" t="s">
        <v>132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21</v>
      </c>
      <c r="BK197" s="230">
        <f>ROUND(I197*H197,2)</f>
        <v>0</v>
      </c>
      <c r="BL197" s="17" t="s">
        <v>139</v>
      </c>
      <c r="BM197" s="229" t="s">
        <v>228</v>
      </c>
    </row>
    <row r="198" spans="1:47" s="2" customFormat="1" ht="12">
      <c r="A198" s="38"/>
      <c r="B198" s="39"/>
      <c r="C198" s="40"/>
      <c r="D198" s="231" t="s">
        <v>141</v>
      </c>
      <c r="E198" s="40"/>
      <c r="F198" s="232" t="s">
        <v>229</v>
      </c>
      <c r="G198" s="40"/>
      <c r="H198" s="40"/>
      <c r="I198" s="233"/>
      <c r="J198" s="40"/>
      <c r="K198" s="40"/>
      <c r="L198" s="44"/>
      <c r="M198" s="234"/>
      <c r="N198" s="235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141</v>
      </c>
      <c r="AU198" s="17" t="s">
        <v>87</v>
      </c>
    </row>
    <row r="199" spans="1:65" s="2" customFormat="1" ht="12">
      <c r="A199" s="38"/>
      <c r="B199" s="39"/>
      <c r="C199" s="268" t="s">
        <v>8</v>
      </c>
      <c r="D199" s="268" t="s">
        <v>230</v>
      </c>
      <c r="E199" s="269" t="s">
        <v>231</v>
      </c>
      <c r="F199" s="270" t="s">
        <v>232</v>
      </c>
      <c r="G199" s="271" t="s">
        <v>227</v>
      </c>
      <c r="H199" s="272">
        <v>10</v>
      </c>
      <c r="I199" s="273"/>
      <c r="J199" s="274">
        <f>ROUND(I199*H199,2)</f>
        <v>0</v>
      </c>
      <c r="K199" s="270" t="s">
        <v>138</v>
      </c>
      <c r="L199" s="275"/>
      <c r="M199" s="276" t="s">
        <v>1</v>
      </c>
      <c r="N199" s="277" t="s">
        <v>44</v>
      </c>
      <c r="O199" s="91"/>
      <c r="P199" s="227">
        <f>O199*H199</f>
        <v>0</v>
      </c>
      <c r="Q199" s="227">
        <v>0.012</v>
      </c>
      <c r="R199" s="227">
        <f>Q199*H199</f>
        <v>0.12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233</v>
      </c>
      <c r="AT199" s="229" t="s">
        <v>230</v>
      </c>
      <c r="AU199" s="229" t="s">
        <v>87</v>
      </c>
      <c r="AY199" s="17" t="s">
        <v>132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21</v>
      </c>
      <c r="BK199" s="230">
        <f>ROUND(I199*H199,2)</f>
        <v>0</v>
      </c>
      <c r="BL199" s="17" t="s">
        <v>233</v>
      </c>
      <c r="BM199" s="229" t="s">
        <v>234</v>
      </c>
    </row>
    <row r="200" spans="1:47" s="2" customFormat="1" ht="12">
      <c r="A200" s="38"/>
      <c r="B200" s="39"/>
      <c r="C200" s="40"/>
      <c r="D200" s="231" t="s">
        <v>141</v>
      </c>
      <c r="E200" s="40"/>
      <c r="F200" s="232" t="s">
        <v>232</v>
      </c>
      <c r="G200" s="40"/>
      <c r="H200" s="40"/>
      <c r="I200" s="233"/>
      <c r="J200" s="40"/>
      <c r="K200" s="40"/>
      <c r="L200" s="44"/>
      <c r="M200" s="234"/>
      <c r="N200" s="235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141</v>
      </c>
      <c r="AU200" s="17" t="s">
        <v>87</v>
      </c>
    </row>
    <row r="201" spans="1:63" s="12" customFormat="1" ht="22.8" customHeight="1">
      <c r="A201" s="12"/>
      <c r="B201" s="202"/>
      <c r="C201" s="203"/>
      <c r="D201" s="204" t="s">
        <v>78</v>
      </c>
      <c r="E201" s="216" t="s">
        <v>162</v>
      </c>
      <c r="F201" s="216" t="s">
        <v>235</v>
      </c>
      <c r="G201" s="203"/>
      <c r="H201" s="203"/>
      <c r="I201" s="206"/>
      <c r="J201" s="217">
        <f>BK201</f>
        <v>0</v>
      </c>
      <c r="K201" s="203"/>
      <c r="L201" s="208"/>
      <c r="M201" s="209"/>
      <c r="N201" s="210"/>
      <c r="O201" s="210"/>
      <c r="P201" s="211">
        <f>SUM(P202:P211)</f>
        <v>0</v>
      </c>
      <c r="Q201" s="210"/>
      <c r="R201" s="211">
        <f>SUM(R202:R211)</f>
        <v>8.550659999999999</v>
      </c>
      <c r="S201" s="210"/>
      <c r="T201" s="212">
        <f>SUM(T202:T211)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3" t="s">
        <v>21</v>
      </c>
      <c r="AT201" s="214" t="s">
        <v>78</v>
      </c>
      <c r="AU201" s="214" t="s">
        <v>21</v>
      </c>
      <c r="AY201" s="213" t="s">
        <v>132</v>
      </c>
      <c r="BK201" s="215">
        <f>SUM(BK202:BK211)</f>
        <v>0</v>
      </c>
    </row>
    <row r="202" spans="1:65" s="2" customFormat="1" ht="44.25" customHeight="1">
      <c r="A202" s="38"/>
      <c r="B202" s="39"/>
      <c r="C202" s="218" t="s">
        <v>236</v>
      </c>
      <c r="D202" s="218" t="s">
        <v>134</v>
      </c>
      <c r="E202" s="219" t="s">
        <v>237</v>
      </c>
      <c r="F202" s="220" t="s">
        <v>238</v>
      </c>
      <c r="G202" s="221" t="s">
        <v>137</v>
      </c>
      <c r="H202" s="222">
        <v>159</v>
      </c>
      <c r="I202" s="223"/>
      <c r="J202" s="224">
        <f>ROUND(I202*H202,2)</f>
        <v>0</v>
      </c>
      <c r="K202" s="220" t="s">
        <v>1</v>
      </c>
      <c r="L202" s="44"/>
      <c r="M202" s="225" t="s">
        <v>1</v>
      </c>
      <c r="N202" s="226" t="s">
        <v>44</v>
      </c>
      <c r="O202" s="91"/>
      <c r="P202" s="227">
        <f>O202*H202</f>
        <v>0</v>
      </c>
      <c r="Q202" s="227">
        <v>0.05151</v>
      </c>
      <c r="R202" s="227">
        <f>Q202*H202</f>
        <v>8.19009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139</v>
      </c>
      <c r="AT202" s="229" t="s">
        <v>134</v>
      </c>
      <c r="AU202" s="229" t="s">
        <v>87</v>
      </c>
      <c r="AY202" s="17" t="s">
        <v>132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21</v>
      </c>
      <c r="BK202" s="230">
        <f>ROUND(I202*H202,2)</f>
        <v>0</v>
      </c>
      <c r="BL202" s="17" t="s">
        <v>139</v>
      </c>
      <c r="BM202" s="229" t="s">
        <v>239</v>
      </c>
    </row>
    <row r="203" spans="1:47" s="2" customFormat="1" ht="12">
      <c r="A203" s="38"/>
      <c r="B203" s="39"/>
      <c r="C203" s="40"/>
      <c r="D203" s="231" t="s">
        <v>141</v>
      </c>
      <c r="E203" s="40"/>
      <c r="F203" s="232" t="s">
        <v>238</v>
      </c>
      <c r="G203" s="40"/>
      <c r="H203" s="40"/>
      <c r="I203" s="233"/>
      <c r="J203" s="40"/>
      <c r="K203" s="40"/>
      <c r="L203" s="44"/>
      <c r="M203" s="234"/>
      <c r="N203" s="235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141</v>
      </c>
      <c r="AU203" s="17" t="s">
        <v>87</v>
      </c>
    </row>
    <row r="204" spans="1:51" s="13" customFormat="1" ht="12">
      <c r="A204" s="13"/>
      <c r="B204" s="236"/>
      <c r="C204" s="237"/>
      <c r="D204" s="231" t="s">
        <v>143</v>
      </c>
      <c r="E204" s="238" t="s">
        <v>1</v>
      </c>
      <c r="F204" s="239" t="s">
        <v>151</v>
      </c>
      <c r="G204" s="237"/>
      <c r="H204" s="238" t="s">
        <v>1</v>
      </c>
      <c r="I204" s="240"/>
      <c r="J204" s="237"/>
      <c r="K204" s="237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143</v>
      </c>
      <c r="AU204" s="245" t="s">
        <v>87</v>
      </c>
      <c r="AV204" s="13" t="s">
        <v>21</v>
      </c>
      <c r="AW204" s="13" t="s">
        <v>36</v>
      </c>
      <c r="AX204" s="13" t="s">
        <v>79</v>
      </c>
      <c r="AY204" s="245" t="s">
        <v>132</v>
      </c>
    </row>
    <row r="205" spans="1:51" s="14" customFormat="1" ht="12">
      <c r="A205" s="14"/>
      <c r="B205" s="246"/>
      <c r="C205" s="247"/>
      <c r="D205" s="231" t="s">
        <v>143</v>
      </c>
      <c r="E205" s="248" t="s">
        <v>1</v>
      </c>
      <c r="F205" s="249" t="s">
        <v>166</v>
      </c>
      <c r="G205" s="247"/>
      <c r="H205" s="250">
        <v>159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6" t="s">
        <v>143</v>
      </c>
      <c r="AU205" s="256" t="s">
        <v>87</v>
      </c>
      <c r="AV205" s="14" t="s">
        <v>87</v>
      </c>
      <c r="AW205" s="14" t="s">
        <v>36</v>
      </c>
      <c r="AX205" s="14" t="s">
        <v>21</v>
      </c>
      <c r="AY205" s="256" t="s">
        <v>132</v>
      </c>
    </row>
    <row r="206" spans="1:65" s="2" customFormat="1" ht="12">
      <c r="A206" s="38"/>
      <c r="B206" s="39"/>
      <c r="C206" s="218" t="s">
        <v>240</v>
      </c>
      <c r="D206" s="218" t="s">
        <v>134</v>
      </c>
      <c r="E206" s="219" t="s">
        <v>241</v>
      </c>
      <c r="F206" s="220" t="s">
        <v>242</v>
      </c>
      <c r="G206" s="221" t="s">
        <v>227</v>
      </c>
      <c r="H206" s="222">
        <v>7</v>
      </c>
      <c r="I206" s="223"/>
      <c r="J206" s="224">
        <f>ROUND(I206*H206,2)</f>
        <v>0</v>
      </c>
      <c r="K206" s="220" t="s">
        <v>1</v>
      </c>
      <c r="L206" s="44"/>
      <c r="M206" s="225" t="s">
        <v>1</v>
      </c>
      <c r="N206" s="226" t="s">
        <v>44</v>
      </c>
      <c r="O206" s="91"/>
      <c r="P206" s="227">
        <f>O206*H206</f>
        <v>0</v>
      </c>
      <c r="Q206" s="227">
        <v>0.05151</v>
      </c>
      <c r="R206" s="227">
        <f>Q206*H206</f>
        <v>0.36057</v>
      </c>
      <c r="S206" s="227">
        <v>0</v>
      </c>
      <c r="T206" s="22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139</v>
      </c>
      <c r="AT206" s="229" t="s">
        <v>134</v>
      </c>
      <c r="AU206" s="229" t="s">
        <v>87</v>
      </c>
      <c r="AY206" s="17" t="s">
        <v>132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21</v>
      </c>
      <c r="BK206" s="230">
        <f>ROUND(I206*H206,2)</f>
        <v>0</v>
      </c>
      <c r="BL206" s="17" t="s">
        <v>139</v>
      </c>
      <c r="BM206" s="229" t="s">
        <v>243</v>
      </c>
    </row>
    <row r="207" spans="1:47" s="2" customFormat="1" ht="12">
      <c r="A207" s="38"/>
      <c r="B207" s="39"/>
      <c r="C207" s="40"/>
      <c r="D207" s="231" t="s">
        <v>141</v>
      </c>
      <c r="E207" s="40"/>
      <c r="F207" s="232" t="s">
        <v>242</v>
      </c>
      <c r="G207" s="40"/>
      <c r="H207" s="40"/>
      <c r="I207" s="233"/>
      <c r="J207" s="40"/>
      <c r="K207" s="40"/>
      <c r="L207" s="44"/>
      <c r="M207" s="234"/>
      <c r="N207" s="235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141</v>
      </c>
      <c r="AU207" s="17" t="s">
        <v>87</v>
      </c>
    </row>
    <row r="208" spans="1:51" s="13" customFormat="1" ht="12">
      <c r="A208" s="13"/>
      <c r="B208" s="236"/>
      <c r="C208" s="237"/>
      <c r="D208" s="231" t="s">
        <v>143</v>
      </c>
      <c r="E208" s="238" t="s">
        <v>1</v>
      </c>
      <c r="F208" s="239" t="s">
        <v>151</v>
      </c>
      <c r="G208" s="237"/>
      <c r="H208" s="238" t="s">
        <v>1</v>
      </c>
      <c r="I208" s="240"/>
      <c r="J208" s="237"/>
      <c r="K208" s="237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143</v>
      </c>
      <c r="AU208" s="245" t="s">
        <v>87</v>
      </c>
      <c r="AV208" s="13" t="s">
        <v>21</v>
      </c>
      <c r="AW208" s="13" t="s">
        <v>36</v>
      </c>
      <c r="AX208" s="13" t="s">
        <v>79</v>
      </c>
      <c r="AY208" s="245" t="s">
        <v>132</v>
      </c>
    </row>
    <row r="209" spans="1:51" s="14" customFormat="1" ht="12">
      <c r="A209" s="14"/>
      <c r="B209" s="246"/>
      <c r="C209" s="247"/>
      <c r="D209" s="231" t="s">
        <v>143</v>
      </c>
      <c r="E209" s="248" t="s">
        <v>1</v>
      </c>
      <c r="F209" s="249" t="s">
        <v>244</v>
      </c>
      <c r="G209" s="247"/>
      <c r="H209" s="250">
        <v>7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6" t="s">
        <v>143</v>
      </c>
      <c r="AU209" s="256" t="s">
        <v>87</v>
      </c>
      <c r="AV209" s="14" t="s">
        <v>87</v>
      </c>
      <c r="AW209" s="14" t="s">
        <v>36</v>
      </c>
      <c r="AX209" s="14" t="s">
        <v>21</v>
      </c>
      <c r="AY209" s="256" t="s">
        <v>132</v>
      </c>
    </row>
    <row r="210" spans="1:65" s="2" customFormat="1" ht="12">
      <c r="A210" s="38"/>
      <c r="B210" s="39"/>
      <c r="C210" s="218" t="s">
        <v>245</v>
      </c>
      <c r="D210" s="218" t="s">
        <v>134</v>
      </c>
      <c r="E210" s="219" t="s">
        <v>246</v>
      </c>
      <c r="F210" s="220" t="s">
        <v>247</v>
      </c>
      <c r="G210" s="221" t="s">
        <v>248</v>
      </c>
      <c r="H210" s="222">
        <v>2</v>
      </c>
      <c r="I210" s="223"/>
      <c r="J210" s="224">
        <f>ROUND(I210*H210,2)</f>
        <v>0</v>
      </c>
      <c r="K210" s="220" t="s">
        <v>1</v>
      </c>
      <c r="L210" s="44"/>
      <c r="M210" s="225" t="s">
        <v>1</v>
      </c>
      <c r="N210" s="226" t="s">
        <v>44</v>
      </c>
      <c r="O210" s="91"/>
      <c r="P210" s="227">
        <f>O210*H210</f>
        <v>0</v>
      </c>
      <c r="Q210" s="227">
        <v>0</v>
      </c>
      <c r="R210" s="227">
        <f>Q210*H210</f>
        <v>0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139</v>
      </c>
      <c r="AT210" s="229" t="s">
        <v>134</v>
      </c>
      <c r="AU210" s="229" t="s">
        <v>87</v>
      </c>
      <c r="AY210" s="17" t="s">
        <v>132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21</v>
      </c>
      <c r="BK210" s="230">
        <f>ROUND(I210*H210,2)</f>
        <v>0</v>
      </c>
      <c r="BL210" s="17" t="s">
        <v>139</v>
      </c>
      <c r="BM210" s="229" t="s">
        <v>249</v>
      </c>
    </row>
    <row r="211" spans="1:47" s="2" customFormat="1" ht="12">
      <c r="A211" s="38"/>
      <c r="B211" s="39"/>
      <c r="C211" s="40"/>
      <c r="D211" s="231" t="s">
        <v>141</v>
      </c>
      <c r="E211" s="40"/>
      <c r="F211" s="232" t="s">
        <v>247</v>
      </c>
      <c r="G211" s="40"/>
      <c r="H211" s="40"/>
      <c r="I211" s="233"/>
      <c r="J211" s="40"/>
      <c r="K211" s="40"/>
      <c r="L211" s="44"/>
      <c r="M211" s="234"/>
      <c r="N211" s="235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141</v>
      </c>
      <c r="AU211" s="17" t="s">
        <v>87</v>
      </c>
    </row>
    <row r="212" spans="1:63" s="12" customFormat="1" ht="22.8" customHeight="1">
      <c r="A212" s="12"/>
      <c r="B212" s="202"/>
      <c r="C212" s="203"/>
      <c r="D212" s="204" t="s">
        <v>78</v>
      </c>
      <c r="E212" s="216" t="s">
        <v>168</v>
      </c>
      <c r="F212" s="216" t="s">
        <v>250</v>
      </c>
      <c r="G212" s="203"/>
      <c r="H212" s="203"/>
      <c r="I212" s="206"/>
      <c r="J212" s="217">
        <f>BK212</f>
        <v>0</v>
      </c>
      <c r="K212" s="203"/>
      <c r="L212" s="208"/>
      <c r="M212" s="209"/>
      <c r="N212" s="210"/>
      <c r="O212" s="210"/>
      <c r="P212" s="211">
        <f>SUM(P213:P294)</f>
        <v>0</v>
      </c>
      <c r="Q212" s="210"/>
      <c r="R212" s="211">
        <f>SUM(R213:R294)</f>
        <v>158.61404570000002</v>
      </c>
      <c r="S212" s="210"/>
      <c r="T212" s="212">
        <f>SUM(T213:T294)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3" t="s">
        <v>21</v>
      </c>
      <c r="AT212" s="214" t="s">
        <v>78</v>
      </c>
      <c r="AU212" s="214" t="s">
        <v>21</v>
      </c>
      <c r="AY212" s="213" t="s">
        <v>132</v>
      </c>
      <c r="BK212" s="215">
        <f>SUM(BK213:BK294)</f>
        <v>0</v>
      </c>
    </row>
    <row r="213" spans="1:65" s="2" customFormat="1" ht="12">
      <c r="A213" s="38"/>
      <c r="B213" s="39"/>
      <c r="C213" s="218" t="s">
        <v>251</v>
      </c>
      <c r="D213" s="218" t="s">
        <v>134</v>
      </c>
      <c r="E213" s="219" t="s">
        <v>252</v>
      </c>
      <c r="F213" s="220" t="s">
        <v>253</v>
      </c>
      <c r="G213" s="221" t="s">
        <v>137</v>
      </c>
      <c r="H213" s="222">
        <v>161.98</v>
      </c>
      <c r="I213" s="223"/>
      <c r="J213" s="224">
        <f>ROUND(I213*H213,2)</f>
        <v>0</v>
      </c>
      <c r="K213" s="220" t="s">
        <v>138</v>
      </c>
      <c r="L213" s="44"/>
      <c r="M213" s="225" t="s">
        <v>1</v>
      </c>
      <c r="N213" s="226" t="s">
        <v>44</v>
      </c>
      <c r="O213" s="91"/>
      <c r="P213" s="227">
        <f>O213*H213</f>
        <v>0</v>
      </c>
      <c r="Q213" s="227">
        <v>0.0021</v>
      </c>
      <c r="R213" s="227">
        <f>Q213*H213</f>
        <v>0.34015799999999996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139</v>
      </c>
      <c r="AT213" s="229" t="s">
        <v>134</v>
      </c>
      <c r="AU213" s="229" t="s">
        <v>87</v>
      </c>
      <c r="AY213" s="17" t="s">
        <v>132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21</v>
      </c>
      <c r="BK213" s="230">
        <f>ROUND(I213*H213,2)</f>
        <v>0</v>
      </c>
      <c r="BL213" s="17" t="s">
        <v>139</v>
      </c>
      <c r="BM213" s="229" t="s">
        <v>254</v>
      </c>
    </row>
    <row r="214" spans="1:47" s="2" customFormat="1" ht="12">
      <c r="A214" s="38"/>
      <c r="B214" s="39"/>
      <c r="C214" s="40"/>
      <c r="D214" s="231" t="s">
        <v>141</v>
      </c>
      <c r="E214" s="40"/>
      <c r="F214" s="232" t="s">
        <v>255</v>
      </c>
      <c r="G214" s="40"/>
      <c r="H214" s="40"/>
      <c r="I214" s="233"/>
      <c r="J214" s="40"/>
      <c r="K214" s="40"/>
      <c r="L214" s="44"/>
      <c r="M214" s="234"/>
      <c r="N214" s="235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141</v>
      </c>
      <c r="AU214" s="17" t="s">
        <v>87</v>
      </c>
    </row>
    <row r="215" spans="1:51" s="13" customFormat="1" ht="12">
      <c r="A215" s="13"/>
      <c r="B215" s="236"/>
      <c r="C215" s="237"/>
      <c r="D215" s="231" t="s">
        <v>143</v>
      </c>
      <c r="E215" s="238" t="s">
        <v>1</v>
      </c>
      <c r="F215" s="239" t="s">
        <v>256</v>
      </c>
      <c r="G215" s="237"/>
      <c r="H215" s="238" t="s">
        <v>1</v>
      </c>
      <c r="I215" s="240"/>
      <c r="J215" s="237"/>
      <c r="K215" s="237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143</v>
      </c>
      <c r="AU215" s="245" t="s">
        <v>87</v>
      </c>
      <c r="AV215" s="13" t="s">
        <v>21</v>
      </c>
      <c r="AW215" s="13" t="s">
        <v>36</v>
      </c>
      <c r="AX215" s="13" t="s">
        <v>79</v>
      </c>
      <c r="AY215" s="245" t="s">
        <v>132</v>
      </c>
    </row>
    <row r="216" spans="1:51" s="14" customFormat="1" ht="12">
      <c r="A216" s="14"/>
      <c r="B216" s="246"/>
      <c r="C216" s="247"/>
      <c r="D216" s="231" t="s">
        <v>143</v>
      </c>
      <c r="E216" s="248" t="s">
        <v>1</v>
      </c>
      <c r="F216" s="249" t="s">
        <v>257</v>
      </c>
      <c r="G216" s="247"/>
      <c r="H216" s="250">
        <v>127.99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6" t="s">
        <v>143</v>
      </c>
      <c r="AU216" s="256" t="s">
        <v>87</v>
      </c>
      <c r="AV216" s="14" t="s">
        <v>87</v>
      </c>
      <c r="AW216" s="14" t="s">
        <v>36</v>
      </c>
      <c r="AX216" s="14" t="s">
        <v>79</v>
      </c>
      <c r="AY216" s="256" t="s">
        <v>132</v>
      </c>
    </row>
    <row r="217" spans="1:51" s="14" customFormat="1" ht="12">
      <c r="A217" s="14"/>
      <c r="B217" s="246"/>
      <c r="C217" s="247"/>
      <c r="D217" s="231" t="s">
        <v>143</v>
      </c>
      <c r="E217" s="248" t="s">
        <v>1</v>
      </c>
      <c r="F217" s="249" t="s">
        <v>258</v>
      </c>
      <c r="G217" s="247"/>
      <c r="H217" s="250">
        <v>16.8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6" t="s">
        <v>143</v>
      </c>
      <c r="AU217" s="256" t="s">
        <v>87</v>
      </c>
      <c r="AV217" s="14" t="s">
        <v>87</v>
      </c>
      <c r="AW217" s="14" t="s">
        <v>36</v>
      </c>
      <c r="AX217" s="14" t="s">
        <v>79</v>
      </c>
      <c r="AY217" s="256" t="s">
        <v>132</v>
      </c>
    </row>
    <row r="218" spans="1:51" s="14" customFormat="1" ht="12">
      <c r="A218" s="14"/>
      <c r="B218" s="246"/>
      <c r="C218" s="247"/>
      <c r="D218" s="231" t="s">
        <v>143</v>
      </c>
      <c r="E218" s="248" t="s">
        <v>1</v>
      </c>
      <c r="F218" s="249" t="s">
        <v>259</v>
      </c>
      <c r="G218" s="247"/>
      <c r="H218" s="250">
        <v>17.19</v>
      </c>
      <c r="I218" s="251"/>
      <c r="J218" s="247"/>
      <c r="K218" s="247"/>
      <c r="L218" s="252"/>
      <c r="M218" s="253"/>
      <c r="N218" s="254"/>
      <c r="O218" s="254"/>
      <c r="P218" s="254"/>
      <c r="Q218" s="254"/>
      <c r="R218" s="254"/>
      <c r="S218" s="254"/>
      <c r="T218" s="25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6" t="s">
        <v>143</v>
      </c>
      <c r="AU218" s="256" t="s">
        <v>87</v>
      </c>
      <c r="AV218" s="14" t="s">
        <v>87</v>
      </c>
      <c r="AW218" s="14" t="s">
        <v>36</v>
      </c>
      <c r="AX218" s="14" t="s">
        <v>79</v>
      </c>
      <c r="AY218" s="256" t="s">
        <v>132</v>
      </c>
    </row>
    <row r="219" spans="1:51" s="15" customFormat="1" ht="12">
      <c r="A219" s="15"/>
      <c r="B219" s="257"/>
      <c r="C219" s="258"/>
      <c r="D219" s="231" t="s">
        <v>143</v>
      </c>
      <c r="E219" s="259" t="s">
        <v>1</v>
      </c>
      <c r="F219" s="260" t="s">
        <v>218</v>
      </c>
      <c r="G219" s="258"/>
      <c r="H219" s="261">
        <v>161.98</v>
      </c>
      <c r="I219" s="262"/>
      <c r="J219" s="258"/>
      <c r="K219" s="258"/>
      <c r="L219" s="263"/>
      <c r="M219" s="264"/>
      <c r="N219" s="265"/>
      <c r="O219" s="265"/>
      <c r="P219" s="265"/>
      <c r="Q219" s="265"/>
      <c r="R219" s="265"/>
      <c r="S219" s="265"/>
      <c r="T219" s="26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7" t="s">
        <v>143</v>
      </c>
      <c r="AU219" s="267" t="s">
        <v>87</v>
      </c>
      <c r="AV219" s="15" t="s">
        <v>139</v>
      </c>
      <c r="AW219" s="15" t="s">
        <v>36</v>
      </c>
      <c r="AX219" s="15" t="s">
        <v>21</v>
      </c>
      <c r="AY219" s="267" t="s">
        <v>132</v>
      </c>
    </row>
    <row r="220" spans="1:65" s="2" customFormat="1" ht="16.5" customHeight="1">
      <c r="A220" s="38"/>
      <c r="B220" s="39"/>
      <c r="C220" s="218" t="s">
        <v>260</v>
      </c>
      <c r="D220" s="218" t="s">
        <v>134</v>
      </c>
      <c r="E220" s="219" t="s">
        <v>261</v>
      </c>
      <c r="F220" s="220" t="s">
        <v>262</v>
      </c>
      <c r="G220" s="221" t="s">
        <v>137</v>
      </c>
      <c r="H220" s="222">
        <v>161.98</v>
      </c>
      <c r="I220" s="223"/>
      <c r="J220" s="224">
        <f>ROUND(I220*H220,2)</f>
        <v>0</v>
      </c>
      <c r="K220" s="220" t="s">
        <v>138</v>
      </c>
      <c r="L220" s="44"/>
      <c r="M220" s="225" t="s">
        <v>1</v>
      </c>
      <c r="N220" s="226" t="s">
        <v>44</v>
      </c>
      <c r="O220" s="91"/>
      <c r="P220" s="227">
        <f>O220*H220</f>
        <v>0</v>
      </c>
      <c r="Q220" s="227">
        <v>0.00026</v>
      </c>
      <c r="R220" s="227">
        <f>Q220*H220</f>
        <v>0.042114799999999994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139</v>
      </c>
      <c r="AT220" s="229" t="s">
        <v>134</v>
      </c>
      <c r="AU220" s="229" t="s">
        <v>87</v>
      </c>
      <c r="AY220" s="17" t="s">
        <v>132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21</v>
      </c>
      <c r="BK220" s="230">
        <f>ROUND(I220*H220,2)</f>
        <v>0</v>
      </c>
      <c r="BL220" s="17" t="s">
        <v>139</v>
      </c>
      <c r="BM220" s="229" t="s">
        <v>263</v>
      </c>
    </row>
    <row r="221" spans="1:47" s="2" customFormat="1" ht="12">
      <c r="A221" s="38"/>
      <c r="B221" s="39"/>
      <c r="C221" s="40"/>
      <c r="D221" s="231" t="s">
        <v>141</v>
      </c>
      <c r="E221" s="40"/>
      <c r="F221" s="232" t="s">
        <v>264</v>
      </c>
      <c r="G221" s="40"/>
      <c r="H221" s="40"/>
      <c r="I221" s="233"/>
      <c r="J221" s="40"/>
      <c r="K221" s="40"/>
      <c r="L221" s="44"/>
      <c r="M221" s="234"/>
      <c r="N221" s="235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141</v>
      </c>
      <c r="AU221" s="17" t="s">
        <v>87</v>
      </c>
    </row>
    <row r="222" spans="1:51" s="13" customFormat="1" ht="12">
      <c r="A222" s="13"/>
      <c r="B222" s="236"/>
      <c r="C222" s="237"/>
      <c r="D222" s="231" t="s">
        <v>143</v>
      </c>
      <c r="E222" s="238" t="s">
        <v>1</v>
      </c>
      <c r="F222" s="239" t="s">
        <v>256</v>
      </c>
      <c r="G222" s="237"/>
      <c r="H222" s="238" t="s">
        <v>1</v>
      </c>
      <c r="I222" s="240"/>
      <c r="J222" s="237"/>
      <c r="K222" s="237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143</v>
      </c>
      <c r="AU222" s="245" t="s">
        <v>87</v>
      </c>
      <c r="AV222" s="13" t="s">
        <v>21</v>
      </c>
      <c r="AW222" s="13" t="s">
        <v>36</v>
      </c>
      <c r="AX222" s="13" t="s">
        <v>79</v>
      </c>
      <c r="AY222" s="245" t="s">
        <v>132</v>
      </c>
    </row>
    <row r="223" spans="1:51" s="13" customFormat="1" ht="12">
      <c r="A223" s="13"/>
      <c r="B223" s="236"/>
      <c r="C223" s="237"/>
      <c r="D223" s="231" t="s">
        <v>143</v>
      </c>
      <c r="E223" s="238" t="s">
        <v>1</v>
      </c>
      <c r="F223" s="239" t="s">
        <v>265</v>
      </c>
      <c r="G223" s="237"/>
      <c r="H223" s="238" t="s">
        <v>1</v>
      </c>
      <c r="I223" s="240"/>
      <c r="J223" s="237"/>
      <c r="K223" s="237"/>
      <c r="L223" s="241"/>
      <c r="M223" s="242"/>
      <c r="N223" s="243"/>
      <c r="O223" s="243"/>
      <c r="P223" s="243"/>
      <c r="Q223" s="243"/>
      <c r="R223" s="243"/>
      <c r="S223" s="243"/>
      <c r="T223" s="24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5" t="s">
        <v>143</v>
      </c>
      <c r="AU223" s="245" t="s">
        <v>87</v>
      </c>
      <c r="AV223" s="13" t="s">
        <v>21</v>
      </c>
      <c r="AW223" s="13" t="s">
        <v>36</v>
      </c>
      <c r="AX223" s="13" t="s">
        <v>79</v>
      </c>
      <c r="AY223" s="245" t="s">
        <v>132</v>
      </c>
    </row>
    <row r="224" spans="1:51" s="14" customFormat="1" ht="12">
      <c r="A224" s="14"/>
      <c r="B224" s="246"/>
      <c r="C224" s="247"/>
      <c r="D224" s="231" t="s">
        <v>143</v>
      </c>
      <c r="E224" s="248" t="s">
        <v>1</v>
      </c>
      <c r="F224" s="249" t="s">
        <v>257</v>
      </c>
      <c r="G224" s="247"/>
      <c r="H224" s="250">
        <v>127.99</v>
      </c>
      <c r="I224" s="251"/>
      <c r="J224" s="247"/>
      <c r="K224" s="247"/>
      <c r="L224" s="252"/>
      <c r="M224" s="253"/>
      <c r="N224" s="254"/>
      <c r="O224" s="254"/>
      <c r="P224" s="254"/>
      <c r="Q224" s="254"/>
      <c r="R224" s="254"/>
      <c r="S224" s="254"/>
      <c r="T224" s="25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6" t="s">
        <v>143</v>
      </c>
      <c r="AU224" s="256" t="s">
        <v>87</v>
      </c>
      <c r="AV224" s="14" t="s">
        <v>87</v>
      </c>
      <c r="AW224" s="14" t="s">
        <v>36</v>
      </c>
      <c r="AX224" s="14" t="s">
        <v>79</v>
      </c>
      <c r="AY224" s="256" t="s">
        <v>132</v>
      </c>
    </row>
    <row r="225" spans="1:51" s="14" customFormat="1" ht="12">
      <c r="A225" s="14"/>
      <c r="B225" s="246"/>
      <c r="C225" s="247"/>
      <c r="D225" s="231" t="s">
        <v>143</v>
      </c>
      <c r="E225" s="248" t="s">
        <v>1</v>
      </c>
      <c r="F225" s="249" t="s">
        <v>258</v>
      </c>
      <c r="G225" s="247"/>
      <c r="H225" s="250">
        <v>16.8</v>
      </c>
      <c r="I225" s="251"/>
      <c r="J225" s="247"/>
      <c r="K225" s="247"/>
      <c r="L225" s="252"/>
      <c r="M225" s="253"/>
      <c r="N225" s="254"/>
      <c r="O225" s="254"/>
      <c r="P225" s="254"/>
      <c r="Q225" s="254"/>
      <c r="R225" s="254"/>
      <c r="S225" s="254"/>
      <c r="T225" s="25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6" t="s">
        <v>143</v>
      </c>
      <c r="AU225" s="256" t="s">
        <v>87</v>
      </c>
      <c r="AV225" s="14" t="s">
        <v>87</v>
      </c>
      <c r="AW225" s="14" t="s">
        <v>36</v>
      </c>
      <c r="AX225" s="14" t="s">
        <v>79</v>
      </c>
      <c r="AY225" s="256" t="s">
        <v>132</v>
      </c>
    </row>
    <row r="226" spans="1:51" s="14" customFormat="1" ht="12">
      <c r="A226" s="14"/>
      <c r="B226" s="246"/>
      <c r="C226" s="247"/>
      <c r="D226" s="231" t="s">
        <v>143</v>
      </c>
      <c r="E226" s="248" t="s">
        <v>1</v>
      </c>
      <c r="F226" s="249" t="s">
        <v>259</v>
      </c>
      <c r="G226" s="247"/>
      <c r="H226" s="250">
        <v>17.19</v>
      </c>
      <c r="I226" s="251"/>
      <c r="J226" s="247"/>
      <c r="K226" s="247"/>
      <c r="L226" s="252"/>
      <c r="M226" s="253"/>
      <c r="N226" s="254"/>
      <c r="O226" s="254"/>
      <c r="P226" s="254"/>
      <c r="Q226" s="254"/>
      <c r="R226" s="254"/>
      <c r="S226" s="254"/>
      <c r="T226" s="25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6" t="s">
        <v>143</v>
      </c>
      <c r="AU226" s="256" t="s">
        <v>87</v>
      </c>
      <c r="AV226" s="14" t="s">
        <v>87</v>
      </c>
      <c r="AW226" s="14" t="s">
        <v>36</v>
      </c>
      <c r="AX226" s="14" t="s">
        <v>79</v>
      </c>
      <c r="AY226" s="256" t="s">
        <v>132</v>
      </c>
    </row>
    <row r="227" spans="1:51" s="15" customFormat="1" ht="12">
      <c r="A227" s="15"/>
      <c r="B227" s="257"/>
      <c r="C227" s="258"/>
      <c r="D227" s="231" t="s">
        <v>143</v>
      </c>
      <c r="E227" s="259" t="s">
        <v>1</v>
      </c>
      <c r="F227" s="260" t="s">
        <v>218</v>
      </c>
      <c r="G227" s="258"/>
      <c r="H227" s="261">
        <v>161.98</v>
      </c>
      <c r="I227" s="262"/>
      <c r="J227" s="258"/>
      <c r="K227" s="258"/>
      <c r="L227" s="263"/>
      <c r="M227" s="264"/>
      <c r="N227" s="265"/>
      <c r="O227" s="265"/>
      <c r="P227" s="265"/>
      <c r="Q227" s="265"/>
      <c r="R227" s="265"/>
      <c r="S227" s="265"/>
      <c r="T227" s="266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7" t="s">
        <v>143</v>
      </c>
      <c r="AU227" s="267" t="s">
        <v>87</v>
      </c>
      <c r="AV227" s="15" t="s">
        <v>139</v>
      </c>
      <c r="AW227" s="15" t="s">
        <v>36</v>
      </c>
      <c r="AX227" s="15" t="s">
        <v>21</v>
      </c>
      <c r="AY227" s="267" t="s">
        <v>132</v>
      </c>
    </row>
    <row r="228" spans="1:65" s="2" customFormat="1" ht="12">
      <c r="A228" s="38"/>
      <c r="B228" s="39"/>
      <c r="C228" s="218" t="s">
        <v>7</v>
      </c>
      <c r="D228" s="218" t="s">
        <v>134</v>
      </c>
      <c r="E228" s="219" t="s">
        <v>266</v>
      </c>
      <c r="F228" s="220" t="s">
        <v>267</v>
      </c>
      <c r="G228" s="221" t="s">
        <v>137</v>
      </c>
      <c r="H228" s="222">
        <v>161.98</v>
      </c>
      <c r="I228" s="223"/>
      <c r="J228" s="224">
        <f>ROUND(I228*H228,2)</f>
        <v>0</v>
      </c>
      <c r="K228" s="220" t="s">
        <v>138</v>
      </c>
      <c r="L228" s="44"/>
      <c r="M228" s="225" t="s">
        <v>1</v>
      </c>
      <c r="N228" s="226" t="s">
        <v>44</v>
      </c>
      <c r="O228" s="91"/>
      <c r="P228" s="227">
        <f>O228*H228</f>
        <v>0</v>
      </c>
      <c r="Q228" s="227">
        <v>0.00438</v>
      </c>
      <c r="R228" s="227">
        <f>Q228*H228</f>
        <v>0.7094724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139</v>
      </c>
      <c r="AT228" s="229" t="s">
        <v>134</v>
      </c>
      <c r="AU228" s="229" t="s">
        <v>87</v>
      </c>
      <c r="AY228" s="17" t="s">
        <v>132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21</v>
      </c>
      <c r="BK228" s="230">
        <f>ROUND(I228*H228,2)</f>
        <v>0</v>
      </c>
      <c r="BL228" s="17" t="s">
        <v>139</v>
      </c>
      <c r="BM228" s="229" t="s">
        <v>268</v>
      </c>
    </row>
    <row r="229" spans="1:47" s="2" customFormat="1" ht="12">
      <c r="A229" s="38"/>
      <c r="B229" s="39"/>
      <c r="C229" s="40"/>
      <c r="D229" s="231" t="s">
        <v>141</v>
      </c>
      <c r="E229" s="40"/>
      <c r="F229" s="232" t="s">
        <v>269</v>
      </c>
      <c r="G229" s="40"/>
      <c r="H229" s="40"/>
      <c r="I229" s="233"/>
      <c r="J229" s="40"/>
      <c r="K229" s="40"/>
      <c r="L229" s="44"/>
      <c r="M229" s="234"/>
      <c r="N229" s="235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141</v>
      </c>
      <c r="AU229" s="17" t="s">
        <v>87</v>
      </c>
    </row>
    <row r="230" spans="1:51" s="13" customFormat="1" ht="12">
      <c r="A230" s="13"/>
      <c r="B230" s="236"/>
      <c r="C230" s="237"/>
      <c r="D230" s="231" t="s">
        <v>143</v>
      </c>
      <c r="E230" s="238" t="s">
        <v>1</v>
      </c>
      <c r="F230" s="239" t="s">
        <v>256</v>
      </c>
      <c r="G230" s="237"/>
      <c r="H230" s="238" t="s">
        <v>1</v>
      </c>
      <c r="I230" s="240"/>
      <c r="J230" s="237"/>
      <c r="K230" s="237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143</v>
      </c>
      <c r="AU230" s="245" t="s">
        <v>87</v>
      </c>
      <c r="AV230" s="13" t="s">
        <v>21</v>
      </c>
      <c r="AW230" s="13" t="s">
        <v>36</v>
      </c>
      <c r="AX230" s="13" t="s">
        <v>79</v>
      </c>
      <c r="AY230" s="245" t="s">
        <v>132</v>
      </c>
    </row>
    <row r="231" spans="1:51" s="14" customFormat="1" ht="12">
      <c r="A231" s="14"/>
      <c r="B231" s="246"/>
      <c r="C231" s="247"/>
      <c r="D231" s="231" t="s">
        <v>143</v>
      </c>
      <c r="E231" s="248" t="s">
        <v>1</v>
      </c>
      <c r="F231" s="249" t="s">
        <v>257</v>
      </c>
      <c r="G231" s="247"/>
      <c r="H231" s="250">
        <v>127.99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6" t="s">
        <v>143</v>
      </c>
      <c r="AU231" s="256" t="s">
        <v>87</v>
      </c>
      <c r="AV231" s="14" t="s">
        <v>87</v>
      </c>
      <c r="AW231" s="14" t="s">
        <v>36</v>
      </c>
      <c r="AX231" s="14" t="s">
        <v>79</v>
      </c>
      <c r="AY231" s="256" t="s">
        <v>132</v>
      </c>
    </row>
    <row r="232" spans="1:51" s="14" customFormat="1" ht="12">
      <c r="A232" s="14"/>
      <c r="B232" s="246"/>
      <c r="C232" s="247"/>
      <c r="D232" s="231" t="s">
        <v>143</v>
      </c>
      <c r="E232" s="248" t="s">
        <v>1</v>
      </c>
      <c r="F232" s="249" t="s">
        <v>258</v>
      </c>
      <c r="G232" s="247"/>
      <c r="H232" s="250">
        <v>16.8</v>
      </c>
      <c r="I232" s="251"/>
      <c r="J232" s="247"/>
      <c r="K232" s="247"/>
      <c r="L232" s="252"/>
      <c r="M232" s="253"/>
      <c r="N232" s="254"/>
      <c r="O232" s="254"/>
      <c r="P232" s="254"/>
      <c r="Q232" s="254"/>
      <c r="R232" s="254"/>
      <c r="S232" s="254"/>
      <c r="T232" s="25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6" t="s">
        <v>143</v>
      </c>
      <c r="AU232" s="256" t="s">
        <v>87</v>
      </c>
      <c r="AV232" s="14" t="s">
        <v>87</v>
      </c>
      <c r="AW232" s="14" t="s">
        <v>36</v>
      </c>
      <c r="AX232" s="14" t="s">
        <v>79</v>
      </c>
      <c r="AY232" s="256" t="s">
        <v>132</v>
      </c>
    </row>
    <row r="233" spans="1:51" s="14" customFormat="1" ht="12">
      <c r="A233" s="14"/>
      <c r="B233" s="246"/>
      <c r="C233" s="247"/>
      <c r="D233" s="231" t="s">
        <v>143</v>
      </c>
      <c r="E233" s="248" t="s">
        <v>1</v>
      </c>
      <c r="F233" s="249" t="s">
        <v>259</v>
      </c>
      <c r="G233" s="247"/>
      <c r="H233" s="250">
        <v>17.19</v>
      </c>
      <c r="I233" s="251"/>
      <c r="J233" s="247"/>
      <c r="K233" s="247"/>
      <c r="L233" s="252"/>
      <c r="M233" s="253"/>
      <c r="N233" s="254"/>
      <c r="O233" s="254"/>
      <c r="P233" s="254"/>
      <c r="Q233" s="254"/>
      <c r="R233" s="254"/>
      <c r="S233" s="254"/>
      <c r="T233" s="25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6" t="s">
        <v>143</v>
      </c>
      <c r="AU233" s="256" t="s">
        <v>87</v>
      </c>
      <c r="AV233" s="14" t="s">
        <v>87</v>
      </c>
      <c r="AW233" s="14" t="s">
        <v>36</v>
      </c>
      <c r="AX233" s="14" t="s">
        <v>79</v>
      </c>
      <c r="AY233" s="256" t="s">
        <v>132</v>
      </c>
    </row>
    <row r="234" spans="1:51" s="15" customFormat="1" ht="12">
      <c r="A234" s="15"/>
      <c r="B234" s="257"/>
      <c r="C234" s="258"/>
      <c r="D234" s="231" t="s">
        <v>143</v>
      </c>
      <c r="E234" s="259" t="s">
        <v>1</v>
      </c>
      <c r="F234" s="260" t="s">
        <v>218</v>
      </c>
      <c r="G234" s="258"/>
      <c r="H234" s="261">
        <v>161.98</v>
      </c>
      <c r="I234" s="262"/>
      <c r="J234" s="258"/>
      <c r="K234" s="258"/>
      <c r="L234" s="263"/>
      <c r="M234" s="264"/>
      <c r="N234" s="265"/>
      <c r="O234" s="265"/>
      <c r="P234" s="265"/>
      <c r="Q234" s="265"/>
      <c r="R234" s="265"/>
      <c r="S234" s="265"/>
      <c r="T234" s="26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7" t="s">
        <v>143</v>
      </c>
      <c r="AU234" s="267" t="s">
        <v>87</v>
      </c>
      <c r="AV234" s="15" t="s">
        <v>139</v>
      </c>
      <c r="AW234" s="15" t="s">
        <v>36</v>
      </c>
      <c r="AX234" s="15" t="s">
        <v>21</v>
      </c>
      <c r="AY234" s="267" t="s">
        <v>132</v>
      </c>
    </row>
    <row r="235" spans="1:65" s="2" customFormat="1" ht="12">
      <c r="A235" s="38"/>
      <c r="B235" s="39"/>
      <c r="C235" s="218" t="s">
        <v>270</v>
      </c>
      <c r="D235" s="218" t="s">
        <v>134</v>
      </c>
      <c r="E235" s="219" t="s">
        <v>271</v>
      </c>
      <c r="F235" s="220" t="s">
        <v>272</v>
      </c>
      <c r="G235" s="221" t="s">
        <v>171</v>
      </c>
      <c r="H235" s="222">
        <v>142.68</v>
      </c>
      <c r="I235" s="223"/>
      <c r="J235" s="224">
        <f>ROUND(I235*H235,2)</f>
        <v>0</v>
      </c>
      <c r="K235" s="220" t="s">
        <v>138</v>
      </c>
      <c r="L235" s="44"/>
      <c r="M235" s="225" t="s">
        <v>1</v>
      </c>
      <c r="N235" s="226" t="s">
        <v>44</v>
      </c>
      <c r="O235" s="91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139</v>
      </c>
      <c r="AT235" s="229" t="s">
        <v>134</v>
      </c>
      <c r="AU235" s="229" t="s">
        <v>87</v>
      </c>
      <c r="AY235" s="17" t="s">
        <v>132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7" t="s">
        <v>21</v>
      </c>
      <c r="BK235" s="230">
        <f>ROUND(I235*H235,2)</f>
        <v>0</v>
      </c>
      <c r="BL235" s="17" t="s">
        <v>139</v>
      </c>
      <c r="BM235" s="229" t="s">
        <v>273</v>
      </c>
    </row>
    <row r="236" spans="1:47" s="2" customFormat="1" ht="12">
      <c r="A236" s="38"/>
      <c r="B236" s="39"/>
      <c r="C236" s="40"/>
      <c r="D236" s="231" t="s">
        <v>141</v>
      </c>
      <c r="E236" s="40"/>
      <c r="F236" s="232" t="s">
        <v>274</v>
      </c>
      <c r="G236" s="40"/>
      <c r="H236" s="40"/>
      <c r="I236" s="233"/>
      <c r="J236" s="40"/>
      <c r="K236" s="40"/>
      <c r="L236" s="44"/>
      <c r="M236" s="234"/>
      <c r="N236" s="235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141</v>
      </c>
      <c r="AU236" s="17" t="s">
        <v>87</v>
      </c>
    </row>
    <row r="237" spans="1:51" s="13" customFormat="1" ht="12">
      <c r="A237" s="13"/>
      <c r="B237" s="236"/>
      <c r="C237" s="237"/>
      <c r="D237" s="231" t="s">
        <v>143</v>
      </c>
      <c r="E237" s="238" t="s">
        <v>1</v>
      </c>
      <c r="F237" s="239" t="s">
        <v>256</v>
      </c>
      <c r="G237" s="237"/>
      <c r="H237" s="238" t="s">
        <v>1</v>
      </c>
      <c r="I237" s="240"/>
      <c r="J237" s="237"/>
      <c r="K237" s="237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143</v>
      </c>
      <c r="AU237" s="245" t="s">
        <v>87</v>
      </c>
      <c r="AV237" s="13" t="s">
        <v>21</v>
      </c>
      <c r="AW237" s="13" t="s">
        <v>36</v>
      </c>
      <c r="AX237" s="13" t="s">
        <v>79</v>
      </c>
      <c r="AY237" s="245" t="s">
        <v>132</v>
      </c>
    </row>
    <row r="238" spans="1:51" s="13" customFormat="1" ht="12">
      <c r="A238" s="13"/>
      <c r="B238" s="236"/>
      <c r="C238" s="237"/>
      <c r="D238" s="231" t="s">
        <v>143</v>
      </c>
      <c r="E238" s="238" t="s">
        <v>1</v>
      </c>
      <c r="F238" s="239" t="s">
        <v>275</v>
      </c>
      <c r="G238" s="237"/>
      <c r="H238" s="238" t="s">
        <v>1</v>
      </c>
      <c r="I238" s="240"/>
      <c r="J238" s="237"/>
      <c r="K238" s="237"/>
      <c r="L238" s="241"/>
      <c r="M238" s="242"/>
      <c r="N238" s="243"/>
      <c r="O238" s="243"/>
      <c r="P238" s="243"/>
      <c r="Q238" s="243"/>
      <c r="R238" s="243"/>
      <c r="S238" s="243"/>
      <c r="T238" s="24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5" t="s">
        <v>143</v>
      </c>
      <c r="AU238" s="245" t="s">
        <v>87</v>
      </c>
      <c r="AV238" s="13" t="s">
        <v>21</v>
      </c>
      <c r="AW238" s="13" t="s">
        <v>36</v>
      </c>
      <c r="AX238" s="13" t="s">
        <v>79</v>
      </c>
      <c r="AY238" s="245" t="s">
        <v>132</v>
      </c>
    </row>
    <row r="239" spans="1:51" s="14" customFormat="1" ht="12">
      <c r="A239" s="14"/>
      <c r="B239" s="246"/>
      <c r="C239" s="247"/>
      <c r="D239" s="231" t="s">
        <v>143</v>
      </c>
      <c r="E239" s="248" t="s">
        <v>1</v>
      </c>
      <c r="F239" s="249" t="s">
        <v>276</v>
      </c>
      <c r="G239" s="247"/>
      <c r="H239" s="250">
        <v>142.68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6" t="s">
        <v>143</v>
      </c>
      <c r="AU239" s="256" t="s">
        <v>87</v>
      </c>
      <c r="AV239" s="14" t="s">
        <v>87</v>
      </c>
      <c r="AW239" s="14" t="s">
        <v>36</v>
      </c>
      <c r="AX239" s="14" t="s">
        <v>21</v>
      </c>
      <c r="AY239" s="256" t="s">
        <v>132</v>
      </c>
    </row>
    <row r="240" spans="1:65" s="2" customFormat="1" ht="12">
      <c r="A240" s="38"/>
      <c r="B240" s="39"/>
      <c r="C240" s="268" t="s">
        <v>277</v>
      </c>
      <c r="D240" s="268" t="s">
        <v>230</v>
      </c>
      <c r="E240" s="269" t="s">
        <v>278</v>
      </c>
      <c r="F240" s="270" t="s">
        <v>279</v>
      </c>
      <c r="G240" s="271" t="s">
        <v>171</v>
      </c>
      <c r="H240" s="272">
        <v>149.814</v>
      </c>
      <c r="I240" s="273"/>
      <c r="J240" s="274">
        <f>ROUND(I240*H240,2)</f>
        <v>0</v>
      </c>
      <c r="K240" s="270" t="s">
        <v>138</v>
      </c>
      <c r="L240" s="275"/>
      <c r="M240" s="276" t="s">
        <v>1</v>
      </c>
      <c r="N240" s="277" t="s">
        <v>44</v>
      </c>
      <c r="O240" s="91"/>
      <c r="P240" s="227">
        <f>O240*H240</f>
        <v>0</v>
      </c>
      <c r="Q240" s="227">
        <v>3E-05</v>
      </c>
      <c r="R240" s="227">
        <f>Q240*H240</f>
        <v>0.00449442</v>
      </c>
      <c r="S240" s="227">
        <v>0</v>
      </c>
      <c r="T240" s="22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9" t="s">
        <v>181</v>
      </c>
      <c r="AT240" s="229" t="s">
        <v>230</v>
      </c>
      <c r="AU240" s="229" t="s">
        <v>87</v>
      </c>
      <c r="AY240" s="17" t="s">
        <v>132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7" t="s">
        <v>21</v>
      </c>
      <c r="BK240" s="230">
        <f>ROUND(I240*H240,2)</f>
        <v>0</v>
      </c>
      <c r="BL240" s="17" t="s">
        <v>139</v>
      </c>
      <c r="BM240" s="229" t="s">
        <v>280</v>
      </c>
    </row>
    <row r="241" spans="1:47" s="2" customFormat="1" ht="12">
      <c r="A241" s="38"/>
      <c r="B241" s="39"/>
      <c r="C241" s="40"/>
      <c r="D241" s="231" t="s">
        <v>141</v>
      </c>
      <c r="E241" s="40"/>
      <c r="F241" s="232" t="s">
        <v>279</v>
      </c>
      <c r="G241" s="40"/>
      <c r="H241" s="40"/>
      <c r="I241" s="233"/>
      <c r="J241" s="40"/>
      <c r="K241" s="40"/>
      <c r="L241" s="44"/>
      <c r="M241" s="234"/>
      <c r="N241" s="235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141</v>
      </c>
      <c r="AU241" s="17" t="s">
        <v>87</v>
      </c>
    </row>
    <row r="242" spans="1:51" s="14" customFormat="1" ht="12">
      <c r="A242" s="14"/>
      <c r="B242" s="246"/>
      <c r="C242" s="247"/>
      <c r="D242" s="231" t="s">
        <v>143</v>
      </c>
      <c r="E242" s="247"/>
      <c r="F242" s="249" t="s">
        <v>281</v>
      </c>
      <c r="G242" s="247"/>
      <c r="H242" s="250">
        <v>149.814</v>
      </c>
      <c r="I242" s="251"/>
      <c r="J242" s="247"/>
      <c r="K242" s="247"/>
      <c r="L242" s="252"/>
      <c r="M242" s="253"/>
      <c r="N242" s="254"/>
      <c r="O242" s="254"/>
      <c r="P242" s="254"/>
      <c r="Q242" s="254"/>
      <c r="R242" s="254"/>
      <c r="S242" s="254"/>
      <c r="T242" s="25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6" t="s">
        <v>143</v>
      </c>
      <c r="AU242" s="256" t="s">
        <v>87</v>
      </c>
      <c r="AV242" s="14" t="s">
        <v>87</v>
      </c>
      <c r="AW242" s="14" t="s">
        <v>4</v>
      </c>
      <c r="AX242" s="14" t="s">
        <v>21</v>
      </c>
      <c r="AY242" s="256" t="s">
        <v>132</v>
      </c>
    </row>
    <row r="243" spans="1:65" s="2" customFormat="1" ht="12">
      <c r="A243" s="38"/>
      <c r="B243" s="39"/>
      <c r="C243" s="218" t="s">
        <v>282</v>
      </c>
      <c r="D243" s="218" t="s">
        <v>134</v>
      </c>
      <c r="E243" s="219" t="s">
        <v>283</v>
      </c>
      <c r="F243" s="220" t="s">
        <v>284</v>
      </c>
      <c r="G243" s="221" t="s">
        <v>171</v>
      </c>
      <c r="H243" s="222">
        <v>8</v>
      </c>
      <c r="I243" s="223"/>
      <c r="J243" s="224">
        <f>ROUND(I243*H243,2)</f>
        <v>0</v>
      </c>
      <c r="K243" s="220" t="s">
        <v>1</v>
      </c>
      <c r="L243" s="44"/>
      <c r="M243" s="225" t="s">
        <v>1</v>
      </c>
      <c r="N243" s="226" t="s">
        <v>44</v>
      </c>
      <c r="O243" s="91"/>
      <c r="P243" s="227">
        <f>O243*H243</f>
        <v>0</v>
      </c>
      <c r="Q243" s="227">
        <v>0.00486</v>
      </c>
      <c r="R243" s="227">
        <f>Q243*H243</f>
        <v>0.03888</v>
      </c>
      <c r="S243" s="227">
        <v>0</v>
      </c>
      <c r="T243" s="228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9" t="s">
        <v>139</v>
      </c>
      <c r="AT243" s="229" t="s">
        <v>134</v>
      </c>
      <c r="AU243" s="229" t="s">
        <v>87</v>
      </c>
      <c r="AY243" s="17" t="s">
        <v>132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7" t="s">
        <v>21</v>
      </c>
      <c r="BK243" s="230">
        <f>ROUND(I243*H243,2)</f>
        <v>0</v>
      </c>
      <c r="BL243" s="17" t="s">
        <v>139</v>
      </c>
      <c r="BM243" s="229" t="s">
        <v>285</v>
      </c>
    </row>
    <row r="244" spans="1:47" s="2" customFormat="1" ht="12">
      <c r="A244" s="38"/>
      <c r="B244" s="39"/>
      <c r="C244" s="40"/>
      <c r="D244" s="231" t="s">
        <v>141</v>
      </c>
      <c r="E244" s="40"/>
      <c r="F244" s="232" t="s">
        <v>284</v>
      </c>
      <c r="G244" s="40"/>
      <c r="H244" s="40"/>
      <c r="I244" s="233"/>
      <c r="J244" s="40"/>
      <c r="K244" s="40"/>
      <c r="L244" s="44"/>
      <c r="M244" s="234"/>
      <c r="N244" s="235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141</v>
      </c>
      <c r="AU244" s="17" t="s">
        <v>87</v>
      </c>
    </row>
    <row r="245" spans="1:51" s="13" customFormat="1" ht="12">
      <c r="A245" s="13"/>
      <c r="B245" s="236"/>
      <c r="C245" s="237"/>
      <c r="D245" s="231" t="s">
        <v>143</v>
      </c>
      <c r="E245" s="238" t="s">
        <v>1</v>
      </c>
      <c r="F245" s="239" t="s">
        <v>286</v>
      </c>
      <c r="G245" s="237"/>
      <c r="H245" s="238" t="s">
        <v>1</v>
      </c>
      <c r="I245" s="240"/>
      <c r="J245" s="237"/>
      <c r="K245" s="237"/>
      <c r="L245" s="241"/>
      <c r="M245" s="242"/>
      <c r="N245" s="243"/>
      <c r="O245" s="243"/>
      <c r="P245" s="243"/>
      <c r="Q245" s="243"/>
      <c r="R245" s="243"/>
      <c r="S245" s="243"/>
      <c r="T245" s="24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5" t="s">
        <v>143</v>
      </c>
      <c r="AU245" s="245" t="s">
        <v>87</v>
      </c>
      <c r="AV245" s="13" t="s">
        <v>21</v>
      </c>
      <c r="AW245" s="13" t="s">
        <v>36</v>
      </c>
      <c r="AX245" s="13" t="s">
        <v>79</v>
      </c>
      <c r="AY245" s="245" t="s">
        <v>132</v>
      </c>
    </row>
    <row r="246" spans="1:51" s="13" customFormat="1" ht="12">
      <c r="A246" s="13"/>
      <c r="B246" s="236"/>
      <c r="C246" s="237"/>
      <c r="D246" s="231" t="s">
        <v>143</v>
      </c>
      <c r="E246" s="238" t="s">
        <v>1</v>
      </c>
      <c r="F246" s="239" t="s">
        <v>287</v>
      </c>
      <c r="G246" s="237"/>
      <c r="H246" s="238" t="s">
        <v>1</v>
      </c>
      <c r="I246" s="240"/>
      <c r="J246" s="237"/>
      <c r="K246" s="237"/>
      <c r="L246" s="241"/>
      <c r="M246" s="242"/>
      <c r="N246" s="243"/>
      <c r="O246" s="243"/>
      <c r="P246" s="243"/>
      <c r="Q246" s="243"/>
      <c r="R246" s="243"/>
      <c r="S246" s="243"/>
      <c r="T246" s="24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5" t="s">
        <v>143</v>
      </c>
      <c r="AU246" s="245" t="s">
        <v>87</v>
      </c>
      <c r="AV246" s="13" t="s">
        <v>21</v>
      </c>
      <c r="AW246" s="13" t="s">
        <v>36</v>
      </c>
      <c r="AX246" s="13" t="s">
        <v>79</v>
      </c>
      <c r="AY246" s="245" t="s">
        <v>132</v>
      </c>
    </row>
    <row r="247" spans="1:51" s="14" customFormat="1" ht="12">
      <c r="A247" s="14"/>
      <c r="B247" s="246"/>
      <c r="C247" s="247"/>
      <c r="D247" s="231" t="s">
        <v>143</v>
      </c>
      <c r="E247" s="248" t="s">
        <v>1</v>
      </c>
      <c r="F247" s="249" t="s">
        <v>288</v>
      </c>
      <c r="G247" s="247"/>
      <c r="H247" s="250">
        <v>8</v>
      </c>
      <c r="I247" s="251"/>
      <c r="J247" s="247"/>
      <c r="K247" s="247"/>
      <c r="L247" s="252"/>
      <c r="M247" s="253"/>
      <c r="N247" s="254"/>
      <c r="O247" s="254"/>
      <c r="P247" s="254"/>
      <c r="Q247" s="254"/>
      <c r="R247" s="254"/>
      <c r="S247" s="254"/>
      <c r="T247" s="25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6" t="s">
        <v>143</v>
      </c>
      <c r="AU247" s="256" t="s">
        <v>87</v>
      </c>
      <c r="AV247" s="14" t="s">
        <v>87</v>
      </c>
      <c r="AW247" s="14" t="s">
        <v>36</v>
      </c>
      <c r="AX247" s="14" t="s">
        <v>21</v>
      </c>
      <c r="AY247" s="256" t="s">
        <v>132</v>
      </c>
    </row>
    <row r="248" spans="1:65" s="2" customFormat="1" ht="12">
      <c r="A248" s="38"/>
      <c r="B248" s="39"/>
      <c r="C248" s="218" t="s">
        <v>289</v>
      </c>
      <c r="D248" s="218" t="s">
        <v>134</v>
      </c>
      <c r="E248" s="219" t="s">
        <v>290</v>
      </c>
      <c r="F248" s="220" t="s">
        <v>291</v>
      </c>
      <c r="G248" s="221" t="s">
        <v>137</v>
      </c>
      <c r="H248" s="222">
        <v>161.98</v>
      </c>
      <c r="I248" s="223"/>
      <c r="J248" s="224">
        <f>ROUND(I248*H248,2)</f>
        <v>0</v>
      </c>
      <c r="K248" s="220" t="s">
        <v>138</v>
      </c>
      <c r="L248" s="44"/>
      <c r="M248" s="225" t="s">
        <v>1</v>
      </c>
      <c r="N248" s="226" t="s">
        <v>44</v>
      </c>
      <c r="O248" s="91"/>
      <c r="P248" s="227">
        <f>O248*H248</f>
        <v>0</v>
      </c>
      <c r="Q248" s="227">
        <v>0.00628</v>
      </c>
      <c r="R248" s="227">
        <f>Q248*H248</f>
        <v>1.0172344</v>
      </c>
      <c r="S248" s="227">
        <v>0</v>
      </c>
      <c r="T248" s="22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139</v>
      </c>
      <c r="AT248" s="229" t="s">
        <v>134</v>
      </c>
      <c r="AU248" s="229" t="s">
        <v>87</v>
      </c>
      <c r="AY248" s="17" t="s">
        <v>132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7" t="s">
        <v>21</v>
      </c>
      <c r="BK248" s="230">
        <f>ROUND(I248*H248,2)</f>
        <v>0</v>
      </c>
      <c r="BL248" s="17" t="s">
        <v>139</v>
      </c>
      <c r="BM248" s="229" t="s">
        <v>292</v>
      </c>
    </row>
    <row r="249" spans="1:47" s="2" customFormat="1" ht="12">
      <c r="A249" s="38"/>
      <c r="B249" s="39"/>
      <c r="C249" s="40"/>
      <c r="D249" s="231" t="s">
        <v>141</v>
      </c>
      <c r="E249" s="40"/>
      <c r="F249" s="232" t="s">
        <v>293</v>
      </c>
      <c r="G249" s="40"/>
      <c r="H249" s="40"/>
      <c r="I249" s="233"/>
      <c r="J249" s="40"/>
      <c r="K249" s="40"/>
      <c r="L249" s="44"/>
      <c r="M249" s="234"/>
      <c r="N249" s="235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141</v>
      </c>
      <c r="AU249" s="17" t="s">
        <v>87</v>
      </c>
    </row>
    <row r="250" spans="1:51" s="13" customFormat="1" ht="12">
      <c r="A250" s="13"/>
      <c r="B250" s="236"/>
      <c r="C250" s="237"/>
      <c r="D250" s="231" t="s">
        <v>143</v>
      </c>
      <c r="E250" s="238" t="s">
        <v>1</v>
      </c>
      <c r="F250" s="239" t="s">
        <v>256</v>
      </c>
      <c r="G250" s="237"/>
      <c r="H250" s="238" t="s">
        <v>1</v>
      </c>
      <c r="I250" s="240"/>
      <c r="J250" s="237"/>
      <c r="K250" s="237"/>
      <c r="L250" s="241"/>
      <c r="M250" s="242"/>
      <c r="N250" s="243"/>
      <c r="O250" s="243"/>
      <c r="P250" s="243"/>
      <c r="Q250" s="243"/>
      <c r="R250" s="243"/>
      <c r="S250" s="243"/>
      <c r="T250" s="24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5" t="s">
        <v>143</v>
      </c>
      <c r="AU250" s="245" t="s">
        <v>87</v>
      </c>
      <c r="AV250" s="13" t="s">
        <v>21</v>
      </c>
      <c r="AW250" s="13" t="s">
        <v>36</v>
      </c>
      <c r="AX250" s="13" t="s">
        <v>79</v>
      </c>
      <c r="AY250" s="245" t="s">
        <v>132</v>
      </c>
    </row>
    <row r="251" spans="1:51" s="14" customFormat="1" ht="12">
      <c r="A251" s="14"/>
      <c r="B251" s="246"/>
      <c r="C251" s="247"/>
      <c r="D251" s="231" t="s">
        <v>143</v>
      </c>
      <c r="E251" s="248" t="s">
        <v>1</v>
      </c>
      <c r="F251" s="249" t="s">
        <v>257</v>
      </c>
      <c r="G251" s="247"/>
      <c r="H251" s="250">
        <v>127.99</v>
      </c>
      <c r="I251" s="251"/>
      <c r="J251" s="247"/>
      <c r="K251" s="247"/>
      <c r="L251" s="252"/>
      <c r="M251" s="253"/>
      <c r="N251" s="254"/>
      <c r="O251" s="254"/>
      <c r="P251" s="254"/>
      <c r="Q251" s="254"/>
      <c r="R251" s="254"/>
      <c r="S251" s="254"/>
      <c r="T251" s="25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6" t="s">
        <v>143</v>
      </c>
      <c r="AU251" s="256" t="s">
        <v>87</v>
      </c>
      <c r="AV251" s="14" t="s">
        <v>87</v>
      </c>
      <c r="AW251" s="14" t="s">
        <v>36</v>
      </c>
      <c r="AX251" s="14" t="s">
        <v>79</v>
      </c>
      <c r="AY251" s="256" t="s">
        <v>132</v>
      </c>
    </row>
    <row r="252" spans="1:51" s="14" customFormat="1" ht="12">
      <c r="A252" s="14"/>
      <c r="B252" s="246"/>
      <c r="C252" s="247"/>
      <c r="D252" s="231" t="s">
        <v>143</v>
      </c>
      <c r="E252" s="248" t="s">
        <v>1</v>
      </c>
      <c r="F252" s="249" t="s">
        <v>258</v>
      </c>
      <c r="G252" s="247"/>
      <c r="H252" s="250">
        <v>16.8</v>
      </c>
      <c r="I252" s="251"/>
      <c r="J252" s="247"/>
      <c r="K252" s="247"/>
      <c r="L252" s="252"/>
      <c r="M252" s="253"/>
      <c r="N252" s="254"/>
      <c r="O252" s="254"/>
      <c r="P252" s="254"/>
      <c r="Q252" s="254"/>
      <c r="R252" s="254"/>
      <c r="S252" s="254"/>
      <c r="T252" s="25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6" t="s">
        <v>143</v>
      </c>
      <c r="AU252" s="256" t="s">
        <v>87</v>
      </c>
      <c r="AV252" s="14" t="s">
        <v>87</v>
      </c>
      <c r="AW252" s="14" t="s">
        <v>36</v>
      </c>
      <c r="AX252" s="14" t="s">
        <v>79</v>
      </c>
      <c r="AY252" s="256" t="s">
        <v>132</v>
      </c>
    </row>
    <row r="253" spans="1:51" s="14" customFormat="1" ht="12">
      <c r="A253" s="14"/>
      <c r="B253" s="246"/>
      <c r="C253" s="247"/>
      <c r="D253" s="231" t="s">
        <v>143</v>
      </c>
      <c r="E253" s="248" t="s">
        <v>1</v>
      </c>
      <c r="F253" s="249" t="s">
        <v>259</v>
      </c>
      <c r="G253" s="247"/>
      <c r="H253" s="250">
        <v>17.19</v>
      </c>
      <c r="I253" s="251"/>
      <c r="J253" s="247"/>
      <c r="K253" s="247"/>
      <c r="L253" s="252"/>
      <c r="M253" s="253"/>
      <c r="N253" s="254"/>
      <c r="O253" s="254"/>
      <c r="P253" s="254"/>
      <c r="Q253" s="254"/>
      <c r="R253" s="254"/>
      <c r="S253" s="254"/>
      <c r="T253" s="25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6" t="s">
        <v>143</v>
      </c>
      <c r="AU253" s="256" t="s">
        <v>87</v>
      </c>
      <c r="AV253" s="14" t="s">
        <v>87</v>
      </c>
      <c r="AW253" s="14" t="s">
        <v>36</v>
      </c>
      <c r="AX253" s="14" t="s">
        <v>79</v>
      </c>
      <c r="AY253" s="256" t="s">
        <v>132</v>
      </c>
    </row>
    <row r="254" spans="1:51" s="15" customFormat="1" ht="12">
      <c r="A254" s="15"/>
      <c r="B254" s="257"/>
      <c r="C254" s="258"/>
      <c r="D254" s="231" t="s">
        <v>143</v>
      </c>
      <c r="E254" s="259" t="s">
        <v>1</v>
      </c>
      <c r="F254" s="260" t="s">
        <v>218</v>
      </c>
      <c r="G254" s="258"/>
      <c r="H254" s="261">
        <v>161.98</v>
      </c>
      <c r="I254" s="262"/>
      <c r="J254" s="258"/>
      <c r="K254" s="258"/>
      <c r="L254" s="263"/>
      <c r="M254" s="264"/>
      <c r="N254" s="265"/>
      <c r="O254" s="265"/>
      <c r="P254" s="265"/>
      <c r="Q254" s="265"/>
      <c r="R254" s="265"/>
      <c r="S254" s="265"/>
      <c r="T254" s="266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7" t="s">
        <v>143</v>
      </c>
      <c r="AU254" s="267" t="s">
        <v>87</v>
      </c>
      <c r="AV254" s="15" t="s">
        <v>139</v>
      </c>
      <c r="AW254" s="15" t="s">
        <v>36</v>
      </c>
      <c r="AX254" s="15" t="s">
        <v>21</v>
      </c>
      <c r="AY254" s="267" t="s">
        <v>132</v>
      </c>
    </row>
    <row r="255" spans="1:65" s="2" customFormat="1" ht="16.5" customHeight="1">
      <c r="A255" s="38"/>
      <c r="B255" s="39"/>
      <c r="C255" s="218" t="s">
        <v>294</v>
      </c>
      <c r="D255" s="218" t="s">
        <v>134</v>
      </c>
      <c r="E255" s="219" t="s">
        <v>295</v>
      </c>
      <c r="F255" s="220" t="s">
        <v>296</v>
      </c>
      <c r="G255" s="221" t="s">
        <v>137</v>
      </c>
      <c r="H255" s="222">
        <v>148.97</v>
      </c>
      <c r="I255" s="223"/>
      <c r="J255" s="224">
        <f>ROUND(I255*H255,2)</f>
        <v>0</v>
      </c>
      <c r="K255" s="220" t="s">
        <v>138</v>
      </c>
      <c r="L255" s="44"/>
      <c r="M255" s="225" t="s">
        <v>1</v>
      </c>
      <c r="N255" s="226" t="s">
        <v>44</v>
      </c>
      <c r="O255" s="91"/>
      <c r="P255" s="227">
        <f>O255*H255</f>
        <v>0</v>
      </c>
      <c r="Q255" s="227">
        <v>0</v>
      </c>
      <c r="R255" s="227">
        <f>Q255*H255</f>
        <v>0</v>
      </c>
      <c r="S255" s="227">
        <v>0</v>
      </c>
      <c r="T255" s="228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9" t="s">
        <v>139</v>
      </c>
      <c r="AT255" s="229" t="s">
        <v>134</v>
      </c>
      <c r="AU255" s="229" t="s">
        <v>87</v>
      </c>
      <c r="AY255" s="17" t="s">
        <v>132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17" t="s">
        <v>21</v>
      </c>
      <c r="BK255" s="230">
        <f>ROUND(I255*H255,2)</f>
        <v>0</v>
      </c>
      <c r="BL255" s="17" t="s">
        <v>139</v>
      </c>
      <c r="BM255" s="229" t="s">
        <v>297</v>
      </c>
    </row>
    <row r="256" spans="1:47" s="2" customFormat="1" ht="12">
      <c r="A256" s="38"/>
      <c r="B256" s="39"/>
      <c r="C256" s="40"/>
      <c r="D256" s="231" t="s">
        <v>141</v>
      </c>
      <c r="E256" s="40"/>
      <c r="F256" s="232" t="s">
        <v>298</v>
      </c>
      <c r="G256" s="40"/>
      <c r="H256" s="40"/>
      <c r="I256" s="233"/>
      <c r="J256" s="40"/>
      <c r="K256" s="40"/>
      <c r="L256" s="44"/>
      <c r="M256" s="234"/>
      <c r="N256" s="235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141</v>
      </c>
      <c r="AU256" s="17" t="s">
        <v>87</v>
      </c>
    </row>
    <row r="257" spans="1:51" s="13" customFormat="1" ht="12">
      <c r="A257" s="13"/>
      <c r="B257" s="236"/>
      <c r="C257" s="237"/>
      <c r="D257" s="231" t="s">
        <v>143</v>
      </c>
      <c r="E257" s="238" t="s">
        <v>1</v>
      </c>
      <c r="F257" s="239" t="s">
        <v>299</v>
      </c>
      <c r="G257" s="237"/>
      <c r="H257" s="238" t="s">
        <v>1</v>
      </c>
      <c r="I257" s="240"/>
      <c r="J257" s="237"/>
      <c r="K257" s="237"/>
      <c r="L257" s="241"/>
      <c r="M257" s="242"/>
      <c r="N257" s="243"/>
      <c r="O257" s="243"/>
      <c r="P257" s="243"/>
      <c r="Q257" s="243"/>
      <c r="R257" s="243"/>
      <c r="S257" s="243"/>
      <c r="T257" s="24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5" t="s">
        <v>143</v>
      </c>
      <c r="AU257" s="245" t="s">
        <v>87</v>
      </c>
      <c r="AV257" s="13" t="s">
        <v>21</v>
      </c>
      <c r="AW257" s="13" t="s">
        <v>36</v>
      </c>
      <c r="AX257" s="13" t="s">
        <v>79</v>
      </c>
      <c r="AY257" s="245" t="s">
        <v>132</v>
      </c>
    </row>
    <row r="258" spans="1:51" s="14" customFormat="1" ht="12">
      <c r="A258" s="14"/>
      <c r="B258" s="246"/>
      <c r="C258" s="247"/>
      <c r="D258" s="231" t="s">
        <v>143</v>
      </c>
      <c r="E258" s="248" t="s">
        <v>1</v>
      </c>
      <c r="F258" s="249" t="s">
        <v>300</v>
      </c>
      <c r="G258" s="247"/>
      <c r="H258" s="250">
        <v>112.07</v>
      </c>
      <c r="I258" s="251"/>
      <c r="J258" s="247"/>
      <c r="K258" s="247"/>
      <c r="L258" s="252"/>
      <c r="M258" s="253"/>
      <c r="N258" s="254"/>
      <c r="O258" s="254"/>
      <c r="P258" s="254"/>
      <c r="Q258" s="254"/>
      <c r="R258" s="254"/>
      <c r="S258" s="254"/>
      <c r="T258" s="25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6" t="s">
        <v>143</v>
      </c>
      <c r="AU258" s="256" t="s">
        <v>87</v>
      </c>
      <c r="AV258" s="14" t="s">
        <v>87</v>
      </c>
      <c r="AW258" s="14" t="s">
        <v>36</v>
      </c>
      <c r="AX258" s="14" t="s">
        <v>79</v>
      </c>
      <c r="AY258" s="256" t="s">
        <v>132</v>
      </c>
    </row>
    <row r="259" spans="1:51" s="13" customFormat="1" ht="12">
      <c r="A259" s="13"/>
      <c r="B259" s="236"/>
      <c r="C259" s="237"/>
      <c r="D259" s="231" t="s">
        <v>143</v>
      </c>
      <c r="E259" s="238" t="s">
        <v>1</v>
      </c>
      <c r="F259" s="239" t="s">
        <v>301</v>
      </c>
      <c r="G259" s="237"/>
      <c r="H259" s="238" t="s">
        <v>1</v>
      </c>
      <c r="I259" s="240"/>
      <c r="J259" s="237"/>
      <c r="K259" s="237"/>
      <c r="L259" s="241"/>
      <c r="M259" s="242"/>
      <c r="N259" s="243"/>
      <c r="O259" s="243"/>
      <c r="P259" s="243"/>
      <c r="Q259" s="243"/>
      <c r="R259" s="243"/>
      <c r="S259" s="243"/>
      <c r="T259" s="24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5" t="s">
        <v>143</v>
      </c>
      <c r="AU259" s="245" t="s">
        <v>87</v>
      </c>
      <c r="AV259" s="13" t="s">
        <v>21</v>
      </c>
      <c r="AW259" s="13" t="s">
        <v>36</v>
      </c>
      <c r="AX259" s="13" t="s">
        <v>79</v>
      </c>
      <c r="AY259" s="245" t="s">
        <v>132</v>
      </c>
    </row>
    <row r="260" spans="1:51" s="14" customFormat="1" ht="12">
      <c r="A260" s="14"/>
      <c r="B260" s="246"/>
      <c r="C260" s="247"/>
      <c r="D260" s="231" t="s">
        <v>143</v>
      </c>
      <c r="E260" s="248" t="s">
        <v>1</v>
      </c>
      <c r="F260" s="249" t="s">
        <v>302</v>
      </c>
      <c r="G260" s="247"/>
      <c r="H260" s="250">
        <v>16.4</v>
      </c>
      <c r="I260" s="251"/>
      <c r="J260" s="247"/>
      <c r="K260" s="247"/>
      <c r="L260" s="252"/>
      <c r="M260" s="253"/>
      <c r="N260" s="254"/>
      <c r="O260" s="254"/>
      <c r="P260" s="254"/>
      <c r="Q260" s="254"/>
      <c r="R260" s="254"/>
      <c r="S260" s="254"/>
      <c r="T260" s="25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6" t="s">
        <v>143</v>
      </c>
      <c r="AU260" s="256" t="s">
        <v>87</v>
      </c>
      <c r="AV260" s="14" t="s">
        <v>87</v>
      </c>
      <c r="AW260" s="14" t="s">
        <v>36</v>
      </c>
      <c r="AX260" s="14" t="s">
        <v>79</v>
      </c>
      <c r="AY260" s="256" t="s">
        <v>132</v>
      </c>
    </row>
    <row r="261" spans="1:51" s="13" customFormat="1" ht="12">
      <c r="A261" s="13"/>
      <c r="B261" s="236"/>
      <c r="C261" s="237"/>
      <c r="D261" s="231" t="s">
        <v>143</v>
      </c>
      <c r="E261" s="238" t="s">
        <v>1</v>
      </c>
      <c r="F261" s="239" t="s">
        <v>303</v>
      </c>
      <c r="G261" s="237"/>
      <c r="H261" s="238" t="s">
        <v>1</v>
      </c>
      <c r="I261" s="240"/>
      <c r="J261" s="237"/>
      <c r="K261" s="237"/>
      <c r="L261" s="241"/>
      <c r="M261" s="242"/>
      <c r="N261" s="243"/>
      <c r="O261" s="243"/>
      <c r="P261" s="243"/>
      <c r="Q261" s="243"/>
      <c r="R261" s="243"/>
      <c r="S261" s="243"/>
      <c r="T261" s="24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5" t="s">
        <v>143</v>
      </c>
      <c r="AU261" s="245" t="s">
        <v>87</v>
      </c>
      <c r="AV261" s="13" t="s">
        <v>21</v>
      </c>
      <c r="AW261" s="13" t="s">
        <v>36</v>
      </c>
      <c r="AX261" s="13" t="s">
        <v>79</v>
      </c>
      <c r="AY261" s="245" t="s">
        <v>132</v>
      </c>
    </row>
    <row r="262" spans="1:51" s="14" customFormat="1" ht="12">
      <c r="A262" s="14"/>
      <c r="B262" s="246"/>
      <c r="C262" s="247"/>
      <c r="D262" s="231" t="s">
        <v>143</v>
      </c>
      <c r="E262" s="248" t="s">
        <v>1</v>
      </c>
      <c r="F262" s="249" t="s">
        <v>304</v>
      </c>
      <c r="G262" s="247"/>
      <c r="H262" s="250">
        <v>10.92</v>
      </c>
      <c r="I262" s="251"/>
      <c r="J262" s="247"/>
      <c r="K262" s="247"/>
      <c r="L262" s="252"/>
      <c r="M262" s="253"/>
      <c r="N262" s="254"/>
      <c r="O262" s="254"/>
      <c r="P262" s="254"/>
      <c r="Q262" s="254"/>
      <c r="R262" s="254"/>
      <c r="S262" s="254"/>
      <c r="T262" s="25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6" t="s">
        <v>143</v>
      </c>
      <c r="AU262" s="256" t="s">
        <v>87</v>
      </c>
      <c r="AV262" s="14" t="s">
        <v>87</v>
      </c>
      <c r="AW262" s="14" t="s">
        <v>36</v>
      </c>
      <c r="AX262" s="14" t="s">
        <v>79</v>
      </c>
      <c r="AY262" s="256" t="s">
        <v>132</v>
      </c>
    </row>
    <row r="263" spans="1:51" s="13" customFormat="1" ht="12">
      <c r="A263" s="13"/>
      <c r="B263" s="236"/>
      <c r="C263" s="237"/>
      <c r="D263" s="231" t="s">
        <v>143</v>
      </c>
      <c r="E263" s="238" t="s">
        <v>1</v>
      </c>
      <c r="F263" s="239" t="s">
        <v>305</v>
      </c>
      <c r="G263" s="237"/>
      <c r="H263" s="238" t="s">
        <v>1</v>
      </c>
      <c r="I263" s="240"/>
      <c r="J263" s="237"/>
      <c r="K263" s="237"/>
      <c r="L263" s="241"/>
      <c r="M263" s="242"/>
      <c r="N263" s="243"/>
      <c r="O263" s="243"/>
      <c r="P263" s="243"/>
      <c r="Q263" s="243"/>
      <c r="R263" s="243"/>
      <c r="S263" s="243"/>
      <c r="T263" s="24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5" t="s">
        <v>143</v>
      </c>
      <c r="AU263" s="245" t="s">
        <v>87</v>
      </c>
      <c r="AV263" s="13" t="s">
        <v>21</v>
      </c>
      <c r="AW263" s="13" t="s">
        <v>36</v>
      </c>
      <c r="AX263" s="13" t="s">
        <v>79</v>
      </c>
      <c r="AY263" s="245" t="s">
        <v>132</v>
      </c>
    </row>
    <row r="264" spans="1:51" s="14" customFormat="1" ht="12">
      <c r="A264" s="14"/>
      <c r="B264" s="246"/>
      <c r="C264" s="247"/>
      <c r="D264" s="231" t="s">
        <v>143</v>
      </c>
      <c r="E264" s="248" t="s">
        <v>1</v>
      </c>
      <c r="F264" s="249" t="s">
        <v>306</v>
      </c>
      <c r="G264" s="247"/>
      <c r="H264" s="250">
        <v>5.3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6" t="s">
        <v>143</v>
      </c>
      <c r="AU264" s="256" t="s">
        <v>87</v>
      </c>
      <c r="AV264" s="14" t="s">
        <v>87</v>
      </c>
      <c r="AW264" s="14" t="s">
        <v>36</v>
      </c>
      <c r="AX264" s="14" t="s">
        <v>79</v>
      </c>
      <c r="AY264" s="256" t="s">
        <v>132</v>
      </c>
    </row>
    <row r="265" spans="1:51" s="13" customFormat="1" ht="12">
      <c r="A265" s="13"/>
      <c r="B265" s="236"/>
      <c r="C265" s="237"/>
      <c r="D265" s="231" t="s">
        <v>143</v>
      </c>
      <c r="E265" s="238" t="s">
        <v>1</v>
      </c>
      <c r="F265" s="239" t="s">
        <v>307</v>
      </c>
      <c r="G265" s="237"/>
      <c r="H265" s="238" t="s">
        <v>1</v>
      </c>
      <c r="I265" s="240"/>
      <c r="J265" s="237"/>
      <c r="K265" s="237"/>
      <c r="L265" s="241"/>
      <c r="M265" s="242"/>
      <c r="N265" s="243"/>
      <c r="O265" s="243"/>
      <c r="P265" s="243"/>
      <c r="Q265" s="243"/>
      <c r="R265" s="243"/>
      <c r="S265" s="243"/>
      <c r="T265" s="24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5" t="s">
        <v>143</v>
      </c>
      <c r="AU265" s="245" t="s">
        <v>87</v>
      </c>
      <c r="AV265" s="13" t="s">
        <v>21</v>
      </c>
      <c r="AW265" s="13" t="s">
        <v>36</v>
      </c>
      <c r="AX265" s="13" t="s">
        <v>79</v>
      </c>
      <c r="AY265" s="245" t="s">
        <v>132</v>
      </c>
    </row>
    <row r="266" spans="1:51" s="14" customFormat="1" ht="12">
      <c r="A266" s="14"/>
      <c r="B266" s="246"/>
      <c r="C266" s="247"/>
      <c r="D266" s="231" t="s">
        <v>143</v>
      </c>
      <c r="E266" s="248" t="s">
        <v>1</v>
      </c>
      <c r="F266" s="249" t="s">
        <v>308</v>
      </c>
      <c r="G266" s="247"/>
      <c r="H266" s="250">
        <v>4.28</v>
      </c>
      <c r="I266" s="251"/>
      <c r="J266" s="247"/>
      <c r="K266" s="247"/>
      <c r="L266" s="252"/>
      <c r="M266" s="253"/>
      <c r="N266" s="254"/>
      <c r="O266" s="254"/>
      <c r="P266" s="254"/>
      <c r="Q266" s="254"/>
      <c r="R266" s="254"/>
      <c r="S266" s="254"/>
      <c r="T266" s="25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6" t="s">
        <v>143</v>
      </c>
      <c r="AU266" s="256" t="s">
        <v>87</v>
      </c>
      <c r="AV266" s="14" t="s">
        <v>87</v>
      </c>
      <c r="AW266" s="14" t="s">
        <v>36</v>
      </c>
      <c r="AX266" s="14" t="s">
        <v>79</v>
      </c>
      <c r="AY266" s="256" t="s">
        <v>132</v>
      </c>
    </row>
    <row r="267" spans="1:51" s="15" customFormat="1" ht="12">
      <c r="A267" s="15"/>
      <c r="B267" s="257"/>
      <c r="C267" s="258"/>
      <c r="D267" s="231" t="s">
        <v>143</v>
      </c>
      <c r="E267" s="259" t="s">
        <v>1</v>
      </c>
      <c r="F267" s="260" t="s">
        <v>218</v>
      </c>
      <c r="G267" s="258"/>
      <c r="H267" s="261">
        <v>148.97</v>
      </c>
      <c r="I267" s="262"/>
      <c r="J267" s="258"/>
      <c r="K267" s="258"/>
      <c r="L267" s="263"/>
      <c r="M267" s="264"/>
      <c r="N267" s="265"/>
      <c r="O267" s="265"/>
      <c r="P267" s="265"/>
      <c r="Q267" s="265"/>
      <c r="R267" s="265"/>
      <c r="S267" s="265"/>
      <c r="T267" s="266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7" t="s">
        <v>143</v>
      </c>
      <c r="AU267" s="267" t="s">
        <v>87</v>
      </c>
      <c r="AV267" s="15" t="s">
        <v>139</v>
      </c>
      <c r="AW267" s="15" t="s">
        <v>36</v>
      </c>
      <c r="AX267" s="15" t="s">
        <v>21</v>
      </c>
      <c r="AY267" s="267" t="s">
        <v>132</v>
      </c>
    </row>
    <row r="268" spans="1:65" s="2" customFormat="1" ht="12">
      <c r="A268" s="38"/>
      <c r="B268" s="39"/>
      <c r="C268" s="218" t="s">
        <v>309</v>
      </c>
      <c r="D268" s="218" t="s">
        <v>134</v>
      </c>
      <c r="E268" s="219" t="s">
        <v>310</v>
      </c>
      <c r="F268" s="220" t="s">
        <v>311</v>
      </c>
      <c r="G268" s="221" t="s">
        <v>148</v>
      </c>
      <c r="H268" s="222">
        <v>24.902</v>
      </c>
      <c r="I268" s="223"/>
      <c r="J268" s="224">
        <f>ROUND(I268*H268,2)</f>
        <v>0</v>
      </c>
      <c r="K268" s="220" t="s">
        <v>138</v>
      </c>
      <c r="L268" s="44"/>
      <c r="M268" s="225" t="s">
        <v>1</v>
      </c>
      <c r="N268" s="226" t="s">
        <v>44</v>
      </c>
      <c r="O268" s="91"/>
      <c r="P268" s="227">
        <f>O268*H268</f>
        <v>0</v>
      </c>
      <c r="Q268" s="227">
        <v>2.25634</v>
      </c>
      <c r="R268" s="227">
        <f>Q268*H268</f>
        <v>56.187378679999995</v>
      </c>
      <c r="S268" s="227">
        <v>0</v>
      </c>
      <c r="T268" s="22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9" t="s">
        <v>139</v>
      </c>
      <c r="AT268" s="229" t="s">
        <v>134</v>
      </c>
      <c r="AU268" s="229" t="s">
        <v>87</v>
      </c>
      <c r="AY268" s="17" t="s">
        <v>132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7" t="s">
        <v>21</v>
      </c>
      <c r="BK268" s="230">
        <f>ROUND(I268*H268,2)</f>
        <v>0</v>
      </c>
      <c r="BL268" s="17" t="s">
        <v>139</v>
      </c>
      <c r="BM268" s="229" t="s">
        <v>312</v>
      </c>
    </row>
    <row r="269" spans="1:47" s="2" customFormat="1" ht="12">
      <c r="A269" s="38"/>
      <c r="B269" s="39"/>
      <c r="C269" s="40"/>
      <c r="D269" s="231" t="s">
        <v>141</v>
      </c>
      <c r="E269" s="40"/>
      <c r="F269" s="232" t="s">
        <v>313</v>
      </c>
      <c r="G269" s="40"/>
      <c r="H269" s="40"/>
      <c r="I269" s="233"/>
      <c r="J269" s="40"/>
      <c r="K269" s="40"/>
      <c r="L269" s="44"/>
      <c r="M269" s="234"/>
      <c r="N269" s="235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141</v>
      </c>
      <c r="AU269" s="17" t="s">
        <v>87</v>
      </c>
    </row>
    <row r="270" spans="1:51" s="13" customFormat="1" ht="12">
      <c r="A270" s="13"/>
      <c r="B270" s="236"/>
      <c r="C270" s="237"/>
      <c r="D270" s="231" t="s">
        <v>143</v>
      </c>
      <c r="E270" s="238" t="s">
        <v>1</v>
      </c>
      <c r="F270" s="239" t="s">
        <v>314</v>
      </c>
      <c r="G270" s="237"/>
      <c r="H270" s="238" t="s">
        <v>1</v>
      </c>
      <c r="I270" s="240"/>
      <c r="J270" s="237"/>
      <c r="K270" s="237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143</v>
      </c>
      <c r="AU270" s="245" t="s">
        <v>87</v>
      </c>
      <c r="AV270" s="13" t="s">
        <v>21</v>
      </c>
      <c r="AW270" s="13" t="s">
        <v>36</v>
      </c>
      <c r="AX270" s="13" t="s">
        <v>79</v>
      </c>
      <c r="AY270" s="245" t="s">
        <v>132</v>
      </c>
    </row>
    <row r="271" spans="1:51" s="14" customFormat="1" ht="12">
      <c r="A271" s="14"/>
      <c r="B271" s="246"/>
      <c r="C271" s="247"/>
      <c r="D271" s="231" t="s">
        <v>143</v>
      </c>
      <c r="E271" s="248" t="s">
        <v>1</v>
      </c>
      <c r="F271" s="249" t="s">
        <v>315</v>
      </c>
      <c r="G271" s="247"/>
      <c r="H271" s="250">
        <v>24.902</v>
      </c>
      <c r="I271" s="251"/>
      <c r="J271" s="247"/>
      <c r="K271" s="247"/>
      <c r="L271" s="252"/>
      <c r="M271" s="253"/>
      <c r="N271" s="254"/>
      <c r="O271" s="254"/>
      <c r="P271" s="254"/>
      <c r="Q271" s="254"/>
      <c r="R271" s="254"/>
      <c r="S271" s="254"/>
      <c r="T271" s="25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6" t="s">
        <v>143</v>
      </c>
      <c r="AU271" s="256" t="s">
        <v>87</v>
      </c>
      <c r="AV271" s="14" t="s">
        <v>87</v>
      </c>
      <c r="AW271" s="14" t="s">
        <v>36</v>
      </c>
      <c r="AX271" s="14" t="s">
        <v>21</v>
      </c>
      <c r="AY271" s="256" t="s">
        <v>132</v>
      </c>
    </row>
    <row r="272" spans="1:65" s="2" customFormat="1" ht="12">
      <c r="A272" s="38"/>
      <c r="B272" s="39"/>
      <c r="C272" s="218" t="s">
        <v>316</v>
      </c>
      <c r="D272" s="218" t="s">
        <v>134</v>
      </c>
      <c r="E272" s="219" t="s">
        <v>317</v>
      </c>
      <c r="F272" s="220" t="s">
        <v>318</v>
      </c>
      <c r="G272" s="221" t="s">
        <v>137</v>
      </c>
      <c r="H272" s="222">
        <v>2</v>
      </c>
      <c r="I272" s="223"/>
      <c r="J272" s="224">
        <f>ROUND(I272*H272,2)</f>
        <v>0</v>
      </c>
      <c r="K272" s="220" t="s">
        <v>138</v>
      </c>
      <c r="L272" s="44"/>
      <c r="M272" s="225" t="s">
        <v>1</v>
      </c>
      <c r="N272" s="226" t="s">
        <v>44</v>
      </c>
      <c r="O272" s="91"/>
      <c r="P272" s="227">
        <f>O272*H272</f>
        <v>0</v>
      </c>
      <c r="Q272" s="227">
        <v>0.042</v>
      </c>
      <c r="R272" s="227">
        <f>Q272*H272</f>
        <v>0.084</v>
      </c>
      <c r="S272" s="227">
        <v>0</v>
      </c>
      <c r="T272" s="228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9" t="s">
        <v>139</v>
      </c>
      <c r="AT272" s="229" t="s">
        <v>134</v>
      </c>
      <c r="AU272" s="229" t="s">
        <v>87</v>
      </c>
      <c r="AY272" s="17" t="s">
        <v>132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7" t="s">
        <v>21</v>
      </c>
      <c r="BK272" s="230">
        <f>ROUND(I272*H272,2)</f>
        <v>0</v>
      </c>
      <c r="BL272" s="17" t="s">
        <v>139</v>
      </c>
      <c r="BM272" s="229" t="s">
        <v>319</v>
      </c>
    </row>
    <row r="273" spans="1:47" s="2" customFormat="1" ht="12">
      <c r="A273" s="38"/>
      <c r="B273" s="39"/>
      <c r="C273" s="40"/>
      <c r="D273" s="231" t="s">
        <v>141</v>
      </c>
      <c r="E273" s="40"/>
      <c r="F273" s="232" t="s">
        <v>320</v>
      </c>
      <c r="G273" s="40"/>
      <c r="H273" s="40"/>
      <c r="I273" s="233"/>
      <c r="J273" s="40"/>
      <c r="K273" s="40"/>
      <c r="L273" s="44"/>
      <c r="M273" s="234"/>
      <c r="N273" s="235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141</v>
      </c>
      <c r="AU273" s="17" t="s">
        <v>87</v>
      </c>
    </row>
    <row r="274" spans="1:51" s="13" customFormat="1" ht="12">
      <c r="A274" s="13"/>
      <c r="B274" s="236"/>
      <c r="C274" s="237"/>
      <c r="D274" s="231" t="s">
        <v>143</v>
      </c>
      <c r="E274" s="238" t="s">
        <v>1</v>
      </c>
      <c r="F274" s="239" t="s">
        <v>321</v>
      </c>
      <c r="G274" s="237"/>
      <c r="H274" s="238" t="s">
        <v>1</v>
      </c>
      <c r="I274" s="240"/>
      <c r="J274" s="237"/>
      <c r="K274" s="237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143</v>
      </c>
      <c r="AU274" s="245" t="s">
        <v>87</v>
      </c>
      <c r="AV274" s="13" t="s">
        <v>21</v>
      </c>
      <c r="AW274" s="13" t="s">
        <v>36</v>
      </c>
      <c r="AX274" s="13" t="s">
        <v>79</v>
      </c>
      <c r="AY274" s="245" t="s">
        <v>132</v>
      </c>
    </row>
    <row r="275" spans="1:51" s="14" customFormat="1" ht="12">
      <c r="A275" s="14"/>
      <c r="B275" s="246"/>
      <c r="C275" s="247"/>
      <c r="D275" s="231" t="s">
        <v>143</v>
      </c>
      <c r="E275" s="248" t="s">
        <v>1</v>
      </c>
      <c r="F275" s="249" t="s">
        <v>322</v>
      </c>
      <c r="G275" s="247"/>
      <c r="H275" s="250">
        <v>2</v>
      </c>
      <c r="I275" s="251"/>
      <c r="J275" s="247"/>
      <c r="K275" s="247"/>
      <c r="L275" s="252"/>
      <c r="M275" s="253"/>
      <c r="N275" s="254"/>
      <c r="O275" s="254"/>
      <c r="P275" s="254"/>
      <c r="Q275" s="254"/>
      <c r="R275" s="254"/>
      <c r="S275" s="254"/>
      <c r="T275" s="25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6" t="s">
        <v>143</v>
      </c>
      <c r="AU275" s="256" t="s">
        <v>87</v>
      </c>
      <c r="AV275" s="14" t="s">
        <v>87</v>
      </c>
      <c r="AW275" s="14" t="s">
        <v>36</v>
      </c>
      <c r="AX275" s="14" t="s">
        <v>21</v>
      </c>
      <c r="AY275" s="256" t="s">
        <v>132</v>
      </c>
    </row>
    <row r="276" spans="1:65" s="2" customFormat="1" ht="12">
      <c r="A276" s="38"/>
      <c r="B276" s="39"/>
      <c r="C276" s="218" t="s">
        <v>323</v>
      </c>
      <c r="D276" s="218" t="s">
        <v>134</v>
      </c>
      <c r="E276" s="219" t="s">
        <v>324</v>
      </c>
      <c r="F276" s="220" t="s">
        <v>325</v>
      </c>
      <c r="G276" s="221" t="s">
        <v>148</v>
      </c>
      <c r="H276" s="222">
        <v>4.77</v>
      </c>
      <c r="I276" s="223"/>
      <c r="J276" s="224">
        <f>ROUND(I276*H276,2)</f>
        <v>0</v>
      </c>
      <c r="K276" s="220" t="s">
        <v>138</v>
      </c>
      <c r="L276" s="44"/>
      <c r="M276" s="225" t="s">
        <v>1</v>
      </c>
      <c r="N276" s="226" t="s">
        <v>44</v>
      </c>
      <c r="O276" s="91"/>
      <c r="P276" s="227">
        <f>O276*H276</f>
        <v>0</v>
      </c>
      <c r="Q276" s="227">
        <v>1.98</v>
      </c>
      <c r="R276" s="227">
        <f>Q276*H276</f>
        <v>9.4446</v>
      </c>
      <c r="S276" s="227">
        <v>0</v>
      </c>
      <c r="T276" s="228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9" t="s">
        <v>139</v>
      </c>
      <c r="AT276" s="229" t="s">
        <v>134</v>
      </c>
      <c r="AU276" s="229" t="s">
        <v>87</v>
      </c>
      <c r="AY276" s="17" t="s">
        <v>132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7" t="s">
        <v>21</v>
      </c>
      <c r="BK276" s="230">
        <f>ROUND(I276*H276,2)</f>
        <v>0</v>
      </c>
      <c r="BL276" s="17" t="s">
        <v>139</v>
      </c>
      <c r="BM276" s="229" t="s">
        <v>326</v>
      </c>
    </row>
    <row r="277" spans="1:47" s="2" customFormat="1" ht="12">
      <c r="A277" s="38"/>
      <c r="B277" s="39"/>
      <c r="C277" s="40"/>
      <c r="D277" s="231" t="s">
        <v>141</v>
      </c>
      <c r="E277" s="40"/>
      <c r="F277" s="232" t="s">
        <v>327</v>
      </c>
      <c r="G277" s="40"/>
      <c r="H277" s="40"/>
      <c r="I277" s="233"/>
      <c r="J277" s="40"/>
      <c r="K277" s="40"/>
      <c r="L277" s="44"/>
      <c r="M277" s="234"/>
      <c r="N277" s="235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141</v>
      </c>
      <c r="AU277" s="17" t="s">
        <v>87</v>
      </c>
    </row>
    <row r="278" spans="1:51" s="13" customFormat="1" ht="12">
      <c r="A278" s="13"/>
      <c r="B278" s="236"/>
      <c r="C278" s="237"/>
      <c r="D278" s="231" t="s">
        <v>143</v>
      </c>
      <c r="E278" s="238" t="s">
        <v>1</v>
      </c>
      <c r="F278" s="239" t="s">
        <v>151</v>
      </c>
      <c r="G278" s="237"/>
      <c r="H278" s="238" t="s">
        <v>1</v>
      </c>
      <c r="I278" s="240"/>
      <c r="J278" s="237"/>
      <c r="K278" s="237"/>
      <c r="L278" s="241"/>
      <c r="M278" s="242"/>
      <c r="N278" s="243"/>
      <c r="O278" s="243"/>
      <c r="P278" s="243"/>
      <c r="Q278" s="243"/>
      <c r="R278" s="243"/>
      <c r="S278" s="243"/>
      <c r="T278" s="24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5" t="s">
        <v>143</v>
      </c>
      <c r="AU278" s="245" t="s">
        <v>87</v>
      </c>
      <c r="AV278" s="13" t="s">
        <v>21</v>
      </c>
      <c r="AW278" s="13" t="s">
        <v>36</v>
      </c>
      <c r="AX278" s="13" t="s">
        <v>79</v>
      </c>
      <c r="AY278" s="245" t="s">
        <v>132</v>
      </c>
    </row>
    <row r="279" spans="1:51" s="14" customFormat="1" ht="12">
      <c r="A279" s="14"/>
      <c r="B279" s="246"/>
      <c r="C279" s="247"/>
      <c r="D279" s="231" t="s">
        <v>143</v>
      </c>
      <c r="E279" s="248" t="s">
        <v>1</v>
      </c>
      <c r="F279" s="249" t="s">
        <v>328</v>
      </c>
      <c r="G279" s="247"/>
      <c r="H279" s="250">
        <v>4.77</v>
      </c>
      <c r="I279" s="251"/>
      <c r="J279" s="247"/>
      <c r="K279" s="247"/>
      <c r="L279" s="252"/>
      <c r="M279" s="253"/>
      <c r="N279" s="254"/>
      <c r="O279" s="254"/>
      <c r="P279" s="254"/>
      <c r="Q279" s="254"/>
      <c r="R279" s="254"/>
      <c r="S279" s="254"/>
      <c r="T279" s="25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6" t="s">
        <v>143</v>
      </c>
      <c r="AU279" s="256" t="s">
        <v>87</v>
      </c>
      <c r="AV279" s="14" t="s">
        <v>87</v>
      </c>
      <c r="AW279" s="14" t="s">
        <v>36</v>
      </c>
      <c r="AX279" s="14" t="s">
        <v>21</v>
      </c>
      <c r="AY279" s="256" t="s">
        <v>132</v>
      </c>
    </row>
    <row r="280" spans="1:65" s="2" customFormat="1" ht="12">
      <c r="A280" s="38"/>
      <c r="B280" s="39"/>
      <c r="C280" s="218" t="s">
        <v>329</v>
      </c>
      <c r="D280" s="218" t="s">
        <v>134</v>
      </c>
      <c r="E280" s="219" t="s">
        <v>330</v>
      </c>
      <c r="F280" s="220" t="s">
        <v>331</v>
      </c>
      <c r="G280" s="221" t="s">
        <v>148</v>
      </c>
      <c r="H280" s="222">
        <v>31.8</v>
      </c>
      <c r="I280" s="223"/>
      <c r="J280" s="224">
        <f>ROUND(I280*H280,2)</f>
        <v>0</v>
      </c>
      <c r="K280" s="220" t="s">
        <v>138</v>
      </c>
      <c r="L280" s="44"/>
      <c r="M280" s="225" t="s">
        <v>1</v>
      </c>
      <c r="N280" s="226" t="s">
        <v>44</v>
      </c>
      <c r="O280" s="91"/>
      <c r="P280" s="227">
        <f>O280*H280</f>
        <v>0</v>
      </c>
      <c r="Q280" s="227">
        <v>2.16</v>
      </c>
      <c r="R280" s="227">
        <f>Q280*H280</f>
        <v>68.688</v>
      </c>
      <c r="S280" s="227">
        <v>0</v>
      </c>
      <c r="T280" s="228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9" t="s">
        <v>139</v>
      </c>
      <c r="AT280" s="229" t="s">
        <v>134</v>
      </c>
      <c r="AU280" s="229" t="s">
        <v>87</v>
      </c>
      <c r="AY280" s="17" t="s">
        <v>132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7" t="s">
        <v>21</v>
      </c>
      <c r="BK280" s="230">
        <f>ROUND(I280*H280,2)</f>
        <v>0</v>
      </c>
      <c r="BL280" s="17" t="s">
        <v>139</v>
      </c>
      <c r="BM280" s="229" t="s">
        <v>332</v>
      </c>
    </row>
    <row r="281" spans="1:47" s="2" customFormat="1" ht="12">
      <c r="A281" s="38"/>
      <c r="B281" s="39"/>
      <c r="C281" s="40"/>
      <c r="D281" s="231" t="s">
        <v>141</v>
      </c>
      <c r="E281" s="40"/>
      <c r="F281" s="232" t="s">
        <v>333</v>
      </c>
      <c r="G281" s="40"/>
      <c r="H281" s="40"/>
      <c r="I281" s="233"/>
      <c r="J281" s="40"/>
      <c r="K281" s="40"/>
      <c r="L281" s="44"/>
      <c r="M281" s="234"/>
      <c r="N281" s="235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141</v>
      </c>
      <c r="AU281" s="17" t="s">
        <v>87</v>
      </c>
    </row>
    <row r="282" spans="1:51" s="13" customFormat="1" ht="12">
      <c r="A282" s="13"/>
      <c r="B282" s="236"/>
      <c r="C282" s="237"/>
      <c r="D282" s="231" t="s">
        <v>143</v>
      </c>
      <c r="E282" s="238" t="s">
        <v>1</v>
      </c>
      <c r="F282" s="239" t="s">
        <v>151</v>
      </c>
      <c r="G282" s="237"/>
      <c r="H282" s="238" t="s">
        <v>1</v>
      </c>
      <c r="I282" s="240"/>
      <c r="J282" s="237"/>
      <c r="K282" s="237"/>
      <c r="L282" s="241"/>
      <c r="M282" s="242"/>
      <c r="N282" s="243"/>
      <c r="O282" s="243"/>
      <c r="P282" s="243"/>
      <c r="Q282" s="243"/>
      <c r="R282" s="243"/>
      <c r="S282" s="243"/>
      <c r="T282" s="24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5" t="s">
        <v>143</v>
      </c>
      <c r="AU282" s="245" t="s">
        <v>87</v>
      </c>
      <c r="AV282" s="13" t="s">
        <v>21</v>
      </c>
      <c r="AW282" s="13" t="s">
        <v>36</v>
      </c>
      <c r="AX282" s="13" t="s">
        <v>79</v>
      </c>
      <c r="AY282" s="245" t="s">
        <v>132</v>
      </c>
    </row>
    <row r="283" spans="1:51" s="14" customFormat="1" ht="12">
      <c r="A283" s="14"/>
      <c r="B283" s="246"/>
      <c r="C283" s="247"/>
      <c r="D283" s="231" t="s">
        <v>143</v>
      </c>
      <c r="E283" s="248" t="s">
        <v>1</v>
      </c>
      <c r="F283" s="249" t="s">
        <v>334</v>
      </c>
      <c r="G283" s="247"/>
      <c r="H283" s="250">
        <v>31.8</v>
      </c>
      <c r="I283" s="251"/>
      <c r="J283" s="247"/>
      <c r="K283" s="247"/>
      <c r="L283" s="252"/>
      <c r="M283" s="253"/>
      <c r="N283" s="254"/>
      <c r="O283" s="254"/>
      <c r="P283" s="254"/>
      <c r="Q283" s="254"/>
      <c r="R283" s="254"/>
      <c r="S283" s="254"/>
      <c r="T283" s="25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6" t="s">
        <v>143</v>
      </c>
      <c r="AU283" s="256" t="s">
        <v>87</v>
      </c>
      <c r="AV283" s="14" t="s">
        <v>87</v>
      </c>
      <c r="AW283" s="14" t="s">
        <v>36</v>
      </c>
      <c r="AX283" s="14" t="s">
        <v>21</v>
      </c>
      <c r="AY283" s="256" t="s">
        <v>132</v>
      </c>
    </row>
    <row r="284" spans="1:65" s="2" customFormat="1" ht="12">
      <c r="A284" s="38"/>
      <c r="B284" s="39"/>
      <c r="C284" s="218" t="s">
        <v>335</v>
      </c>
      <c r="D284" s="218" t="s">
        <v>134</v>
      </c>
      <c r="E284" s="219" t="s">
        <v>336</v>
      </c>
      <c r="F284" s="220" t="s">
        <v>337</v>
      </c>
      <c r="G284" s="221" t="s">
        <v>148</v>
      </c>
      <c r="H284" s="222">
        <v>15.9</v>
      </c>
      <c r="I284" s="223"/>
      <c r="J284" s="224">
        <f>ROUND(I284*H284,2)</f>
        <v>0</v>
      </c>
      <c r="K284" s="220" t="s">
        <v>1</v>
      </c>
      <c r="L284" s="44"/>
      <c r="M284" s="225" t="s">
        <v>1</v>
      </c>
      <c r="N284" s="226" t="s">
        <v>44</v>
      </c>
      <c r="O284" s="91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9" t="s">
        <v>139</v>
      </c>
      <c r="AT284" s="229" t="s">
        <v>134</v>
      </c>
      <c r="AU284" s="229" t="s">
        <v>87</v>
      </c>
      <c r="AY284" s="17" t="s">
        <v>132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7" t="s">
        <v>21</v>
      </c>
      <c r="BK284" s="230">
        <f>ROUND(I284*H284,2)</f>
        <v>0</v>
      </c>
      <c r="BL284" s="17" t="s">
        <v>139</v>
      </c>
      <c r="BM284" s="229" t="s">
        <v>338</v>
      </c>
    </row>
    <row r="285" spans="1:47" s="2" customFormat="1" ht="12">
      <c r="A285" s="38"/>
      <c r="B285" s="39"/>
      <c r="C285" s="40"/>
      <c r="D285" s="231" t="s">
        <v>141</v>
      </c>
      <c r="E285" s="40"/>
      <c r="F285" s="232" t="s">
        <v>337</v>
      </c>
      <c r="G285" s="40"/>
      <c r="H285" s="40"/>
      <c r="I285" s="233"/>
      <c r="J285" s="40"/>
      <c r="K285" s="40"/>
      <c r="L285" s="44"/>
      <c r="M285" s="234"/>
      <c r="N285" s="235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141</v>
      </c>
      <c r="AU285" s="17" t="s">
        <v>87</v>
      </c>
    </row>
    <row r="286" spans="1:51" s="13" customFormat="1" ht="12">
      <c r="A286" s="13"/>
      <c r="B286" s="236"/>
      <c r="C286" s="237"/>
      <c r="D286" s="231" t="s">
        <v>143</v>
      </c>
      <c r="E286" s="238" t="s">
        <v>1</v>
      </c>
      <c r="F286" s="239" t="s">
        <v>151</v>
      </c>
      <c r="G286" s="237"/>
      <c r="H286" s="238" t="s">
        <v>1</v>
      </c>
      <c r="I286" s="240"/>
      <c r="J286" s="237"/>
      <c r="K286" s="237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143</v>
      </c>
      <c r="AU286" s="245" t="s">
        <v>87</v>
      </c>
      <c r="AV286" s="13" t="s">
        <v>21</v>
      </c>
      <c r="AW286" s="13" t="s">
        <v>36</v>
      </c>
      <c r="AX286" s="13" t="s">
        <v>79</v>
      </c>
      <c r="AY286" s="245" t="s">
        <v>132</v>
      </c>
    </row>
    <row r="287" spans="1:51" s="14" customFormat="1" ht="12">
      <c r="A287" s="14"/>
      <c r="B287" s="246"/>
      <c r="C287" s="247"/>
      <c r="D287" s="231" t="s">
        <v>143</v>
      </c>
      <c r="E287" s="248" t="s">
        <v>1</v>
      </c>
      <c r="F287" s="249" t="s">
        <v>152</v>
      </c>
      <c r="G287" s="247"/>
      <c r="H287" s="250">
        <v>15.9</v>
      </c>
      <c r="I287" s="251"/>
      <c r="J287" s="247"/>
      <c r="K287" s="247"/>
      <c r="L287" s="252"/>
      <c r="M287" s="253"/>
      <c r="N287" s="254"/>
      <c r="O287" s="254"/>
      <c r="P287" s="254"/>
      <c r="Q287" s="254"/>
      <c r="R287" s="254"/>
      <c r="S287" s="254"/>
      <c r="T287" s="25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6" t="s">
        <v>143</v>
      </c>
      <c r="AU287" s="256" t="s">
        <v>87</v>
      </c>
      <c r="AV287" s="14" t="s">
        <v>87</v>
      </c>
      <c r="AW287" s="14" t="s">
        <v>36</v>
      </c>
      <c r="AX287" s="14" t="s">
        <v>21</v>
      </c>
      <c r="AY287" s="256" t="s">
        <v>132</v>
      </c>
    </row>
    <row r="288" spans="1:65" s="2" customFormat="1" ht="33" customHeight="1">
      <c r="A288" s="38"/>
      <c r="B288" s="39"/>
      <c r="C288" s="218" t="s">
        <v>339</v>
      </c>
      <c r="D288" s="218" t="s">
        <v>134</v>
      </c>
      <c r="E288" s="219" t="s">
        <v>340</v>
      </c>
      <c r="F288" s="220" t="s">
        <v>341</v>
      </c>
      <c r="G288" s="221" t="s">
        <v>137</v>
      </c>
      <c r="H288" s="222">
        <v>231.65</v>
      </c>
      <c r="I288" s="223"/>
      <c r="J288" s="224">
        <f>ROUND(I288*H288,2)</f>
        <v>0</v>
      </c>
      <c r="K288" s="220" t="s">
        <v>138</v>
      </c>
      <c r="L288" s="44"/>
      <c r="M288" s="225" t="s">
        <v>1</v>
      </c>
      <c r="N288" s="226" t="s">
        <v>44</v>
      </c>
      <c r="O288" s="91"/>
      <c r="P288" s="227">
        <f>O288*H288</f>
        <v>0</v>
      </c>
      <c r="Q288" s="227">
        <v>0.0024</v>
      </c>
      <c r="R288" s="227">
        <f>Q288*H288</f>
        <v>0.55596</v>
      </c>
      <c r="S288" s="227">
        <v>0</v>
      </c>
      <c r="T288" s="228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9" t="s">
        <v>139</v>
      </c>
      <c r="AT288" s="229" t="s">
        <v>134</v>
      </c>
      <c r="AU288" s="229" t="s">
        <v>87</v>
      </c>
      <c r="AY288" s="17" t="s">
        <v>132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7" t="s">
        <v>21</v>
      </c>
      <c r="BK288" s="230">
        <f>ROUND(I288*H288,2)</f>
        <v>0</v>
      </c>
      <c r="BL288" s="17" t="s">
        <v>139</v>
      </c>
      <c r="BM288" s="229" t="s">
        <v>342</v>
      </c>
    </row>
    <row r="289" spans="1:47" s="2" customFormat="1" ht="12">
      <c r="A289" s="38"/>
      <c r="B289" s="39"/>
      <c r="C289" s="40"/>
      <c r="D289" s="231" t="s">
        <v>141</v>
      </c>
      <c r="E289" s="40"/>
      <c r="F289" s="232" t="s">
        <v>343</v>
      </c>
      <c r="G289" s="40"/>
      <c r="H289" s="40"/>
      <c r="I289" s="233"/>
      <c r="J289" s="40"/>
      <c r="K289" s="40"/>
      <c r="L289" s="44"/>
      <c r="M289" s="234"/>
      <c r="N289" s="235"/>
      <c r="O289" s="91"/>
      <c r="P289" s="91"/>
      <c r="Q289" s="91"/>
      <c r="R289" s="91"/>
      <c r="S289" s="91"/>
      <c r="T289" s="92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141</v>
      </c>
      <c r="AU289" s="17" t="s">
        <v>87</v>
      </c>
    </row>
    <row r="290" spans="1:51" s="13" customFormat="1" ht="12">
      <c r="A290" s="13"/>
      <c r="B290" s="236"/>
      <c r="C290" s="237"/>
      <c r="D290" s="231" t="s">
        <v>143</v>
      </c>
      <c r="E290" s="238" t="s">
        <v>1</v>
      </c>
      <c r="F290" s="239" t="s">
        <v>344</v>
      </c>
      <c r="G290" s="237"/>
      <c r="H290" s="238" t="s">
        <v>1</v>
      </c>
      <c r="I290" s="240"/>
      <c r="J290" s="237"/>
      <c r="K290" s="237"/>
      <c r="L290" s="241"/>
      <c r="M290" s="242"/>
      <c r="N290" s="243"/>
      <c r="O290" s="243"/>
      <c r="P290" s="243"/>
      <c r="Q290" s="243"/>
      <c r="R290" s="243"/>
      <c r="S290" s="243"/>
      <c r="T290" s="24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5" t="s">
        <v>143</v>
      </c>
      <c r="AU290" s="245" t="s">
        <v>87</v>
      </c>
      <c r="AV290" s="13" t="s">
        <v>21</v>
      </c>
      <c r="AW290" s="13" t="s">
        <v>36</v>
      </c>
      <c r="AX290" s="13" t="s">
        <v>79</v>
      </c>
      <c r="AY290" s="245" t="s">
        <v>132</v>
      </c>
    </row>
    <row r="291" spans="1:51" s="14" customFormat="1" ht="12">
      <c r="A291" s="14"/>
      <c r="B291" s="246"/>
      <c r="C291" s="247"/>
      <c r="D291" s="231" t="s">
        <v>143</v>
      </c>
      <c r="E291" s="248" t="s">
        <v>1</v>
      </c>
      <c r="F291" s="249" t="s">
        <v>345</v>
      </c>
      <c r="G291" s="247"/>
      <c r="H291" s="250">
        <v>231.65</v>
      </c>
      <c r="I291" s="251"/>
      <c r="J291" s="247"/>
      <c r="K291" s="247"/>
      <c r="L291" s="252"/>
      <c r="M291" s="253"/>
      <c r="N291" s="254"/>
      <c r="O291" s="254"/>
      <c r="P291" s="254"/>
      <c r="Q291" s="254"/>
      <c r="R291" s="254"/>
      <c r="S291" s="254"/>
      <c r="T291" s="25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6" t="s">
        <v>143</v>
      </c>
      <c r="AU291" s="256" t="s">
        <v>87</v>
      </c>
      <c r="AV291" s="14" t="s">
        <v>87</v>
      </c>
      <c r="AW291" s="14" t="s">
        <v>36</v>
      </c>
      <c r="AX291" s="14" t="s">
        <v>21</v>
      </c>
      <c r="AY291" s="256" t="s">
        <v>132</v>
      </c>
    </row>
    <row r="292" spans="1:65" s="2" customFormat="1" ht="12">
      <c r="A292" s="38"/>
      <c r="B292" s="39"/>
      <c r="C292" s="268" t="s">
        <v>346</v>
      </c>
      <c r="D292" s="268" t="s">
        <v>230</v>
      </c>
      <c r="E292" s="269" t="s">
        <v>347</v>
      </c>
      <c r="F292" s="270" t="s">
        <v>348</v>
      </c>
      <c r="G292" s="271" t="s">
        <v>137</v>
      </c>
      <c r="H292" s="272">
        <v>236.283</v>
      </c>
      <c r="I292" s="273"/>
      <c r="J292" s="274">
        <f>ROUND(I292*H292,2)</f>
        <v>0</v>
      </c>
      <c r="K292" s="270" t="s">
        <v>138</v>
      </c>
      <c r="L292" s="275"/>
      <c r="M292" s="276" t="s">
        <v>1</v>
      </c>
      <c r="N292" s="277" t="s">
        <v>44</v>
      </c>
      <c r="O292" s="91"/>
      <c r="P292" s="227">
        <f>O292*H292</f>
        <v>0</v>
      </c>
      <c r="Q292" s="227">
        <v>0.091</v>
      </c>
      <c r="R292" s="227">
        <f>Q292*H292</f>
        <v>21.501752999999997</v>
      </c>
      <c r="S292" s="227">
        <v>0</v>
      </c>
      <c r="T292" s="228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9" t="s">
        <v>181</v>
      </c>
      <c r="AT292" s="229" t="s">
        <v>230</v>
      </c>
      <c r="AU292" s="229" t="s">
        <v>87</v>
      </c>
      <c r="AY292" s="17" t="s">
        <v>132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17" t="s">
        <v>21</v>
      </c>
      <c r="BK292" s="230">
        <f>ROUND(I292*H292,2)</f>
        <v>0</v>
      </c>
      <c r="BL292" s="17" t="s">
        <v>139</v>
      </c>
      <c r="BM292" s="229" t="s">
        <v>349</v>
      </c>
    </row>
    <row r="293" spans="1:47" s="2" customFormat="1" ht="12">
      <c r="A293" s="38"/>
      <c r="B293" s="39"/>
      <c r="C293" s="40"/>
      <c r="D293" s="231" t="s">
        <v>141</v>
      </c>
      <c r="E293" s="40"/>
      <c r="F293" s="232" t="s">
        <v>348</v>
      </c>
      <c r="G293" s="40"/>
      <c r="H293" s="40"/>
      <c r="I293" s="233"/>
      <c r="J293" s="40"/>
      <c r="K293" s="40"/>
      <c r="L293" s="44"/>
      <c r="M293" s="234"/>
      <c r="N293" s="235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141</v>
      </c>
      <c r="AU293" s="17" t="s">
        <v>87</v>
      </c>
    </row>
    <row r="294" spans="1:51" s="14" customFormat="1" ht="12">
      <c r="A294" s="14"/>
      <c r="B294" s="246"/>
      <c r="C294" s="247"/>
      <c r="D294" s="231" t="s">
        <v>143</v>
      </c>
      <c r="E294" s="247"/>
      <c r="F294" s="249" t="s">
        <v>350</v>
      </c>
      <c r="G294" s="247"/>
      <c r="H294" s="250">
        <v>236.283</v>
      </c>
      <c r="I294" s="251"/>
      <c r="J294" s="247"/>
      <c r="K294" s="247"/>
      <c r="L294" s="252"/>
      <c r="M294" s="253"/>
      <c r="N294" s="254"/>
      <c r="O294" s="254"/>
      <c r="P294" s="254"/>
      <c r="Q294" s="254"/>
      <c r="R294" s="254"/>
      <c r="S294" s="254"/>
      <c r="T294" s="25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6" t="s">
        <v>143</v>
      </c>
      <c r="AU294" s="256" t="s">
        <v>87</v>
      </c>
      <c r="AV294" s="14" t="s">
        <v>87</v>
      </c>
      <c r="AW294" s="14" t="s">
        <v>4</v>
      </c>
      <c r="AX294" s="14" t="s">
        <v>21</v>
      </c>
      <c r="AY294" s="256" t="s">
        <v>132</v>
      </c>
    </row>
    <row r="295" spans="1:63" s="12" customFormat="1" ht="22.8" customHeight="1">
      <c r="A295" s="12"/>
      <c r="B295" s="202"/>
      <c r="C295" s="203"/>
      <c r="D295" s="204" t="s">
        <v>78</v>
      </c>
      <c r="E295" s="216" t="s">
        <v>181</v>
      </c>
      <c r="F295" s="216" t="s">
        <v>351</v>
      </c>
      <c r="G295" s="203"/>
      <c r="H295" s="203"/>
      <c r="I295" s="206"/>
      <c r="J295" s="217">
        <f>BK295</f>
        <v>0</v>
      </c>
      <c r="K295" s="203"/>
      <c r="L295" s="208"/>
      <c r="M295" s="209"/>
      <c r="N295" s="210"/>
      <c r="O295" s="210"/>
      <c r="P295" s="211">
        <f>SUM(P296:P299)</f>
        <v>0</v>
      </c>
      <c r="Q295" s="210"/>
      <c r="R295" s="211">
        <f>SUM(R296:R299)</f>
        <v>0.0138</v>
      </c>
      <c r="S295" s="210"/>
      <c r="T295" s="212">
        <f>SUM(T296:T299)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3" t="s">
        <v>21</v>
      </c>
      <c r="AT295" s="214" t="s">
        <v>78</v>
      </c>
      <c r="AU295" s="214" t="s">
        <v>21</v>
      </c>
      <c r="AY295" s="213" t="s">
        <v>132</v>
      </c>
      <c r="BK295" s="215">
        <f>SUM(BK296:BK299)</f>
        <v>0</v>
      </c>
    </row>
    <row r="296" spans="1:65" s="2" customFormat="1" ht="12">
      <c r="A296" s="38"/>
      <c r="B296" s="39"/>
      <c r="C296" s="218" t="s">
        <v>352</v>
      </c>
      <c r="D296" s="218" t="s">
        <v>134</v>
      </c>
      <c r="E296" s="219" t="s">
        <v>353</v>
      </c>
      <c r="F296" s="220" t="s">
        <v>354</v>
      </c>
      <c r="G296" s="221" t="s">
        <v>171</v>
      </c>
      <c r="H296" s="222">
        <v>5</v>
      </c>
      <c r="I296" s="223"/>
      <c r="J296" s="224">
        <f>ROUND(I296*H296,2)</f>
        <v>0</v>
      </c>
      <c r="K296" s="220" t="s">
        <v>1</v>
      </c>
      <c r="L296" s="44"/>
      <c r="M296" s="225" t="s">
        <v>1</v>
      </c>
      <c r="N296" s="226" t="s">
        <v>44</v>
      </c>
      <c r="O296" s="91"/>
      <c r="P296" s="227">
        <f>O296*H296</f>
        <v>0</v>
      </c>
      <c r="Q296" s="227">
        <v>0.00276</v>
      </c>
      <c r="R296" s="227">
        <f>Q296*H296</f>
        <v>0.0138</v>
      </c>
      <c r="S296" s="227">
        <v>0</v>
      </c>
      <c r="T296" s="228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9" t="s">
        <v>139</v>
      </c>
      <c r="AT296" s="229" t="s">
        <v>134</v>
      </c>
      <c r="AU296" s="229" t="s">
        <v>87</v>
      </c>
      <c r="AY296" s="17" t="s">
        <v>132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7" t="s">
        <v>21</v>
      </c>
      <c r="BK296" s="230">
        <f>ROUND(I296*H296,2)</f>
        <v>0</v>
      </c>
      <c r="BL296" s="17" t="s">
        <v>139</v>
      </c>
      <c r="BM296" s="229" t="s">
        <v>355</v>
      </c>
    </row>
    <row r="297" spans="1:47" s="2" customFormat="1" ht="12">
      <c r="A297" s="38"/>
      <c r="B297" s="39"/>
      <c r="C297" s="40"/>
      <c r="D297" s="231" t="s">
        <v>141</v>
      </c>
      <c r="E297" s="40"/>
      <c r="F297" s="232" t="s">
        <v>354</v>
      </c>
      <c r="G297" s="40"/>
      <c r="H297" s="40"/>
      <c r="I297" s="233"/>
      <c r="J297" s="40"/>
      <c r="K297" s="40"/>
      <c r="L297" s="44"/>
      <c r="M297" s="234"/>
      <c r="N297" s="235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141</v>
      </c>
      <c r="AU297" s="17" t="s">
        <v>87</v>
      </c>
    </row>
    <row r="298" spans="1:51" s="13" customFormat="1" ht="12">
      <c r="A298" s="13"/>
      <c r="B298" s="236"/>
      <c r="C298" s="237"/>
      <c r="D298" s="231" t="s">
        <v>143</v>
      </c>
      <c r="E298" s="238" t="s">
        <v>1</v>
      </c>
      <c r="F298" s="239" t="s">
        <v>356</v>
      </c>
      <c r="G298" s="237"/>
      <c r="H298" s="238" t="s">
        <v>1</v>
      </c>
      <c r="I298" s="240"/>
      <c r="J298" s="237"/>
      <c r="K298" s="237"/>
      <c r="L298" s="241"/>
      <c r="M298" s="242"/>
      <c r="N298" s="243"/>
      <c r="O298" s="243"/>
      <c r="P298" s="243"/>
      <c r="Q298" s="243"/>
      <c r="R298" s="243"/>
      <c r="S298" s="243"/>
      <c r="T298" s="24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5" t="s">
        <v>143</v>
      </c>
      <c r="AU298" s="245" t="s">
        <v>87</v>
      </c>
      <c r="AV298" s="13" t="s">
        <v>21</v>
      </c>
      <c r="AW298" s="13" t="s">
        <v>36</v>
      </c>
      <c r="AX298" s="13" t="s">
        <v>79</v>
      </c>
      <c r="AY298" s="245" t="s">
        <v>132</v>
      </c>
    </row>
    <row r="299" spans="1:51" s="14" customFormat="1" ht="12">
      <c r="A299" s="14"/>
      <c r="B299" s="246"/>
      <c r="C299" s="247"/>
      <c r="D299" s="231" t="s">
        <v>143</v>
      </c>
      <c r="E299" s="248" t="s">
        <v>1</v>
      </c>
      <c r="F299" s="249" t="s">
        <v>357</v>
      </c>
      <c r="G299" s="247"/>
      <c r="H299" s="250">
        <v>5</v>
      </c>
      <c r="I299" s="251"/>
      <c r="J299" s="247"/>
      <c r="K299" s="247"/>
      <c r="L299" s="252"/>
      <c r="M299" s="253"/>
      <c r="N299" s="254"/>
      <c r="O299" s="254"/>
      <c r="P299" s="254"/>
      <c r="Q299" s="254"/>
      <c r="R299" s="254"/>
      <c r="S299" s="254"/>
      <c r="T299" s="25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6" t="s">
        <v>143</v>
      </c>
      <c r="AU299" s="256" t="s">
        <v>87</v>
      </c>
      <c r="AV299" s="14" t="s">
        <v>87</v>
      </c>
      <c r="AW299" s="14" t="s">
        <v>36</v>
      </c>
      <c r="AX299" s="14" t="s">
        <v>21</v>
      </c>
      <c r="AY299" s="256" t="s">
        <v>132</v>
      </c>
    </row>
    <row r="300" spans="1:63" s="12" customFormat="1" ht="22.8" customHeight="1">
      <c r="A300" s="12"/>
      <c r="B300" s="202"/>
      <c r="C300" s="203"/>
      <c r="D300" s="204" t="s">
        <v>78</v>
      </c>
      <c r="E300" s="216" t="s">
        <v>188</v>
      </c>
      <c r="F300" s="216" t="s">
        <v>358</v>
      </c>
      <c r="G300" s="203"/>
      <c r="H300" s="203"/>
      <c r="I300" s="206"/>
      <c r="J300" s="217">
        <f>BK300</f>
        <v>0</v>
      </c>
      <c r="K300" s="203"/>
      <c r="L300" s="208"/>
      <c r="M300" s="209"/>
      <c r="N300" s="210"/>
      <c r="O300" s="210"/>
      <c r="P300" s="211">
        <f>SUM(P301:P362)</f>
        <v>0</v>
      </c>
      <c r="Q300" s="210"/>
      <c r="R300" s="211">
        <f>SUM(R301:R362)</f>
        <v>9.805373399999999</v>
      </c>
      <c r="S300" s="210"/>
      <c r="T300" s="212">
        <f>SUM(T301:T362)</f>
        <v>222.2962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13" t="s">
        <v>21</v>
      </c>
      <c r="AT300" s="214" t="s">
        <v>78</v>
      </c>
      <c r="AU300" s="214" t="s">
        <v>21</v>
      </c>
      <c r="AY300" s="213" t="s">
        <v>132</v>
      </c>
      <c r="BK300" s="215">
        <f>SUM(BK301:BK362)</f>
        <v>0</v>
      </c>
    </row>
    <row r="301" spans="1:65" s="2" customFormat="1" ht="12">
      <c r="A301" s="38"/>
      <c r="B301" s="39"/>
      <c r="C301" s="218" t="s">
        <v>359</v>
      </c>
      <c r="D301" s="218" t="s">
        <v>134</v>
      </c>
      <c r="E301" s="219" t="s">
        <v>360</v>
      </c>
      <c r="F301" s="220" t="s">
        <v>361</v>
      </c>
      <c r="G301" s="221" t="s">
        <v>171</v>
      </c>
      <c r="H301" s="222">
        <v>17.2</v>
      </c>
      <c r="I301" s="223"/>
      <c r="J301" s="224">
        <f>ROUND(I301*H301,2)</f>
        <v>0</v>
      </c>
      <c r="K301" s="220" t="s">
        <v>138</v>
      </c>
      <c r="L301" s="44"/>
      <c r="M301" s="225" t="s">
        <v>1</v>
      </c>
      <c r="N301" s="226" t="s">
        <v>44</v>
      </c>
      <c r="O301" s="91"/>
      <c r="P301" s="227">
        <f>O301*H301</f>
        <v>0</v>
      </c>
      <c r="Q301" s="227">
        <v>0.10095</v>
      </c>
      <c r="R301" s="227">
        <f>Q301*H301</f>
        <v>1.73634</v>
      </c>
      <c r="S301" s="227">
        <v>0</v>
      </c>
      <c r="T301" s="228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9" t="s">
        <v>139</v>
      </c>
      <c r="AT301" s="229" t="s">
        <v>134</v>
      </c>
      <c r="AU301" s="229" t="s">
        <v>87</v>
      </c>
      <c r="AY301" s="17" t="s">
        <v>132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17" t="s">
        <v>21</v>
      </c>
      <c r="BK301" s="230">
        <f>ROUND(I301*H301,2)</f>
        <v>0</v>
      </c>
      <c r="BL301" s="17" t="s">
        <v>139</v>
      </c>
      <c r="BM301" s="229" t="s">
        <v>362</v>
      </c>
    </row>
    <row r="302" spans="1:47" s="2" customFormat="1" ht="12">
      <c r="A302" s="38"/>
      <c r="B302" s="39"/>
      <c r="C302" s="40"/>
      <c r="D302" s="231" t="s">
        <v>141</v>
      </c>
      <c r="E302" s="40"/>
      <c r="F302" s="232" t="s">
        <v>363</v>
      </c>
      <c r="G302" s="40"/>
      <c r="H302" s="40"/>
      <c r="I302" s="233"/>
      <c r="J302" s="40"/>
      <c r="K302" s="40"/>
      <c r="L302" s="44"/>
      <c r="M302" s="234"/>
      <c r="N302" s="235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141</v>
      </c>
      <c r="AU302" s="17" t="s">
        <v>87</v>
      </c>
    </row>
    <row r="303" spans="1:51" s="13" customFormat="1" ht="12">
      <c r="A303" s="13"/>
      <c r="B303" s="236"/>
      <c r="C303" s="237"/>
      <c r="D303" s="231" t="s">
        <v>143</v>
      </c>
      <c r="E303" s="238" t="s">
        <v>1</v>
      </c>
      <c r="F303" s="239" t="s">
        <v>364</v>
      </c>
      <c r="G303" s="237"/>
      <c r="H303" s="238" t="s">
        <v>1</v>
      </c>
      <c r="I303" s="240"/>
      <c r="J303" s="237"/>
      <c r="K303" s="237"/>
      <c r="L303" s="241"/>
      <c r="M303" s="242"/>
      <c r="N303" s="243"/>
      <c r="O303" s="243"/>
      <c r="P303" s="243"/>
      <c r="Q303" s="243"/>
      <c r="R303" s="243"/>
      <c r="S303" s="243"/>
      <c r="T303" s="24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5" t="s">
        <v>143</v>
      </c>
      <c r="AU303" s="245" t="s">
        <v>87</v>
      </c>
      <c r="AV303" s="13" t="s">
        <v>21</v>
      </c>
      <c r="AW303" s="13" t="s">
        <v>36</v>
      </c>
      <c r="AX303" s="13" t="s">
        <v>79</v>
      </c>
      <c r="AY303" s="245" t="s">
        <v>132</v>
      </c>
    </row>
    <row r="304" spans="1:51" s="14" customFormat="1" ht="12">
      <c r="A304" s="14"/>
      <c r="B304" s="246"/>
      <c r="C304" s="247"/>
      <c r="D304" s="231" t="s">
        <v>143</v>
      </c>
      <c r="E304" s="248" t="s">
        <v>1</v>
      </c>
      <c r="F304" s="249" t="s">
        <v>365</v>
      </c>
      <c r="G304" s="247"/>
      <c r="H304" s="250">
        <v>17.2</v>
      </c>
      <c r="I304" s="251"/>
      <c r="J304" s="247"/>
      <c r="K304" s="247"/>
      <c r="L304" s="252"/>
      <c r="M304" s="253"/>
      <c r="N304" s="254"/>
      <c r="O304" s="254"/>
      <c r="P304" s="254"/>
      <c r="Q304" s="254"/>
      <c r="R304" s="254"/>
      <c r="S304" s="254"/>
      <c r="T304" s="25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6" t="s">
        <v>143</v>
      </c>
      <c r="AU304" s="256" t="s">
        <v>87</v>
      </c>
      <c r="AV304" s="14" t="s">
        <v>87</v>
      </c>
      <c r="AW304" s="14" t="s">
        <v>36</v>
      </c>
      <c r="AX304" s="14" t="s">
        <v>21</v>
      </c>
      <c r="AY304" s="256" t="s">
        <v>132</v>
      </c>
    </row>
    <row r="305" spans="1:65" s="2" customFormat="1" ht="16.5" customHeight="1">
      <c r="A305" s="38"/>
      <c r="B305" s="39"/>
      <c r="C305" s="268" t="s">
        <v>366</v>
      </c>
      <c r="D305" s="268" t="s">
        <v>230</v>
      </c>
      <c r="E305" s="269" t="s">
        <v>367</v>
      </c>
      <c r="F305" s="270" t="s">
        <v>368</v>
      </c>
      <c r="G305" s="271" t="s">
        <v>171</v>
      </c>
      <c r="H305" s="272">
        <v>17.2</v>
      </c>
      <c r="I305" s="273"/>
      <c r="J305" s="274">
        <f>ROUND(I305*H305,2)</f>
        <v>0</v>
      </c>
      <c r="K305" s="270" t="s">
        <v>138</v>
      </c>
      <c r="L305" s="275"/>
      <c r="M305" s="276" t="s">
        <v>1</v>
      </c>
      <c r="N305" s="277" t="s">
        <v>44</v>
      </c>
      <c r="O305" s="91"/>
      <c r="P305" s="227">
        <f>O305*H305</f>
        <v>0</v>
      </c>
      <c r="Q305" s="227">
        <v>0.028</v>
      </c>
      <c r="R305" s="227">
        <f>Q305*H305</f>
        <v>0.4816</v>
      </c>
      <c r="S305" s="227">
        <v>0</v>
      </c>
      <c r="T305" s="228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9" t="s">
        <v>181</v>
      </c>
      <c r="AT305" s="229" t="s">
        <v>230</v>
      </c>
      <c r="AU305" s="229" t="s">
        <v>87</v>
      </c>
      <c r="AY305" s="17" t="s">
        <v>132</v>
      </c>
      <c r="BE305" s="230">
        <f>IF(N305="základní",J305,0)</f>
        <v>0</v>
      </c>
      <c r="BF305" s="230">
        <f>IF(N305="snížená",J305,0)</f>
        <v>0</v>
      </c>
      <c r="BG305" s="230">
        <f>IF(N305="zákl. přenesená",J305,0)</f>
        <v>0</v>
      </c>
      <c r="BH305" s="230">
        <f>IF(N305="sníž. přenesená",J305,0)</f>
        <v>0</v>
      </c>
      <c r="BI305" s="230">
        <f>IF(N305="nulová",J305,0)</f>
        <v>0</v>
      </c>
      <c r="BJ305" s="17" t="s">
        <v>21</v>
      </c>
      <c r="BK305" s="230">
        <f>ROUND(I305*H305,2)</f>
        <v>0</v>
      </c>
      <c r="BL305" s="17" t="s">
        <v>139</v>
      </c>
      <c r="BM305" s="229" t="s">
        <v>369</v>
      </c>
    </row>
    <row r="306" spans="1:47" s="2" customFormat="1" ht="12">
      <c r="A306" s="38"/>
      <c r="B306" s="39"/>
      <c r="C306" s="40"/>
      <c r="D306" s="231" t="s">
        <v>141</v>
      </c>
      <c r="E306" s="40"/>
      <c r="F306" s="232" t="s">
        <v>368</v>
      </c>
      <c r="G306" s="40"/>
      <c r="H306" s="40"/>
      <c r="I306" s="233"/>
      <c r="J306" s="40"/>
      <c r="K306" s="40"/>
      <c r="L306" s="44"/>
      <c r="M306" s="234"/>
      <c r="N306" s="235"/>
      <c r="O306" s="91"/>
      <c r="P306" s="91"/>
      <c r="Q306" s="91"/>
      <c r="R306" s="91"/>
      <c r="S306" s="91"/>
      <c r="T306" s="92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141</v>
      </c>
      <c r="AU306" s="17" t="s">
        <v>87</v>
      </c>
    </row>
    <row r="307" spans="1:65" s="2" customFormat="1" ht="16.5" customHeight="1">
      <c r="A307" s="38"/>
      <c r="B307" s="39"/>
      <c r="C307" s="218" t="s">
        <v>370</v>
      </c>
      <c r="D307" s="218" t="s">
        <v>134</v>
      </c>
      <c r="E307" s="219" t="s">
        <v>371</v>
      </c>
      <c r="F307" s="220" t="s">
        <v>372</v>
      </c>
      <c r="G307" s="221" t="s">
        <v>248</v>
      </c>
      <c r="H307" s="222">
        <v>1</v>
      </c>
      <c r="I307" s="223"/>
      <c r="J307" s="224">
        <f>ROUND(I307*H307,2)</f>
        <v>0</v>
      </c>
      <c r="K307" s="220" t="s">
        <v>1</v>
      </c>
      <c r="L307" s="44"/>
      <c r="M307" s="225" t="s">
        <v>1</v>
      </c>
      <c r="N307" s="226" t="s">
        <v>44</v>
      </c>
      <c r="O307" s="91"/>
      <c r="P307" s="227">
        <f>O307*H307</f>
        <v>0</v>
      </c>
      <c r="Q307" s="227">
        <v>0</v>
      </c>
      <c r="R307" s="227">
        <f>Q307*H307</f>
        <v>0</v>
      </c>
      <c r="S307" s="227">
        <v>0</v>
      </c>
      <c r="T307" s="228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9" t="s">
        <v>139</v>
      </c>
      <c r="AT307" s="229" t="s">
        <v>134</v>
      </c>
      <c r="AU307" s="229" t="s">
        <v>87</v>
      </c>
      <c r="AY307" s="17" t="s">
        <v>132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17" t="s">
        <v>21</v>
      </c>
      <c r="BK307" s="230">
        <f>ROUND(I307*H307,2)</f>
        <v>0</v>
      </c>
      <c r="BL307" s="17" t="s">
        <v>139</v>
      </c>
      <c r="BM307" s="229" t="s">
        <v>373</v>
      </c>
    </row>
    <row r="308" spans="1:47" s="2" customFormat="1" ht="12">
      <c r="A308" s="38"/>
      <c r="B308" s="39"/>
      <c r="C308" s="40"/>
      <c r="D308" s="231" t="s">
        <v>141</v>
      </c>
      <c r="E308" s="40"/>
      <c r="F308" s="232" t="s">
        <v>374</v>
      </c>
      <c r="G308" s="40"/>
      <c r="H308" s="40"/>
      <c r="I308" s="233"/>
      <c r="J308" s="40"/>
      <c r="K308" s="40"/>
      <c r="L308" s="44"/>
      <c r="M308" s="234"/>
      <c r="N308" s="235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141</v>
      </c>
      <c r="AU308" s="17" t="s">
        <v>87</v>
      </c>
    </row>
    <row r="309" spans="1:65" s="2" customFormat="1" ht="16.5" customHeight="1">
      <c r="A309" s="38"/>
      <c r="B309" s="39"/>
      <c r="C309" s="218" t="s">
        <v>375</v>
      </c>
      <c r="D309" s="218" t="s">
        <v>134</v>
      </c>
      <c r="E309" s="219" t="s">
        <v>376</v>
      </c>
      <c r="F309" s="220" t="s">
        <v>377</v>
      </c>
      <c r="G309" s="221" t="s">
        <v>248</v>
      </c>
      <c r="H309" s="222">
        <v>1</v>
      </c>
      <c r="I309" s="223"/>
      <c r="J309" s="224">
        <f>ROUND(I309*H309,2)</f>
        <v>0</v>
      </c>
      <c r="K309" s="220" t="s">
        <v>1</v>
      </c>
      <c r="L309" s="44"/>
      <c r="M309" s="225" t="s">
        <v>1</v>
      </c>
      <c r="N309" s="226" t="s">
        <v>44</v>
      </c>
      <c r="O309" s="91"/>
      <c r="P309" s="227">
        <f>O309*H309</f>
        <v>0</v>
      </c>
      <c r="Q309" s="227">
        <v>0</v>
      </c>
      <c r="R309" s="227">
        <f>Q309*H309</f>
        <v>0</v>
      </c>
      <c r="S309" s="227">
        <v>0</v>
      </c>
      <c r="T309" s="228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9" t="s">
        <v>139</v>
      </c>
      <c r="AT309" s="229" t="s">
        <v>134</v>
      </c>
      <c r="AU309" s="229" t="s">
        <v>87</v>
      </c>
      <c r="AY309" s="17" t="s">
        <v>132</v>
      </c>
      <c r="BE309" s="230">
        <f>IF(N309="základní",J309,0)</f>
        <v>0</v>
      </c>
      <c r="BF309" s="230">
        <f>IF(N309="snížená",J309,0)</f>
        <v>0</v>
      </c>
      <c r="BG309" s="230">
        <f>IF(N309="zákl. přenesená",J309,0)</f>
        <v>0</v>
      </c>
      <c r="BH309" s="230">
        <f>IF(N309="sníž. přenesená",J309,0)</f>
        <v>0</v>
      </c>
      <c r="BI309" s="230">
        <f>IF(N309="nulová",J309,0)</f>
        <v>0</v>
      </c>
      <c r="BJ309" s="17" t="s">
        <v>21</v>
      </c>
      <c r="BK309" s="230">
        <f>ROUND(I309*H309,2)</f>
        <v>0</v>
      </c>
      <c r="BL309" s="17" t="s">
        <v>139</v>
      </c>
      <c r="BM309" s="229" t="s">
        <v>378</v>
      </c>
    </row>
    <row r="310" spans="1:47" s="2" customFormat="1" ht="12">
      <c r="A310" s="38"/>
      <c r="B310" s="39"/>
      <c r="C310" s="40"/>
      <c r="D310" s="231" t="s">
        <v>141</v>
      </c>
      <c r="E310" s="40"/>
      <c r="F310" s="232" t="s">
        <v>377</v>
      </c>
      <c r="G310" s="40"/>
      <c r="H310" s="40"/>
      <c r="I310" s="233"/>
      <c r="J310" s="40"/>
      <c r="K310" s="40"/>
      <c r="L310" s="44"/>
      <c r="M310" s="234"/>
      <c r="N310" s="235"/>
      <c r="O310" s="91"/>
      <c r="P310" s="91"/>
      <c r="Q310" s="91"/>
      <c r="R310" s="91"/>
      <c r="S310" s="91"/>
      <c r="T310" s="92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141</v>
      </c>
      <c r="AU310" s="17" t="s">
        <v>87</v>
      </c>
    </row>
    <row r="311" spans="1:65" s="2" customFormat="1" ht="16.5" customHeight="1">
      <c r="A311" s="38"/>
      <c r="B311" s="39"/>
      <c r="C311" s="218" t="s">
        <v>379</v>
      </c>
      <c r="D311" s="218" t="s">
        <v>134</v>
      </c>
      <c r="E311" s="219" t="s">
        <v>380</v>
      </c>
      <c r="F311" s="220" t="s">
        <v>381</v>
      </c>
      <c r="G311" s="221" t="s">
        <v>248</v>
      </c>
      <c r="H311" s="222">
        <v>1</v>
      </c>
      <c r="I311" s="223"/>
      <c r="J311" s="224">
        <f>ROUND(I311*H311,2)</f>
        <v>0</v>
      </c>
      <c r="K311" s="220" t="s">
        <v>1</v>
      </c>
      <c r="L311" s="44"/>
      <c r="M311" s="225" t="s">
        <v>1</v>
      </c>
      <c r="N311" s="226" t="s">
        <v>44</v>
      </c>
      <c r="O311" s="91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9" t="s">
        <v>139</v>
      </c>
      <c r="AT311" s="229" t="s">
        <v>134</v>
      </c>
      <c r="AU311" s="229" t="s">
        <v>87</v>
      </c>
      <c r="AY311" s="17" t="s">
        <v>132</v>
      </c>
      <c r="BE311" s="230">
        <f>IF(N311="základní",J311,0)</f>
        <v>0</v>
      </c>
      <c r="BF311" s="230">
        <f>IF(N311="snížená",J311,0)</f>
        <v>0</v>
      </c>
      <c r="BG311" s="230">
        <f>IF(N311="zákl. přenesená",J311,0)</f>
        <v>0</v>
      </c>
      <c r="BH311" s="230">
        <f>IF(N311="sníž. přenesená",J311,0)</f>
        <v>0</v>
      </c>
      <c r="BI311" s="230">
        <f>IF(N311="nulová",J311,0)</f>
        <v>0</v>
      </c>
      <c r="BJ311" s="17" t="s">
        <v>21</v>
      </c>
      <c r="BK311" s="230">
        <f>ROUND(I311*H311,2)</f>
        <v>0</v>
      </c>
      <c r="BL311" s="17" t="s">
        <v>139</v>
      </c>
      <c r="BM311" s="229" t="s">
        <v>382</v>
      </c>
    </row>
    <row r="312" spans="1:47" s="2" customFormat="1" ht="12">
      <c r="A312" s="38"/>
      <c r="B312" s="39"/>
      <c r="C312" s="40"/>
      <c r="D312" s="231" t="s">
        <v>141</v>
      </c>
      <c r="E312" s="40"/>
      <c r="F312" s="232" t="s">
        <v>381</v>
      </c>
      <c r="G312" s="40"/>
      <c r="H312" s="40"/>
      <c r="I312" s="233"/>
      <c r="J312" s="40"/>
      <c r="K312" s="40"/>
      <c r="L312" s="44"/>
      <c r="M312" s="234"/>
      <c r="N312" s="235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141</v>
      </c>
      <c r="AU312" s="17" t="s">
        <v>87</v>
      </c>
    </row>
    <row r="313" spans="1:65" s="2" customFormat="1" ht="16.5" customHeight="1">
      <c r="A313" s="38"/>
      <c r="B313" s="39"/>
      <c r="C313" s="218" t="s">
        <v>383</v>
      </c>
      <c r="D313" s="218" t="s">
        <v>134</v>
      </c>
      <c r="E313" s="219" t="s">
        <v>384</v>
      </c>
      <c r="F313" s="220" t="s">
        <v>385</v>
      </c>
      <c r="G313" s="221" t="s">
        <v>227</v>
      </c>
      <c r="H313" s="222">
        <v>2</v>
      </c>
      <c r="I313" s="223"/>
      <c r="J313" s="224">
        <f>ROUND(I313*H313,2)</f>
        <v>0</v>
      </c>
      <c r="K313" s="220" t="s">
        <v>1</v>
      </c>
      <c r="L313" s="44"/>
      <c r="M313" s="225" t="s">
        <v>1</v>
      </c>
      <c r="N313" s="226" t="s">
        <v>44</v>
      </c>
      <c r="O313" s="91"/>
      <c r="P313" s="227">
        <f>O313*H313</f>
        <v>0</v>
      </c>
      <c r="Q313" s="227">
        <v>0</v>
      </c>
      <c r="R313" s="227">
        <f>Q313*H313</f>
        <v>0</v>
      </c>
      <c r="S313" s="227">
        <v>0</v>
      </c>
      <c r="T313" s="228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9" t="s">
        <v>139</v>
      </c>
      <c r="AT313" s="229" t="s">
        <v>134</v>
      </c>
      <c r="AU313" s="229" t="s">
        <v>87</v>
      </c>
      <c r="AY313" s="17" t="s">
        <v>132</v>
      </c>
      <c r="BE313" s="230">
        <f>IF(N313="základní",J313,0)</f>
        <v>0</v>
      </c>
      <c r="BF313" s="230">
        <f>IF(N313="snížená",J313,0)</f>
        <v>0</v>
      </c>
      <c r="BG313" s="230">
        <f>IF(N313="zákl. přenesená",J313,0)</f>
        <v>0</v>
      </c>
      <c r="BH313" s="230">
        <f>IF(N313="sníž. přenesená",J313,0)</f>
        <v>0</v>
      </c>
      <c r="BI313" s="230">
        <f>IF(N313="nulová",J313,0)</f>
        <v>0</v>
      </c>
      <c r="BJ313" s="17" t="s">
        <v>21</v>
      </c>
      <c r="BK313" s="230">
        <f>ROUND(I313*H313,2)</f>
        <v>0</v>
      </c>
      <c r="BL313" s="17" t="s">
        <v>139</v>
      </c>
      <c r="BM313" s="229" t="s">
        <v>386</v>
      </c>
    </row>
    <row r="314" spans="1:47" s="2" customFormat="1" ht="12">
      <c r="A314" s="38"/>
      <c r="B314" s="39"/>
      <c r="C314" s="40"/>
      <c r="D314" s="231" t="s">
        <v>141</v>
      </c>
      <c r="E314" s="40"/>
      <c r="F314" s="232" t="s">
        <v>385</v>
      </c>
      <c r="G314" s="40"/>
      <c r="H314" s="40"/>
      <c r="I314" s="233"/>
      <c r="J314" s="40"/>
      <c r="K314" s="40"/>
      <c r="L314" s="44"/>
      <c r="M314" s="234"/>
      <c r="N314" s="235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141</v>
      </c>
      <c r="AU314" s="17" t="s">
        <v>87</v>
      </c>
    </row>
    <row r="315" spans="1:65" s="2" customFormat="1" ht="12">
      <c r="A315" s="38"/>
      <c r="B315" s="39"/>
      <c r="C315" s="218" t="s">
        <v>387</v>
      </c>
      <c r="D315" s="218" t="s">
        <v>134</v>
      </c>
      <c r="E315" s="219" t="s">
        <v>388</v>
      </c>
      <c r="F315" s="220" t="s">
        <v>389</v>
      </c>
      <c r="G315" s="221" t="s">
        <v>171</v>
      </c>
      <c r="H315" s="222">
        <v>24.5</v>
      </c>
      <c r="I315" s="223"/>
      <c r="J315" s="224">
        <f>ROUND(I315*H315,2)</f>
        <v>0</v>
      </c>
      <c r="K315" s="220" t="s">
        <v>138</v>
      </c>
      <c r="L315" s="44"/>
      <c r="M315" s="225" t="s">
        <v>1</v>
      </c>
      <c r="N315" s="226" t="s">
        <v>44</v>
      </c>
      <c r="O315" s="91"/>
      <c r="P315" s="227">
        <f>O315*H315</f>
        <v>0</v>
      </c>
      <c r="Q315" s="227">
        <v>0.29221</v>
      </c>
      <c r="R315" s="227">
        <f>Q315*H315</f>
        <v>7.1591450000000005</v>
      </c>
      <c r="S315" s="227">
        <v>0</v>
      </c>
      <c r="T315" s="228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9" t="s">
        <v>139</v>
      </c>
      <c r="AT315" s="229" t="s">
        <v>134</v>
      </c>
      <c r="AU315" s="229" t="s">
        <v>87</v>
      </c>
      <c r="AY315" s="17" t="s">
        <v>132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17" t="s">
        <v>21</v>
      </c>
      <c r="BK315" s="230">
        <f>ROUND(I315*H315,2)</f>
        <v>0</v>
      </c>
      <c r="BL315" s="17" t="s">
        <v>139</v>
      </c>
      <c r="BM315" s="229" t="s">
        <v>390</v>
      </c>
    </row>
    <row r="316" spans="1:47" s="2" customFormat="1" ht="12">
      <c r="A316" s="38"/>
      <c r="B316" s="39"/>
      <c r="C316" s="40"/>
      <c r="D316" s="231" t="s">
        <v>141</v>
      </c>
      <c r="E316" s="40"/>
      <c r="F316" s="232" t="s">
        <v>391</v>
      </c>
      <c r="G316" s="40"/>
      <c r="H316" s="40"/>
      <c r="I316" s="233"/>
      <c r="J316" s="40"/>
      <c r="K316" s="40"/>
      <c r="L316" s="44"/>
      <c r="M316" s="234"/>
      <c r="N316" s="235"/>
      <c r="O316" s="91"/>
      <c r="P316" s="91"/>
      <c r="Q316" s="91"/>
      <c r="R316" s="91"/>
      <c r="S316" s="91"/>
      <c r="T316" s="92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141</v>
      </c>
      <c r="AU316" s="17" t="s">
        <v>87</v>
      </c>
    </row>
    <row r="317" spans="1:51" s="13" customFormat="1" ht="12">
      <c r="A317" s="13"/>
      <c r="B317" s="236"/>
      <c r="C317" s="237"/>
      <c r="D317" s="231" t="s">
        <v>143</v>
      </c>
      <c r="E317" s="238" t="s">
        <v>1</v>
      </c>
      <c r="F317" s="239" t="s">
        <v>392</v>
      </c>
      <c r="G317" s="237"/>
      <c r="H317" s="238" t="s">
        <v>1</v>
      </c>
      <c r="I317" s="240"/>
      <c r="J317" s="237"/>
      <c r="K317" s="237"/>
      <c r="L317" s="241"/>
      <c r="M317" s="242"/>
      <c r="N317" s="243"/>
      <c r="O317" s="243"/>
      <c r="P317" s="243"/>
      <c r="Q317" s="243"/>
      <c r="R317" s="243"/>
      <c r="S317" s="243"/>
      <c r="T317" s="24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5" t="s">
        <v>143</v>
      </c>
      <c r="AU317" s="245" t="s">
        <v>87</v>
      </c>
      <c r="AV317" s="13" t="s">
        <v>21</v>
      </c>
      <c r="AW317" s="13" t="s">
        <v>36</v>
      </c>
      <c r="AX317" s="13" t="s">
        <v>79</v>
      </c>
      <c r="AY317" s="245" t="s">
        <v>132</v>
      </c>
    </row>
    <row r="318" spans="1:51" s="14" customFormat="1" ht="12">
      <c r="A318" s="14"/>
      <c r="B318" s="246"/>
      <c r="C318" s="247"/>
      <c r="D318" s="231" t="s">
        <v>143</v>
      </c>
      <c r="E318" s="248" t="s">
        <v>1</v>
      </c>
      <c r="F318" s="249" t="s">
        <v>393</v>
      </c>
      <c r="G318" s="247"/>
      <c r="H318" s="250">
        <v>24.5</v>
      </c>
      <c r="I318" s="251"/>
      <c r="J318" s="247"/>
      <c r="K318" s="247"/>
      <c r="L318" s="252"/>
      <c r="M318" s="253"/>
      <c r="N318" s="254"/>
      <c r="O318" s="254"/>
      <c r="P318" s="254"/>
      <c r="Q318" s="254"/>
      <c r="R318" s="254"/>
      <c r="S318" s="254"/>
      <c r="T318" s="25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6" t="s">
        <v>143</v>
      </c>
      <c r="AU318" s="256" t="s">
        <v>87</v>
      </c>
      <c r="AV318" s="14" t="s">
        <v>87</v>
      </c>
      <c r="AW318" s="14" t="s">
        <v>36</v>
      </c>
      <c r="AX318" s="14" t="s">
        <v>21</v>
      </c>
      <c r="AY318" s="256" t="s">
        <v>132</v>
      </c>
    </row>
    <row r="319" spans="1:65" s="2" customFormat="1" ht="12">
      <c r="A319" s="38"/>
      <c r="B319" s="39"/>
      <c r="C319" s="268" t="s">
        <v>394</v>
      </c>
      <c r="D319" s="268" t="s">
        <v>230</v>
      </c>
      <c r="E319" s="269" t="s">
        <v>395</v>
      </c>
      <c r="F319" s="270" t="s">
        <v>396</v>
      </c>
      <c r="G319" s="271" t="s">
        <v>171</v>
      </c>
      <c r="H319" s="272">
        <v>24.5</v>
      </c>
      <c r="I319" s="273"/>
      <c r="J319" s="274">
        <f>ROUND(I319*H319,2)</f>
        <v>0</v>
      </c>
      <c r="K319" s="270" t="s">
        <v>1</v>
      </c>
      <c r="L319" s="275"/>
      <c r="M319" s="276" t="s">
        <v>1</v>
      </c>
      <c r="N319" s="277" t="s">
        <v>44</v>
      </c>
      <c r="O319" s="91"/>
      <c r="P319" s="227">
        <f>O319*H319</f>
        <v>0</v>
      </c>
      <c r="Q319" s="227">
        <v>0.0166</v>
      </c>
      <c r="R319" s="227">
        <f>Q319*H319</f>
        <v>0.4067</v>
      </c>
      <c r="S319" s="227">
        <v>0</v>
      </c>
      <c r="T319" s="228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9" t="s">
        <v>181</v>
      </c>
      <c r="AT319" s="229" t="s">
        <v>230</v>
      </c>
      <c r="AU319" s="229" t="s">
        <v>87</v>
      </c>
      <c r="AY319" s="17" t="s">
        <v>132</v>
      </c>
      <c r="BE319" s="230">
        <f>IF(N319="základní",J319,0)</f>
        <v>0</v>
      </c>
      <c r="BF319" s="230">
        <f>IF(N319="snížená",J319,0)</f>
        <v>0</v>
      </c>
      <c r="BG319" s="230">
        <f>IF(N319="zákl. přenesená",J319,0)</f>
        <v>0</v>
      </c>
      <c r="BH319" s="230">
        <f>IF(N319="sníž. přenesená",J319,0)</f>
        <v>0</v>
      </c>
      <c r="BI319" s="230">
        <f>IF(N319="nulová",J319,0)</f>
        <v>0</v>
      </c>
      <c r="BJ319" s="17" t="s">
        <v>21</v>
      </c>
      <c r="BK319" s="230">
        <f>ROUND(I319*H319,2)</f>
        <v>0</v>
      </c>
      <c r="BL319" s="17" t="s">
        <v>139</v>
      </c>
      <c r="BM319" s="229" t="s">
        <v>397</v>
      </c>
    </row>
    <row r="320" spans="1:47" s="2" customFormat="1" ht="12">
      <c r="A320" s="38"/>
      <c r="B320" s="39"/>
      <c r="C320" s="40"/>
      <c r="D320" s="231" t="s">
        <v>141</v>
      </c>
      <c r="E320" s="40"/>
      <c r="F320" s="232" t="s">
        <v>396</v>
      </c>
      <c r="G320" s="40"/>
      <c r="H320" s="40"/>
      <c r="I320" s="233"/>
      <c r="J320" s="40"/>
      <c r="K320" s="40"/>
      <c r="L320" s="44"/>
      <c r="M320" s="234"/>
      <c r="N320" s="235"/>
      <c r="O320" s="91"/>
      <c r="P320" s="91"/>
      <c r="Q320" s="91"/>
      <c r="R320" s="91"/>
      <c r="S320" s="91"/>
      <c r="T320" s="92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141</v>
      </c>
      <c r="AU320" s="17" t="s">
        <v>87</v>
      </c>
    </row>
    <row r="321" spans="1:65" s="2" customFormat="1" ht="12">
      <c r="A321" s="38"/>
      <c r="B321" s="39"/>
      <c r="C321" s="218" t="s">
        <v>398</v>
      </c>
      <c r="D321" s="218" t="s">
        <v>134</v>
      </c>
      <c r="E321" s="219" t="s">
        <v>399</v>
      </c>
      <c r="F321" s="220" t="s">
        <v>400</v>
      </c>
      <c r="G321" s="221" t="s">
        <v>227</v>
      </c>
      <c r="H321" s="222">
        <v>16</v>
      </c>
      <c r="I321" s="223"/>
      <c r="J321" s="224">
        <f>ROUND(I321*H321,2)</f>
        <v>0</v>
      </c>
      <c r="K321" s="220" t="s">
        <v>138</v>
      </c>
      <c r="L321" s="44"/>
      <c r="M321" s="225" t="s">
        <v>1</v>
      </c>
      <c r="N321" s="226" t="s">
        <v>44</v>
      </c>
      <c r="O321" s="91"/>
      <c r="P321" s="227">
        <f>O321*H321</f>
        <v>0</v>
      </c>
      <c r="Q321" s="227">
        <v>2E-05</v>
      </c>
      <c r="R321" s="227">
        <f>Q321*H321</f>
        <v>0.00032</v>
      </c>
      <c r="S321" s="227">
        <v>0</v>
      </c>
      <c r="T321" s="228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9" t="s">
        <v>139</v>
      </c>
      <c r="AT321" s="229" t="s">
        <v>134</v>
      </c>
      <c r="AU321" s="229" t="s">
        <v>87</v>
      </c>
      <c r="AY321" s="17" t="s">
        <v>132</v>
      </c>
      <c r="BE321" s="230">
        <f>IF(N321="základní",J321,0)</f>
        <v>0</v>
      </c>
      <c r="BF321" s="230">
        <f>IF(N321="snížená",J321,0)</f>
        <v>0</v>
      </c>
      <c r="BG321" s="230">
        <f>IF(N321="zákl. přenesená",J321,0)</f>
        <v>0</v>
      </c>
      <c r="BH321" s="230">
        <f>IF(N321="sníž. přenesená",J321,0)</f>
        <v>0</v>
      </c>
      <c r="BI321" s="230">
        <f>IF(N321="nulová",J321,0)</f>
        <v>0</v>
      </c>
      <c r="BJ321" s="17" t="s">
        <v>21</v>
      </c>
      <c r="BK321" s="230">
        <f>ROUND(I321*H321,2)</f>
        <v>0</v>
      </c>
      <c r="BL321" s="17" t="s">
        <v>139</v>
      </c>
      <c r="BM321" s="229" t="s">
        <v>401</v>
      </c>
    </row>
    <row r="322" spans="1:47" s="2" customFormat="1" ht="12">
      <c r="A322" s="38"/>
      <c r="B322" s="39"/>
      <c r="C322" s="40"/>
      <c r="D322" s="231" t="s">
        <v>141</v>
      </c>
      <c r="E322" s="40"/>
      <c r="F322" s="232" t="s">
        <v>402</v>
      </c>
      <c r="G322" s="40"/>
      <c r="H322" s="40"/>
      <c r="I322" s="233"/>
      <c r="J322" s="40"/>
      <c r="K322" s="40"/>
      <c r="L322" s="44"/>
      <c r="M322" s="234"/>
      <c r="N322" s="235"/>
      <c r="O322" s="91"/>
      <c r="P322" s="91"/>
      <c r="Q322" s="91"/>
      <c r="R322" s="91"/>
      <c r="S322" s="91"/>
      <c r="T322" s="92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141</v>
      </c>
      <c r="AU322" s="17" t="s">
        <v>87</v>
      </c>
    </row>
    <row r="323" spans="1:51" s="14" customFormat="1" ht="12">
      <c r="A323" s="14"/>
      <c r="B323" s="246"/>
      <c r="C323" s="247"/>
      <c r="D323" s="231" t="s">
        <v>143</v>
      </c>
      <c r="E323" s="248" t="s">
        <v>1</v>
      </c>
      <c r="F323" s="249" t="s">
        <v>403</v>
      </c>
      <c r="G323" s="247"/>
      <c r="H323" s="250">
        <v>16</v>
      </c>
      <c r="I323" s="251"/>
      <c r="J323" s="247"/>
      <c r="K323" s="247"/>
      <c r="L323" s="252"/>
      <c r="M323" s="253"/>
      <c r="N323" s="254"/>
      <c r="O323" s="254"/>
      <c r="P323" s="254"/>
      <c r="Q323" s="254"/>
      <c r="R323" s="254"/>
      <c r="S323" s="254"/>
      <c r="T323" s="25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6" t="s">
        <v>143</v>
      </c>
      <c r="AU323" s="256" t="s">
        <v>87</v>
      </c>
      <c r="AV323" s="14" t="s">
        <v>87</v>
      </c>
      <c r="AW323" s="14" t="s">
        <v>36</v>
      </c>
      <c r="AX323" s="14" t="s">
        <v>21</v>
      </c>
      <c r="AY323" s="256" t="s">
        <v>132</v>
      </c>
    </row>
    <row r="324" spans="1:65" s="2" customFormat="1" ht="21.75" customHeight="1">
      <c r="A324" s="38"/>
      <c r="B324" s="39"/>
      <c r="C324" s="218" t="s">
        <v>404</v>
      </c>
      <c r="D324" s="218" t="s">
        <v>134</v>
      </c>
      <c r="E324" s="219" t="s">
        <v>405</v>
      </c>
      <c r="F324" s="220" t="s">
        <v>406</v>
      </c>
      <c r="G324" s="221" t="s">
        <v>227</v>
      </c>
      <c r="H324" s="222">
        <v>16</v>
      </c>
      <c r="I324" s="223"/>
      <c r="J324" s="224">
        <f>ROUND(I324*H324,2)</f>
        <v>0</v>
      </c>
      <c r="K324" s="220" t="s">
        <v>138</v>
      </c>
      <c r="L324" s="44"/>
      <c r="M324" s="225" t="s">
        <v>1</v>
      </c>
      <c r="N324" s="226" t="s">
        <v>44</v>
      </c>
      <c r="O324" s="91"/>
      <c r="P324" s="227">
        <f>O324*H324</f>
        <v>0</v>
      </c>
      <c r="Q324" s="227">
        <v>0.00027</v>
      </c>
      <c r="R324" s="227">
        <f>Q324*H324</f>
        <v>0.00432</v>
      </c>
      <c r="S324" s="227">
        <v>0</v>
      </c>
      <c r="T324" s="228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9" t="s">
        <v>139</v>
      </c>
      <c r="AT324" s="229" t="s">
        <v>134</v>
      </c>
      <c r="AU324" s="229" t="s">
        <v>87</v>
      </c>
      <c r="AY324" s="17" t="s">
        <v>132</v>
      </c>
      <c r="BE324" s="230">
        <f>IF(N324="základní",J324,0)</f>
        <v>0</v>
      </c>
      <c r="BF324" s="230">
        <f>IF(N324="snížená",J324,0)</f>
        <v>0</v>
      </c>
      <c r="BG324" s="230">
        <f>IF(N324="zákl. přenesená",J324,0)</f>
        <v>0</v>
      </c>
      <c r="BH324" s="230">
        <f>IF(N324="sníž. přenesená",J324,0)</f>
        <v>0</v>
      </c>
      <c r="BI324" s="230">
        <f>IF(N324="nulová",J324,0)</f>
        <v>0</v>
      </c>
      <c r="BJ324" s="17" t="s">
        <v>21</v>
      </c>
      <c r="BK324" s="230">
        <f>ROUND(I324*H324,2)</f>
        <v>0</v>
      </c>
      <c r="BL324" s="17" t="s">
        <v>139</v>
      </c>
      <c r="BM324" s="229" t="s">
        <v>407</v>
      </c>
    </row>
    <row r="325" spans="1:47" s="2" customFormat="1" ht="12">
      <c r="A325" s="38"/>
      <c r="B325" s="39"/>
      <c r="C325" s="40"/>
      <c r="D325" s="231" t="s">
        <v>141</v>
      </c>
      <c r="E325" s="40"/>
      <c r="F325" s="232" t="s">
        <v>408</v>
      </c>
      <c r="G325" s="40"/>
      <c r="H325" s="40"/>
      <c r="I325" s="233"/>
      <c r="J325" s="40"/>
      <c r="K325" s="40"/>
      <c r="L325" s="44"/>
      <c r="M325" s="234"/>
      <c r="N325" s="235"/>
      <c r="O325" s="91"/>
      <c r="P325" s="91"/>
      <c r="Q325" s="91"/>
      <c r="R325" s="91"/>
      <c r="S325" s="91"/>
      <c r="T325" s="92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141</v>
      </c>
      <c r="AU325" s="17" t="s">
        <v>87</v>
      </c>
    </row>
    <row r="326" spans="1:65" s="2" customFormat="1" ht="12">
      <c r="A326" s="38"/>
      <c r="B326" s="39"/>
      <c r="C326" s="218" t="s">
        <v>409</v>
      </c>
      <c r="D326" s="218" t="s">
        <v>134</v>
      </c>
      <c r="E326" s="219" t="s">
        <v>410</v>
      </c>
      <c r="F326" s="220" t="s">
        <v>411</v>
      </c>
      <c r="G326" s="221" t="s">
        <v>148</v>
      </c>
      <c r="H326" s="222">
        <v>0.883</v>
      </c>
      <c r="I326" s="223"/>
      <c r="J326" s="224">
        <f>ROUND(I326*H326,2)</f>
        <v>0</v>
      </c>
      <c r="K326" s="220" t="s">
        <v>138</v>
      </c>
      <c r="L326" s="44"/>
      <c r="M326" s="225" t="s">
        <v>1</v>
      </c>
      <c r="N326" s="226" t="s">
        <v>44</v>
      </c>
      <c r="O326" s="91"/>
      <c r="P326" s="227">
        <f>O326*H326</f>
        <v>0</v>
      </c>
      <c r="Q326" s="227">
        <v>0</v>
      </c>
      <c r="R326" s="227">
        <f>Q326*H326</f>
        <v>0</v>
      </c>
      <c r="S326" s="227">
        <v>2.2</v>
      </c>
      <c r="T326" s="228">
        <f>S326*H326</f>
        <v>1.9426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9" t="s">
        <v>139</v>
      </c>
      <c r="AT326" s="229" t="s">
        <v>134</v>
      </c>
      <c r="AU326" s="229" t="s">
        <v>87</v>
      </c>
      <c r="AY326" s="17" t="s">
        <v>132</v>
      </c>
      <c r="BE326" s="230">
        <f>IF(N326="základní",J326,0)</f>
        <v>0</v>
      </c>
      <c r="BF326" s="230">
        <f>IF(N326="snížená",J326,0)</f>
        <v>0</v>
      </c>
      <c r="BG326" s="230">
        <f>IF(N326="zákl. přenesená",J326,0)</f>
        <v>0</v>
      </c>
      <c r="BH326" s="230">
        <f>IF(N326="sníž. přenesená",J326,0)</f>
        <v>0</v>
      </c>
      <c r="BI326" s="230">
        <f>IF(N326="nulová",J326,0)</f>
        <v>0</v>
      </c>
      <c r="BJ326" s="17" t="s">
        <v>21</v>
      </c>
      <c r="BK326" s="230">
        <f>ROUND(I326*H326,2)</f>
        <v>0</v>
      </c>
      <c r="BL326" s="17" t="s">
        <v>139</v>
      </c>
      <c r="BM326" s="229" t="s">
        <v>412</v>
      </c>
    </row>
    <row r="327" spans="1:47" s="2" customFormat="1" ht="12">
      <c r="A327" s="38"/>
      <c r="B327" s="39"/>
      <c r="C327" s="40"/>
      <c r="D327" s="231" t="s">
        <v>141</v>
      </c>
      <c r="E327" s="40"/>
      <c r="F327" s="232" t="s">
        <v>413</v>
      </c>
      <c r="G327" s="40"/>
      <c r="H327" s="40"/>
      <c r="I327" s="233"/>
      <c r="J327" s="40"/>
      <c r="K327" s="40"/>
      <c r="L327" s="44"/>
      <c r="M327" s="234"/>
      <c r="N327" s="235"/>
      <c r="O327" s="91"/>
      <c r="P327" s="91"/>
      <c r="Q327" s="91"/>
      <c r="R327" s="91"/>
      <c r="S327" s="91"/>
      <c r="T327" s="92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141</v>
      </c>
      <c r="AU327" s="17" t="s">
        <v>87</v>
      </c>
    </row>
    <row r="328" spans="1:51" s="13" customFormat="1" ht="12">
      <c r="A328" s="13"/>
      <c r="B328" s="236"/>
      <c r="C328" s="237"/>
      <c r="D328" s="231" t="s">
        <v>143</v>
      </c>
      <c r="E328" s="238" t="s">
        <v>1</v>
      </c>
      <c r="F328" s="239" t="s">
        <v>414</v>
      </c>
      <c r="G328" s="237"/>
      <c r="H328" s="238" t="s">
        <v>1</v>
      </c>
      <c r="I328" s="240"/>
      <c r="J328" s="237"/>
      <c r="K328" s="237"/>
      <c r="L328" s="241"/>
      <c r="M328" s="242"/>
      <c r="N328" s="243"/>
      <c r="O328" s="243"/>
      <c r="P328" s="243"/>
      <c r="Q328" s="243"/>
      <c r="R328" s="243"/>
      <c r="S328" s="243"/>
      <c r="T328" s="24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5" t="s">
        <v>143</v>
      </c>
      <c r="AU328" s="245" t="s">
        <v>87</v>
      </c>
      <c r="AV328" s="13" t="s">
        <v>21</v>
      </c>
      <c r="AW328" s="13" t="s">
        <v>36</v>
      </c>
      <c r="AX328" s="13" t="s">
        <v>79</v>
      </c>
      <c r="AY328" s="245" t="s">
        <v>132</v>
      </c>
    </row>
    <row r="329" spans="1:51" s="14" customFormat="1" ht="12">
      <c r="A329" s="14"/>
      <c r="B329" s="246"/>
      <c r="C329" s="247"/>
      <c r="D329" s="231" t="s">
        <v>143</v>
      </c>
      <c r="E329" s="248" t="s">
        <v>1</v>
      </c>
      <c r="F329" s="249" t="s">
        <v>200</v>
      </c>
      <c r="G329" s="247"/>
      <c r="H329" s="250">
        <v>0.883</v>
      </c>
      <c r="I329" s="251"/>
      <c r="J329" s="247"/>
      <c r="K329" s="247"/>
      <c r="L329" s="252"/>
      <c r="M329" s="253"/>
      <c r="N329" s="254"/>
      <c r="O329" s="254"/>
      <c r="P329" s="254"/>
      <c r="Q329" s="254"/>
      <c r="R329" s="254"/>
      <c r="S329" s="254"/>
      <c r="T329" s="25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6" t="s">
        <v>143</v>
      </c>
      <c r="AU329" s="256" t="s">
        <v>87</v>
      </c>
      <c r="AV329" s="14" t="s">
        <v>87</v>
      </c>
      <c r="AW329" s="14" t="s">
        <v>36</v>
      </c>
      <c r="AX329" s="14" t="s">
        <v>21</v>
      </c>
      <c r="AY329" s="256" t="s">
        <v>132</v>
      </c>
    </row>
    <row r="330" spans="1:65" s="2" customFormat="1" ht="12">
      <c r="A330" s="38"/>
      <c r="B330" s="39"/>
      <c r="C330" s="218" t="s">
        <v>415</v>
      </c>
      <c r="D330" s="218" t="s">
        <v>134</v>
      </c>
      <c r="E330" s="219" t="s">
        <v>416</v>
      </c>
      <c r="F330" s="220" t="s">
        <v>417</v>
      </c>
      <c r="G330" s="221" t="s">
        <v>148</v>
      </c>
      <c r="H330" s="222">
        <v>19.533</v>
      </c>
      <c r="I330" s="223"/>
      <c r="J330" s="224">
        <f>ROUND(I330*H330,2)</f>
        <v>0</v>
      </c>
      <c r="K330" s="220" t="s">
        <v>138</v>
      </c>
      <c r="L330" s="44"/>
      <c r="M330" s="225" t="s">
        <v>1</v>
      </c>
      <c r="N330" s="226" t="s">
        <v>44</v>
      </c>
      <c r="O330" s="91"/>
      <c r="P330" s="227">
        <f>O330*H330</f>
        <v>0</v>
      </c>
      <c r="Q330" s="227">
        <v>0</v>
      </c>
      <c r="R330" s="227">
        <f>Q330*H330</f>
        <v>0</v>
      </c>
      <c r="S330" s="227">
        <v>2.2</v>
      </c>
      <c r="T330" s="228">
        <f>S330*H330</f>
        <v>42.97260000000001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9" t="s">
        <v>139</v>
      </c>
      <c r="AT330" s="229" t="s">
        <v>134</v>
      </c>
      <c r="AU330" s="229" t="s">
        <v>87</v>
      </c>
      <c r="AY330" s="17" t="s">
        <v>132</v>
      </c>
      <c r="BE330" s="230">
        <f>IF(N330="základní",J330,0)</f>
        <v>0</v>
      </c>
      <c r="BF330" s="230">
        <f>IF(N330="snížená",J330,0)</f>
        <v>0</v>
      </c>
      <c r="BG330" s="230">
        <f>IF(N330="zákl. přenesená",J330,0)</f>
        <v>0</v>
      </c>
      <c r="BH330" s="230">
        <f>IF(N330="sníž. přenesená",J330,0)</f>
        <v>0</v>
      </c>
      <c r="BI330" s="230">
        <f>IF(N330="nulová",J330,0)</f>
        <v>0</v>
      </c>
      <c r="BJ330" s="17" t="s">
        <v>21</v>
      </c>
      <c r="BK330" s="230">
        <f>ROUND(I330*H330,2)</f>
        <v>0</v>
      </c>
      <c r="BL330" s="17" t="s">
        <v>139</v>
      </c>
      <c r="BM330" s="229" t="s">
        <v>418</v>
      </c>
    </row>
    <row r="331" spans="1:47" s="2" customFormat="1" ht="12">
      <c r="A331" s="38"/>
      <c r="B331" s="39"/>
      <c r="C331" s="40"/>
      <c r="D331" s="231" t="s">
        <v>141</v>
      </c>
      <c r="E331" s="40"/>
      <c r="F331" s="232" t="s">
        <v>419</v>
      </c>
      <c r="G331" s="40"/>
      <c r="H331" s="40"/>
      <c r="I331" s="233"/>
      <c r="J331" s="40"/>
      <c r="K331" s="40"/>
      <c r="L331" s="44"/>
      <c r="M331" s="234"/>
      <c r="N331" s="235"/>
      <c r="O331" s="91"/>
      <c r="P331" s="91"/>
      <c r="Q331" s="91"/>
      <c r="R331" s="91"/>
      <c r="S331" s="91"/>
      <c r="T331" s="92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141</v>
      </c>
      <c r="AU331" s="17" t="s">
        <v>87</v>
      </c>
    </row>
    <row r="332" spans="1:51" s="13" customFormat="1" ht="12">
      <c r="A332" s="13"/>
      <c r="B332" s="236"/>
      <c r="C332" s="237"/>
      <c r="D332" s="231" t="s">
        <v>143</v>
      </c>
      <c r="E332" s="238" t="s">
        <v>1</v>
      </c>
      <c r="F332" s="239" t="s">
        <v>420</v>
      </c>
      <c r="G332" s="237"/>
      <c r="H332" s="238" t="s">
        <v>1</v>
      </c>
      <c r="I332" s="240"/>
      <c r="J332" s="237"/>
      <c r="K332" s="237"/>
      <c r="L332" s="241"/>
      <c r="M332" s="242"/>
      <c r="N332" s="243"/>
      <c r="O332" s="243"/>
      <c r="P332" s="243"/>
      <c r="Q332" s="243"/>
      <c r="R332" s="243"/>
      <c r="S332" s="243"/>
      <c r="T332" s="24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5" t="s">
        <v>143</v>
      </c>
      <c r="AU332" s="245" t="s">
        <v>87</v>
      </c>
      <c r="AV332" s="13" t="s">
        <v>21</v>
      </c>
      <c r="AW332" s="13" t="s">
        <v>36</v>
      </c>
      <c r="AX332" s="13" t="s">
        <v>79</v>
      </c>
      <c r="AY332" s="245" t="s">
        <v>132</v>
      </c>
    </row>
    <row r="333" spans="1:51" s="14" customFormat="1" ht="12">
      <c r="A333" s="14"/>
      <c r="B333" s="246"/>
      <c r="C333" s="247"/>
      <c r="D333" s="231" t="s">
        <v>143</v>
      </c>
      <c r="E333" s="248" t="s">
        <v>1</v>
      </c>
      <c r="F333" s="249" t="s">
        <v>421</v>
      </c>
      <c r="G333" s="247"/>
      <c r="H333" s="250">
        <v>19.533</v>
      </c>
      <c r="I333" s="251"/>
      <c r="J333" s="247"/>
      <c r="K333" s="247"/>
      <c r="L333" s="252"/>
      <c r="M333" s="253"/>
      <c r="N333" s="254"/>
      <c r="O333" s="254"/>
      <c r="P333" s="254"/>
      <c r="Q333" s="254"/>
      <c r="R333" s="254"/>
      <c r="S333" s="254"/>
      <c r="T333" s="255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6" t="s">
        <v>143</v>
      </c>
      <c r="AU333" s="256" t="s">
        <v>87</v>
      </c>
      <c r="AV333" s="14" t="s">
        <v>87</v>
      </c>
      <c r="AW333" s="14" t="s">
        <v>36</v>
      </c>
      <c r="AX333" s="14" t="s">
        <v>21</v>
      </c>
      <c r="AY333" s="256" t="s">
        <v>132</v>
      </c>
    </row>
    <row r="334" spans="1:65" s="2" customFormat="1" ht="12">
      <c r="A334" s="38"/>
      <c r="B334" s="39"/>
      <c r="C334" s="218" t="s">
        <v>422</v>
      </c>
      <c r="D334" s="218" t="s">
        <v>134</v>
      </c>
      <c r="E334" s="219" t="s">
        <v>423</v>
      </c>
      <c r="F334" s="220" t="s">
        <v>424</v>
      </c>
      <c r="G334" s="221" t="s">
        <v>148</v>
      </c>
      <c r="H334" s="222">
        <v>80.58</v>
      </c>
      <c r="I334" s="223"/>
      <c r="J334" s="224">
        <f>ROUND(I334*H334,2)</f>
        <v>0</v>
      </c>
      <c r="K334" s="220" t="s">
        <v>138</v>
      </c>
      <c r="L334" s="44"/>
      <c r="M334" s="225" t="s">
        <v>1</v>
      </c>
      <c r="N334" s="226" t="s">
        <v>44</v>
      </c>
      <c r="O334" s="91"/>
      <c r="P334" s="227">
        <f>O334*H334</f>
        <v>0</v>
      </c>
      <c r="Q334" s="227">
        <v>0</v>
      </c>
      <c r="R334" s="227">
        <f>Q334*H334</f>
        <v>0</v>
      </c>
      <c r="S334" s="227">
        <v>2.2</v>
      </c>
      <c r="T334" s="228">
        <f>S334*H334</f>
        <v>177.276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9" t="s">
        <v>139</v>
      </c>
      <c r="AT334" s="229" t="s">
        <v>134</v>
      </c>
      <c r="AU334" s="229" t="s">
        <v>87</v>
      </c>
      <c r="AY334" s="17" t="s">
        <v>132</v>
      </c>
      <c r="BE334" s="230">
        <f>IF(N334="základní",J334,0)</f>
        <v>0</v>
      </c>
      <c r="BF334" s="230">
        <f>IF(N334="snížená",J334,0)</f>
        <v>0</v>
      </c>
      <c r="BG334" s="230">
        <f>IF(N334="zákl. přenesená",J334,0)</f>
        <v>0</v>
      </c>
      <c r="BH334" s="230">
        <f>IF(N334="sníž. přenesená",J334,0)</f>
        <v>0</v>
      </c>
      <c r="BI334" s="230">
        <f>IF(N334="nulová",J334,0)</f>
        <v>0</v>
      </c>
      <c r="BJ334" s="17" t="s">
        <v>21</v>
      </c>
      <c r="BK334" s="230">
        <f>ROUND(I334*H334,2)</f>
        <v>0</v>
      </c>
      <c r="BL334" s="17" t="s">
        <v>139</v>
      </c>
      <c r="BM334" s="229" t="s">
        <v>425</v>
      </c>
    </row>
    <row r="335" spans="1:47" s="2" customFormat="1" ht="12">
      <c r="A335" s="38"/>
      <c r="B335" s="39"/>
      <c r="C335" s="40"/>
      <c r="D335" s="231" t="s">
        <v>141</v>
      </c>
      <c r="E335" s="40"/>
      <c r="F335" s="232" t="s">
        <v>426</v>
      </c>
      <c r="G335" s="40"/>
      <c r="H335" s="40"/>
      <c r="I335" s="233"/>
      <c r="J335" s="40"/>
      <c r="K335" s="40"/>
      <c r="L335" s="44"/>
      <c r="M335" s="234"/>
      <c r="N335" s="235"/>
      <c r="O335" s="91"/>
      <c r="P335" s="91"/>
      <c r="Q335" s="91"/>
      <c r="R335" s="91"/>
      <c r="S335" s="91"/>
      <c r="T335" s="92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141</v>
      </c>
      <c r="AU335" s="17" t="s">
        <v>87</v>
      </c>
    </row>
    <row r="336" spans="1:51" s="13" customFormat="1" ht="12">
      <c r="A336" s="13"/>
      <c r="B336" s="236"/>
      <c r="C336" s="237"/>
      <c r="D336" s="231" t="s">
        <v>143</v>
      </c>
      <c r="E336" s="238" t="s">
        <v>1</v>
      </c>
      <c r="F336" s="239" t="s">
        <v>427</v>
      </c>
      <c r="G336" s="237"/>
      <c r="H336" s="238" t="s">
        <v>1</v>
      </c>
      <c r="I336" s="240"/>
      <c r="J336" s="237"/>
      <c r="K336" s="237"/>
      <c r="L336" s="241"/>
      <c r="M336" s="242"/>
      <c r="N336" s="243"/>
      <c r="O336" s="243"/>
      <c r="P336" s="243"/>
      <c r="Q336" s="243"/>
      <c r="R336" s="243"/>
      <c r="S336" s="243"/>
      <c r="T336" s="24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5" t="s">
        <v>143</v>
      </c>
      <c r="AU336" s="245" t="s">
        <v>87</v>
      </c>
      <c r="AV336" s="13" t="s">
        <v>21</v>
      </c>
      <c r="AW336" s="13" t="s">
        <v>36</v>
      </c>
      <c r="AX336" s="13" t="s">
        <v>79</v>
      </c>
      <c r="AY336" s="245" t="s">
        <v>132</v>
      </c>
    </row>
    <row r="337" spans="1:51" s="14" customFormat="1" ht="12">
      <c r="A337" s="14"/>
      <c r="B337" s="246"/>
      <c r="C337" s="247"/>
      <c r="D337" s="231" t="s">
        <v>143</v>
      </c>
      <c r="E337" s="248" t="s">
        <v>1</v>
      </c>
      <c r="F337" s="249" t="s">
        <v>428</v>
      </c>
      <c r="G337" s="247"/>
      <c r="H337" s="250">
        <v>78.13</v>
      </c>
      <c r="I337" s="251"/>
      <c r="J337" s="247"/>
      <c r="K337" s="247"/>
      <c r="L337" s="252"/>
      <c r="M337" s="253"/>
      <c r="N337" s="254"/>
      <c r="O337" s="254"/>
      <c r="P337" s="254"/>
      <c r="Q337" s="254"/>
      <c r="R337" s="254"/>
      <c r="S337" s="254"/>
      <c r="T337" s="255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6" t="s">
        <v>143</v>
      </c>
      <c r="AU337" s="256" t="s">
        <v>87</v>
      </c>
      <c r="AV337" s="14" t="s">
        <v>87</v>
      </c>
      <c r="AW337" s="14" t="s">
        <v>36</v>
      </c>
      <c r="AX337" s="14" t="s">
        <v>79</v>
      </c>
      <c r="AY337" s="256" t="s">
        <v>132</v>
      </c>
    </row>
    <row r="338" spans="1:51" s="14" customFormat="1" ht="12">
      <c r="A338" s="14"/>
      <c r="B338" s="246"/>
      <c r="C338" s="247"/>
      <c r="D338" s="231" t="s">
        <v>143</v>
      </c>
      <c r="E338" s="248" t="s">
        <v>1</v>
      </c>
      <c r="F338" s="249" t="s">
        <v>429</v>
      </c>
      <c r="G338" s="247"/>
      <c r="H338" s="250">
        <v>2.45</v>
      </c>
      <c r="I338" s="251"/>
      <c r="J338" s="247"/>
      <c r="K338" s="247"/>
      <c r="L338" s="252"/>
      <c r="M338" s="253"/>
      <c r="N338" s="254"/>
      <c r="O338" s="254"/>
      <c r="P338" s="254"/>
      <c r="Q338" s="254"/>
      <c r="R338" s="254"/>
      <c r="S338" s="254"/>
      <c r="T338" s="255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6" t="s">
        <v>143</v>
      </c>
      <c r="AU338" s="256" t="s">
        <v>87</v>
      </c>
      <c r="AV338" s="14" t="s">
        <v>87</v>
      </c>
      <c r="AW338" s="14" t="s">
        <v>36</v>
      </c>
      <c r="AX338" s="14" t="s">
        <v>79</v>
      </c>
      <c r="AY338" s="256" t="s">
        <v>132</v>
      </c>
    </row>
    <row r="339" spans="1:51" s="15" customFormat="1" ht="12">
      <c r="A339" s="15"/>
      <c r="B339" s="257"/>
      <c r="C339" s="258"/>
      <c r="D339" s="231" t="s">
        <v>143</v>
      </c>
      <c r="E339" s="259" t="s">
        <v>1</v>
      </c>
      <c r="F339" s="260" t="s">
        <v>218</v>
      </c>
      <c r="G339" s="258"/>
      <c r="H339" s="261">
        <v>80.58</v>
      </c>
      <c r="I339" s="262"/>
      <c r="J339" s="258"/>
      <c r="K339" s="258"/>
      <c r="L339" s="263"/>
      <c r="M339" s="264"/>
      <c r="N339" s="265"/>
      <c r="O339" s="265"/>
      <c r="P339" s="265"/>
      <c r="Q339" s="265"/>
      <c r="R339" s="265"/>
      <c r="S339" s="265"/>
      <c r="T339" s="266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7" t="s">
        <v>143</v>
      </c>
      <c r="AU339" s="267" t="s">
        <v>87</v>
      </c>
      <c r="AV339" s="15" t="s">
        <v>139</v>
      </c>
      <c r="AW339" s="15" t="s">
        <v>36</v>
      </c>
      <c r="AX339" s="15" t="s">
        <v>21</v>
      </c>
      <c r="AY339" s="267" t="s">
        <v>132</v>
      </c>
    </row>
    <row r="340" spans="1:65" s="2" customFormat="1" ht="16.5" customHeight="1">
      <c r="A340" s="38"/>
      <c r="B340" s="39"/>
      <c r="C340" s="218" t="s">
        <v>430</v>
      </c>
      <c r="D340" s="218" t="s">
        <v>134</v>
      </c>
      <c r="E340" s="219" t="s">
        <v>431</v>
      </c>
      <c r="F340" s="220" t="s">
        <v>432</v>
      </c>
      <c r="G340" s="221" t="s">
        <v>137</v>
      </c>
      <c r="H340" s="222">
        <v>69.19</v>
      </c>
      <c r="I340" s="223"/>
      <c r="J340" s="224">
        <f>ROUND(I340*H340,2)</f>
        <v>0</v>
      </c>
      <c r="K340" s="220" t="s">
        <v>1</v>
      </c>
      <c r="L340" s="44"/>
      <c r="M340" s="225" t="s">
        <v>1</v>
      </c>
      <c r="N340" s="226" t="s">
        <v>44</v>
      </c>
      <c r="O340" s="91"/>
      <c r="P340" s="227">
        <f>O340*H340</f>
        <v>0</v>
      </c>
      <c r="Q340" s="227">
        <v>0</v>
      </c>
      <c r="R340" s="227">
        <f>Q340*H340</f>
        <v>0</v>
      </c>
      <c r="S340" s="227">
        <v>0</v>
      </c>
      <c r="T340" s="228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9" t="s">
        <v>139</v>
      </c>
      <c r="AT340" s="229" t="s">
        <v>134</v>
      </c>
      <c r="AU340" s="229" t="s">
        <v>87</v>
      </c>
      <c r="AY340" s="17" t="s">
        <v>132</v>
      </c>
      <c r="BE340" s="230">
        <f>IF(N340="základní",J340,0)</f>
        <v>0</v>
      </c>
      <c r="BF340" s="230">
        <f>IF(N340="snížená",J340,0)</f>
        <v>0</v>
      </c>
      <c r="BG340" s="230">
        <f>IF(N340="zákl. přenesená",J340,0)</f>
        <v>0</v>
      </c>
      <c r="BH340" s="230">
        <f>IF(N340="sníž. přenesená",J340,0)</f>
        <v>0</v>
      </c>
      <c r="BI340" s="230">
        <f>IF(N340="nulová",J340,0)</f>
        <v>0</v>
      </c>
      <c r="BJ340" s="17" t="s">
        <v>21</v>
      </c>
      <c r="BK340" s="230">
        <f>ROUND(I340*H340,2)</f>
        <v>0</v>
      </c>
      <c r="BL340" s="17" t="s">
        <v>139</v>
      </c>
      <c r="BM340" s="229" t="s">
        <v>433</v>
      </c>
    </row>
    <row r="341" spans="1:47" s="2" customFormat="1" ht="12">
      <c r="A341" s="38"/>
      <c r="B341" s="39"/>
      <c r="C341" s="40"/>
      <c r="D341" s="231" t="s">
        <v>141</v>
      </c>
      <c r="E341" s="40"/>
      <c r="F341" s="232" t="s">
        <v>432</v>
      </c>
      <c r="G341" s="40"/>
      <c r="H341" s="40"/>
      <c r="I341" s="233"/>
      <c r="J341" s="40"/>
      <c r="K341" s="40"/>
      <c r="L341" s="44"/>
      <c r="M341" s="234"/>
      <c r="N341" s="235"/>
      <c r="O341" s="91"/>
      <c r="P341" s="91"/>
      <c r="Q341" s="91"/>
      <c r="R341" s="91"/>
      <c r="S341" s="91"/>
      <c r="T341" s="92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141</v>
      </c>
      <c r="AU341" s="17" t="s">
        <v>87</v>
      </c>
    </row>
    <row r="342" spans="1:51" s="13" customFormat="1" ht="12">
      <c r="A342" s="13"/>
      <c r="B342" s="236"/>
      <c r="C342" s="237"/>
      <c r="D342" s="231" t="s">
        <v>143</v>
      </c>
      <c r="E342" s="238" t="s">
        <v>1</v>
      </c>
      <c r="F342" s="239" t="s">
        <v>434</v>
      </c>
      <c r="G342" s="237"/>
      <c r="H342" s="238" t="s">
        <v>1</v>
      </c>
      <c r="I342" s="240"/>
      <c r="J342" s="237"/>
      <c r="K342" s="237"/>
      <c r="L342" s="241"/>
      <c r="M342" s="242"/>
      <c r="N342" s="243"/>
      <c r="O342" s="243"/>
      <c r="P342" s="243"/>
      <c r="Q342" s="243"/>
      <c r="R342" s="243"/>
      <c r="S342" s="243"/>
      <c r="T342" s="24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5" t="s">
        <v>143</v>
      </c>
      <c r="AU342" s="245" t="s">
        <v>87</v>
      </c>
      <c r="AV342" s="13" t="s">
        <v>21</v>
      </c>
      <c r="AW342" s="13" t="s">
        <v>36</v>
      </c>
      <c r="AX342" s="13" t="s">
        <v>79</v>
      </c>
      <c r="AY342" s="245" t="s">
        <v>132</v>
      </c>
    </row>
    <row r="343" spans="1:51" s="14" customFormat="1" ht="12">
      <c r="A343" s="14"/>
      <c r="B343" s="246"/>
      <c r="C343" s="247"/>
      <c r="D343" s="231" t="s">
        <v>143</v>
      </c>
      <c r="E343" s="248" t="s">
        <v>1</v>
      </c>
      <c r="F343" s="249" t="s">
        <v>435</v>
      </c>
      <c r="G343" s="247"/>
      <c r="H343" s="250">
        <v>48.23</v>
      </c>
      <c r="I343" s="251"/>
      <c r="J343" s="247"/>
      <c r="K343" s="247"/>
      <c r="L343" s="252"/>
      <c r="M343" s="253"/>
      <c r="N343" s="254"/>
      <c r="O343" s="254"/>
      <c r="P343" s="254"/>
      <c r="Q343" s="254"/>
      <c r="R343" s="254"/>
      <c r="S343" s="254"/>
      <c r="T343" s="255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6" t="s">
        <v>143</v>
      </c>
      <c r="AU343" s="256" t="s">
        <v>87</v>
      </c>
      <c r="AV343" s="14" t="s">
        <v>87</v>
      </c>
      <c r="AW343" s="14" t="s">
        <v>36</v>
      </c>
      <c r="AX343" s="14" t="s">
        <v>79</v>
      </c>
      <c r="AY343" s="256" t="s">
        <v>132</v>
      </c>
    </row>
    <row r="344" spans="1:51" s="13" customFormat="1" ht="12">
      <c r="A344" s="13"/>
      <c r="B344" s="236"/>
      <c r="C344" s="237"/>
      <c r="D344" s="231" t="s">
        <v>143</v>
      </c>
      <c r="E344" s="238" t="s">
        <v>1</v>
      </c>
      <c r="F344" s="239" t="s">
        <v>436</v>
      </c>
      <c r="G344" s="237"/>
      <c r="H344" s="238" t="s">
        <v>1</v>
      </c>
      <c r="I344" s="240"/>
      <c r="J344" s="237"/>
      <c r="K344" s="237"/>
      <c r="L344" s="241"/>
      <c r="M344" s="242"/>
      <c r="N344" s="243"/>
      <c r="O344" s="243"/>
      <c r="P344" s="243"/>
      <c r="Q344" s="243"/>
      <c r="R344" s="243"/>
      <c r="S344" s="243"/>
      <c r="T344" s="24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5" t="s">
        <v>143</v>
      </c>
      <c r="AU344" s="245" t="s">
        <v>87</v>
      </c>
      <c r="AV344" s="13" t="s">
        <v>21</v>
      </c>
      <c r="AW344" s="13" t="s">
        <v>36</v>
      </c>
      <c r="AX344" s="13" t="s">
        <v>79</v>
      </c>
      <c r="AY344" s="245" t="s">
        <v>132</v>
      </c>
    </row>
    <row r="345" spans="1:51" s="14" customFormat="1" ht="12">
      <c r="A345" s="14"/>
      <c r="B345" s="246"/>
      <c r="C345" s="247"/>
      <c r="D345" s="231" t="s">
        <v>143</v>
      </c>
      <c r="E345" s="248" t="s">
        <v>1</v>
      </c>
      <c r="F345" s="249" t="s">
        <v>437</v>
      </c>
      <c r="G345" s="247"/>
      <c r="H345" s="250">
        <v>20.96</v>
      </c>
      <c r="I345" s="251"/>
      <c r="J345" s="247"/>
      <c r="K345" s="247"/>
      <c r="L345" s="252"/>
      <c r="M345" s="253"/>
      <c r="N345" s="254"/>
      <c r="O345" s="254"/>
      <c r="P345" s="254"/>
      <c r="Q345" s="254"/>
      <c r="R345" s="254"/>
      <c r="S345" s="254"/>
      <c r="T345" s="255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6" t="s">
        <v>143</v>
      </c>
      <c r="AU345" s="256" t="s">
        <v>87</v>
      </c>
      <c r="AV345" s="14" t="s">
        <v>87</v>
      </c>
      <c r="AW345" s="14" t="s">
        <v>36</v>
      </c>
      <c r="AX345" s="14" t="s">
        <v>79</v>
      </c>
      <c r="AY345" s="256" t="s">
        <v>132</v>
      </c>
    </row>
    <row r="346" spans="1:51" s="15" customFormat="1" ht="12">
      <c r="A346" s="15"/>
      <c r="B346" s="257"/>
      <c r="C346" s="258"/>
      <c r="D346" s="231" t="s">
        <v>143</v>
      </c>
      <c r="E346" s="259" t="s">
        <v>1</v>
      </c>
      <c r="F346" s="260" t="s">
        <v>218</v>
      </c>
      <c r="G346" s="258"/>
      <c r="H346" s="261">
        <v>69.19</v>
      </c>
      <c r="I346" s="262"/>
      <c r="J346" s="258"/>
      <c r="K346" s="258"/>
      <c r="L346" s="263"/>
      <c r="M346" s="264"/>
      <c r="N346" s="265"/>
      <c r="O346" s="265"/>
      <c r="P346" s="265"/>
      <c r="Q346" s="265"/>
      <c r="R346" s="265"/>
      <c r="S346" s="265"/>
      <c r="T346" s="266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67" t="s">
        <v>143</v>
      </c>
      <c r="AU346" s="267" t="s">
        <v>87</v>
      </c>
      <c r="AV346" s="15" t="s">
        <v>139</v>
      </c>
      <c r="AW346" s="15" t="s">
        <v>36</v>
      </c>
      <c r="AX346" s="15" t="s">
        <v>21</v>
      </c>
      <c r="AY346" s="267" t="s">
        <v>132</v>
      </c>
    </row>
    <row r="347" spans="1:65" s="2" customFormat="1" ht="12">
      <c r="A347" s="38"/>
      <c r="B347" s="39"/>
      <c r="C347" s="218" t="s">
        <v>438</v>
      </c>
      <c r="D347" s="218" t="s">
        <v>134</v>
      </c>
      <c r="E347" s="219" t="s">
        <v>439</v>
      </c>
      <c r="F347" s="220" t="s">
        <v>440</v>
      </c>
      <c r="G347" s="221" t="s">
        <v>171</v>
      </c>
      <c r="H347" s="222">
        <v>1.5</v>
      </c>
      <c r="I347" s="223"/>
      <c r="J347" s="224">
        <f>ROUND(I347*H347,2)</f>
        <v>0</v>
      </c>
      <c r="K347" s="220" t="s">
        <v>138</v>
      </c>
      <c r="L347" s="44"/>
      <c r="M347" s="225" t="s">
        <v>1</v>
      </c>
      <c r="N347" s="226" t="s">
        <v>44</v>
      </c>
      <c r="O347" s="91"/>
      <c r="P347" s="227">
        <f>O347*H347</f>
        <v>0</v>
      </c>
      <c r="Q347" s="227">
        <v>0.00093</v>
      </c>
      <c r="R347" s="227">
        <f>Q347*H347</f>
        <v>0.001395</v>
      </c>
      <c r="S347" s="227">
        <v>0.07</v>
      </c>
      <c r="T347" s="228">
        <f>S347*H347</f>
        <v>0.10500000000000001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9" t="s">
        <v>139</v>
      </c>
      <c r="AT347" s="229" t="s">
        <v>134</v>
      </c>
      <c r="AU347" s="229" t="s">
        <v>87</v>
      </c>
      <c r="AY347" s="17" t="s">
        <v>132</v>
      </c>
      <c r="BE347" s="230">
        <f>IF(N347="základní",J347,0)</f>
        <v>0</v>
      </c>
      <c r="BF347" s="230">
        <f>IF(N347="snížená",J347,0)</f>
        <v>0</v>
      </c>
      <c r="BG347" s="230">
        <f>IF(N347="zákl. přenesená",J347,0)</f>
        <v>0</v>
      </c>
      <c r="BH347" s="230">
        <f>IF(N347="sníž. přenesená",J347,0)</f>
        <v>0</v>
      </c>
      <c r="BI347" s="230">
        <f>IF(N347="nulová",J347,0)</f>
        <v>0</v>
      </c>
      <c r="BJ347" s="17" t="s">
        <v>21</v>
      </c>
      <c r="BK347" s="230">
        <f>ROUND(I347*H347,2)</f>
        <v>0</v>
      </c>
      <c r="BL347" s="17" t="s">
        <v>139</v>
      </c>
      <c r="BM347" s="229" t="s">
        <v>441</v>
      </c>
    </row>
    <row r="348" spans="1:47" s="2" customFormat="1" ht="12">
      <c r="A348" s="38"/>
      <c r="B348" s="39"/>
      <c r="C348" s="40"/>
      <c r="D348" s="231" t="s">
        <v>141</v>
      </c>
      <c r="E348" s="40"/>
      <c r="F348" s="232" t="s">
        <v>442</v>
      </c>
      <c r="G348" s="40"/>
      <c r="H348" s="40"/>
      <c r="I348" s="233"/>
      <c r="J348" s="40"/>
      <c r="K348" s="40"/>
      <c r="L348" s="44"/>
      <c r="M348" s="234"/>
      <c r="N348" s="235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141</v>
      </c>
      <c r="AU348" s="17" t="s">
        <v>87</v>
      </c>
    </row>
    <row r="349" spans="1:51" s="13" customFormat="1" ht="12">
      <c r="A349" s="13"/>
      <c r="B349" s="236"/>
      <c r="C349" s="237"/>
      <c r="D349" s="231" t="s">
        <v>143</v>
      </c>
      <c r="E349" s="238" t="s">
        <v>1</v>
      </c>
      <c r="F349" s="239" t="s">
        <v>443</v>
      </c>
      <c r="G349" s="237"/>
      <c r="H349" s="238" t="s">
        <v>1</v>
      </c>
      <c r="I349" s="240"/>
      <c r="J349" s="237"/>
      <c r="K349" s="237"/>
      <c r="L349" s="241"/>
      <c r="M349" s="242"/>
      <c r="N349" s="243"/>
      <c r="O349" s="243"/>
      <c r="P349" s="243"/>
      <c r="Q349" s="243"/>
      <c r="R349" s="243"/>
      <c r="S349" s="243"/>
      <c r="T349" s="24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5" t="s">
        <v>143</v>
      </c>
      <c r="AU349" s="245" t="s">
        <v>87</v>
      </c>
      <c r="AV349" s="13" t="s">
        <v>21</v>
      </c>
      <c r="AW349" s="13" t="s">
        <v>36</v>
      </c>
      <c r="AX349" s="13" t="s">
        <v>79</v>
      </c>
      <c r="AY349" s="245" t="s">
        <v>132</v>
      </c>
    </row>
    <row r="350" spans="1:51" s="14" customFormat="1" ht="12">
      <c r="A350" s="14"/>
      <c r="B350" s="246"/>
      <c r="C350" s="247"/>
      <c r="D350" s="231" t="s">
        <v>143</v>
      </c>
      <c r="E350" s="248" t="s">
        <v>1</v>
      </c>
      <c r="F350" s="249" t="s">
        <v>444</v>
      </c>
      <c r="G350" s="247"/>
      <c r="H350" s="250">
        <v>1.5</v>
      </c>
      <c r="I350" s="251"/>
      <c r="J350" s="247"/>
      <c r="K350" s="247"/>
      <c r="L350" s="252"/>
      <c r="M350" s="253"/>
      <c r="N350" s="254"/>
      <c r="O350" s="254"/>
      <c r="P350" s="254"/>
      <c r="Q350" s="254"/>
      <c r="R350" s="254"/>
      <c r="S350" s="254"/>
      <c r="T350" s="255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6" t="s">
        <v>143</v>
      </c>
      <c r="AU350" s="256" t="s">
        <v>87</v>
      </c>
      <c r="AV350" s="14" t="s">
        <v>87</v>
      </c>
      <c r="AW350" s="14" t="s">
        <v>36</v>
      </c>
      <c r="AX350" s="14" t="s">
        <v>21</v>
      </c>
      <c r="AY350" s="256" t="s">
        <v>132</v>
      </c>
    </row>
    <row r="351" spans="1:65" s="2" customFormat="1" ht="12">
      <c r="A351" s="38"/>
      <c r="B351" s="39"/>
      <c r="C351" s="218" t="s">
        <v>445</v>
      </c>
      <c r="D351" s="218" t="s">
        <v>134</v>
      </c>
      <c r="E351" s="219" t="s">
        <v>446</v>
      </c>
      <c r="F351" s="220" t="s">
        <v>447</v>
      </c>
      <c r="G351" s="221" t="s">
        <v>171</v>
      </c>
      <c r="H351" s="222">
        <v>41.7</v>
      </c>
      <c r="I351" s="223"/>
      <c r="J351" s="224">
        <f>ROUND(I351*H351,2)</f>
        <v>0</v>
      </c>
      <c r="K351" s="220" t="s">
        <v>138</v>
      </c>
      <c r="L351" s="44"/>
      <c r="M351" s="225" t="s">
        <v>1</v>
      </c>
      <c r="N351" s="226" t="s">
        <v>44</v>
      </c>
      <c r="O351" s="91"/>
      <c r="P351" s="227">
        <f>O351*H351</f>
        <v>0</v>
      </c>
      <c r="Q351" s="227">
        <v>1E-05</v>
      </c>
      <c r="R351" s="227">
        <f>Q351*H351</f>
        <v>0.00041700000000000005</v>
      </c>
      <c r="S351" s="227">
        <v>0</v>
      </c>
      <c r="T351" s="228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9" t="s">
        <v>139</v>
      </c>
      <c r="AT351" s="229" t="s">
        <v>134</v>
      </c>
      <c r="AU351" s="229" t="s">
        <v>87</v>
      </c>
      <c r="AY351" s="17" t="s">
        <v>132</v>
      </c>
      <c r="BE351" s="230">
        <f>IF(N351="základní",J351,0)</f>
        <v>0</v>
      </c>
      <c r="BF351" s="230">
        <f>IF(N351="snížená",J351,0)</f>
        <v>0</v>
      </c>
      <c r="BG351" s="230">
        <f>IF(N351="zákl. přenesená",J351,0)</f>
        <v>0</v>
      </c>
      <c r="BH351" s="230">
        <f>IF(N351="sníž. přenesená",J351,0)</f>
        <v>0</v>
      </c>
      <c r="BI351" s="230">
        <f>IF(N351="nulová",J351,0)</f>
        <v>0</v>
      </c>
      <c r="BJ351" s="17" t="s">
        <v>21</v>
      </c>
      <c r="BK351" s="230">
        <f>ROUND(I351*H351,2)</f>
        <v>0</v>
      </c>
      <c r="BL351" s="17" t="s">
        <v>139</v>
      </c>
      <c r="BM351" s="229" t="s">
        <v>448</v>
      </c>
    </row>
    <row r="352" spans="1:47" s="2" customFormat="1" ht="12">
      <c r="A352" s="38"/>
      <c r="B352" s="39"/>
      <c r="C352" s="40"/>
      <c r="D352" s="231" t="s">
        <v>141</v>
      </c>
      <c r="E352" s="40"/>
      <c r="F352" s="232" t="s">
        <v>449</v>
      </c>
      <c r="G352" s="40"/>
      <c r="H352" s="40"/>
      <c r="I352" s="233"/>
      <c r="J352" s="40"/>
      <c r="K352" s="40"/>
      <c r="L352" s="44"/>
      <c r="M352" s="234"/>
      <c r="N352" s="235"/>
      <c r="O352" s="91"/>
      <c r="P352" s="91"/>
      <c r="Q352" s="91"/>
      <c r="R352" s="91"/>
      <c r="S352" s="91"/>
      <c r="T352" s="92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141</v>
      </c>
      <c r="AU352" s="17" t="s">
        <v>87</v>
      </c>
    </row>
    <row r="353" spans="1:51" s="14" customFormat="1" ht="12">
      <c r="A353" s="14"/>
      <c r="B353" s="246"/>
      <c r="C353" s="247"/>
      <c r="D353" s="231" t="s">
        <v>143</v>
      </c>
      <c r="E353" s="248" t="s">
        <v>1</v>
      </c>
      <c r="F353" s="249" t="s">
        <v>450</v>
      </c>
      <c r="G353" s="247"/>
      <c r="H353" s="250">
        <v>17.2</v>
      </c>
      <c r="I353" s="251"/>
      <c r="J353" s="247"/>
      <c r="K353" s="247"/>
      <c r="L353" s="252"/>
      <c r="M353" s="253"/>
      <c r="N353" s="254"/>
      <c r="O353" s="254"/>
      <c r="P353" s="254"/>
      <c r="Q353" s="254"/>
      <c r="R353" s="254"/>
      <c r="S353" s="254"/>
      <c r="T353" s="255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6" t="s">
        <v>143</v>
      </c>
      <c r="AU353" s="256" t="s">
        <v>87</v>
      </c>
      <c r="AV353" s="14" t="s">
        <v>87</v>
      </c>
      <c r="AW353" s="14" t="s">
        <v>36</v>
      </c>
      <c r="AX353" s="14" t="s">
        <v>79</v>
      </c>
      <c r="AY353" s="256" t="s">
        <v>132</v>
      </c>
    </row>
    <row r="354" spans="1:51" s="14" customFormat="1" ht="12">
      <c r="A354" s="14"/>
      <c r="B354" s="246"/>
      <c r="C354" s="247"/>
      <c r="D354" s="231" t="s">
        <v>143</v>
      </c>
      <c r="E354" s="248" t="s">
        <v>1</v>
      </c>
      <c r="F354" s="249" t="s">
        <v>451</v>
      </c>
      <c r="G354" s="247"/>
      <c r="H354" s="250">
        <v>24.5</v>
      </c>
      <c r="I354" s="251"/>
      <c r="J354" s="247"/>
      <c r="K354" s="247"/>
      <c r="L354" s="252"/>
      <c r="M354" s="253"/>
      <c r="N354" s="254"/>
      <c r="O354" s="254"/>
      <c r="P354" s="254"/>
      <c r="Q354" s="254"/>
      <c r="R354" s="254"/>
      <c r="S354" s="254"/>
      <c r="T354" s="255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6" t="s">
        <v>143</v>
      </c>
      <c r="AU354" s="256" t="s">
        <v>87</v>
      </c>
      <c r="AV354" s="14" t="s">
        <v>87</v>
      </c>
      <c r="AW354" s="14" t="s">
        <v>36</v>
      </c>
      <c r="AX354" s="14" t="s">
        <v>79</v>
      </c>
      <c r="AY354" s="256" t="s">
        <v>132</v>
      </c>
    </row>
    <row r="355" spans="1:51" s="15" customFormat="1" ht="12">
      <c r="A355" s="15"/>
      <c r="B355" s="257"/>
      <c r="C355" s="258"/>
      <c r="D355" s="231" t="s">
        <v>143</v>
      </c>
      <c r="E355" s="259" t="s">
        <v>1</v>
      </c>
      <c r="F355" s="260" t="s">
        <v>218</v>
      </c>
      <c r="G355" s="258"/>
      <c r="H355" s="261">
        <v>41.7</v>
      </c>
      <c r="I355" s="262"/>
      <c r="J355" s="258"/>
      <c r="K355" s="258"/>
      <c r="L355" s="263"/>
      <c r="M355" s="264"/>
      <c r="N355" s="265"/>
      <c r="O355" s="265"/>
      <c r="P355" s="265"/>
      <c r="Q355" s="265"/>
      <c r="R355" s="265"/>
      <c r="S355" s="265"/>
      <c r="T355" s="266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67" t="s">
        <v>143</v>
      </c>
      <c r="AU355" s="267" t="s">
        <v>87</v>
      </c>
      <c r="AV355" s="15" t="s">
        <v>139</v>
      </c>
      <c r="AW355" s="15" t="s">
        <v>36</v>
      </c>
      <c r="AX355" s="15" t="s">
        <v>21</v>
      </c>
      <c r="AY355" s="267" t="s">
        <v>132</v>
      </c>
    </row>
    <row r="356" spans="1:65" s="2" customFormat="1" ht="12">
      <c r="A356" s="38"/>
      <c r="B356" s="39"/>
      <c r="C356" s="218" t="s">
        <v>452</v>
      </c>
      <c r="D356" s="218" t="s">
        <v>134</v>
      </c>
      <c r="E356" s="219" t="s">
        <v>453</v>
      </c>
      <c r="F356" s="220" t="s">
        <v>454</v>
      </c>
      <c r="G356" s="221" t="s">
        <v>137</v>
      </c>
      <c r="H356" s="222">
        <v>9.58</v>
      </c>
      <c r="I356" s="223"/>
      <c r="J356" s="224">
        <f>ROUND(I356*H356,2)</f>
        <v>0</v>
      </c>
      <c r="K356" s="220" t="s">
        <v>138</v>
      </c>
      <c r="L356" s="44"/>
      <c r="M356" s="225" t="s">
        <v>1</v>
      </c>
      <c r="N356" s="226" t="s">
        <v>44</v>
      </c>
      <c r="O356" s="91"/>
      <c r="P356" s="227">
        <f>O356*H356</f>
        <v>0</v>
      </c>
      <c r="Q356" s="227">
        <v>0.00158</v>
      </c>
      <c r="R356" s="227">
        <f>Q356*H356</f>
        <v>0.0151364</v>
      </c>
      <c r="S356" s="227">
        <v>0</v>
      </c>
      <c r="T356" s="228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9" t="s">
        <v>139</v>
      </c>
      <c r="AT356" s="229" t="s">
        <v>134</v>
      </c>
      <c r="AU356" s="229" t="s">
        <v>87</v>
      </c>
      <c r="AY356" s="17" t="s">
        <v>132</v>
      </c>
      <c r="BE356" s="230">
        <f>IF(N356="základní",J356,0)</f>
        <v>0</v>
      </c>
      <c r="BF356" s="230">
        <f>IF(N356="snížená",J356,0)</f>
        <v>0</v>
      </c>
      <c r="BG356" s="230">
        <f>IF(N356="zákl. přenesená",J356,0)</f>
        <v>0</v>
      </c>
      <c r="BH356" s="230">
        <f>IF(N356="sníž. přenesená",J356,0)</f>
        <v>0</v>
      </c>
      <c r="BI356" s="230">
        <f>IF(N356="nulová",J356,0)</f>
        <v>0</v>
      </c>
      <c r="BJ356" s="17" t="s">
        <v>21</v>
      </c>
      <c r="BK356" s="230">
        <f>ROUND(I356*H356,2)</f>
        <v>0</v>
      </c>
      <c r="BL356" s="17" t="s">
        <v>139</v>
      </c>
      <c r="BM356" s="229" t="s">
        <v>455</v>
      </c>
    </row>
    <row r="357" spans="1:47" s="2" customFormat="1" ht="12">
      <c r="A357" s="38"/>
      <c r="B357" s="39"/>
      <c r="C357" s="40"/>
      <c r="D357" s="231" t="s">
        <v>141</v>
      </c>
      <c r="E357" s="40"/>
      <c r="F357" s="232" t="s">
        <v>456</v>
      </c>
      <c r="G357" s="40"/>
      <c r="H357" s="40"/>
      <c r="I357" s="233"/>
      <c r="J357" s="40"/>
      <c r="K357" s="40"/>
      <c r="L357" s="44"/>
      <c r="M357" s="234"/>
      <c r="N357" s="235"/>
      <c r="O357" s="91"/>
      <c r="P357" s="91"/>
      <c r="Q357" s="91"/>
      <c r="R357" s="91"/>
      <c r="S357" s="91"/>
      <c r="T357" s="92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141</v>
      </c>
      <c r="AU357" s="17" t="s">
        <v>87</v>
      </c>
    </row>
    <row r="358" spans="1:51" s="13" customFormat="1" ht="12">
      <c r="A358" s="13"/>
      <c r="B358" s="236"/>
      <c r="C358" s="237"/>
      <c r="D358" s="231" t="s">
        <v>143</v>
      </c>
      <c r="E358" s="238" t="s">
        <v>1</v>
      </c>
      <c r="F358" s="239" t="s">
        <v>457</v>
      </c>
      <c r="G358" s="237"/>
      <c r="H358" s="238" t="s">
        <v>1</v>
      </c>
      <c r="I358" s="240"/>
      <c r="J358" s="237"/>
      <c r="K358" s="237"/>
      <c r="L358" s="241"/>
      <c r="M358" s="242"/>
      <c r="N358" s="243"/>
      <c r="O358" s="243"/>
      <c r="P358" s="243"/>
      <c r="Q358" s="243"/>
      <c r="R358" s="243"/>
      <c r="S358" s="243"/>
      <c r="T358" s="24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5" t="s">
        <v>143</v>
      </c>
      <c r="AU358" s="245" t="s">
        <v>87</v>
      </c>
      <c r="AV358" s="13" t="s">
        <v>21</v>
      </c>
      <c r="AW358" s="13" t="s">
        <v>36</v>
      </c>
      <c r="AX358" s="13" t="s">
        <v>79</v>
      </c>
      <c r="AY358" s="245" t="s">
        <v>132</v>
      </c>
    </row>
    <row r="359" spans="1:51" s="13" customFormat="1" ht="12">
      <c r="A359" s="13"/>
      <c r="B359" s="236"/>
      <c r="C359" s="237"/>
      <c r="D359" s="231" t="s">
        <v>143</v>
      </c>
      <c r="E359" s="238" t="s">
        <v>1</v>
      </c>
      <c r="F359" s="239" t="s">
        <v>458</v>
      </c>
      <c r="G359" s="237"/>
      <c r="H359" s="238" t="s">
        <v>1</v>
      </c>
      <c r="I359" s="240"/>
      <c r="J359" s="237"/>
      <c r="K359" s="237"/>
      <c r="L359" s="241"/>
      <c r="M359" s="242"/>
      <c r="N359" s="243"/>
      <c r="O359" s="243"/>
      <c r="P359" s="243"/>
      <c r="Q359" s="243"/>
      <c r="R359" s="243"/>
      <c r="S359" s="243"/>
      <c r="T359" s="24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5" t="s">
        <v>143</v>
      </c>
      <c r="AU359" s="245" t="s">
        <v>87</v>
      </c>
      <c r="AV359" s="13" t="s">
        <v>21</v>
      </c>
      <c r="AW359" s="13" t="s">
        <v>36</v>
      </c>
      <c r="AX359" s="13" t="s">
        <v>79</v>
      </c>
      <c r="AY359" s="245" t="s">
        <v>132</v>
      </c>
    </row>
    <row r="360" spans="1:51" s="14" customFormat="1" ht="12">
      <c r="A360" s="14"/>
      <c r="B360" s="246"/>
      <c r="C360" s="247"/>
      <c r="D360" s="231" t="s">
        <v>143</v>
      </c>
      <c r="E360" s="248" t="s">
        <v>1</v>
      </c>
      <c r="F360" s="249" t="s">
        <v>459</v>
      </c>
      <c r="G360" s="247"/>
      <c r="H360" s="250">
        <v>2.7</v>
      </c>
      <c r="I360" s="251"/>
      <c r="J360" s="247"/>
      <c r="K360" s="247"/>
      <c r="L360" s="252"/>
      <c r="M360" s="253"/>
      <c r="N360" s="254"/>
      <c r="O360" s="254"/>
      <c r="P360" s="254"/>
      <c r="Q360" s="254"/>
      <c r="R360" s="254"/>
      <c r="S360" s="254"/>
      <c r="T360" s="255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6" t="s">
        <v>143</v>
      </c>
      <c r="AU360" s="256" t="s">
        <v>87</v>
      </c>
      <c r="AV360" s="14" t="s">
        <v>87</v>
      </c>
      <c r="AW360" s="14" t="s">
        <v>36</v>
      </c>
      <c r="AX360" s="14" t="s">
        <v>79</v>
      </c>
      <c r="AY360" s="256" t="s">
        <v>132</v>
      </c>
    </row>
    <row r="361" spans="1:51" s="14" customFormat="1" ht="12">
      <c r="A361" s="14"/>
      <c r="B361" s="246"/>
      <c r="C361" s="247"/>
      <c r="D361" s="231" t="s">
        <v>143</v>
      </c>
      <c r="E361" s="248" t="s">
        <v>1</v>
      </c>
      <c r="F361" s="249" t="s">
        <v>460</v>
      </c>
      <c r="G361" s="247"/>
      <c r="H361" s="250">
        <v>6.88</v>
      </c>
      <c r="I361" s="251"/>
      <c r="J361" s="247"/>
      <c r="K361" s="247"/>
      <c r="L361" s="252"/>
      <c r="M361" s="253"/>
      <c r="N361" s="254"/>
      <c r="O361" s="254"/>
      <c r="P361" s="254"/>
      <c r="Q361" s="254"/>
      <c r="R361" s="254"/>
      <c r="S361" s="254"/>
      <c r="T361" s="255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6" t="s">
        <v>143</v>
      </c>
      <c r="AU361" s="256" t="s">
        <v>87</v>
      </c>
      <c r="AV361" s="14" t="s">
        <v>87</v>
      </c>
      <c r="AW361" s="14" t="s">
        <v>36</v>
      </c>
      <c r="AX361" s="14" t="s">
        <v>79</v>
      </c>
      <c r="AY361" s="256" t="s">
        <v>132</v>
      </c>
    </row>
    <row r="362" spans="1:51" s="15" customFormat="1" ht="12">
      <c r="A362" s="15"/>
      <c r="B362" s="257"/>
      <c r="C362" s="258"/>
      <c r="D362" s="231" t="s">
        <v>143</v>
      </c>
      <c r="E362" s="259" t="s">
        <v>1</v>
      </c>
      <c r="F362" s="260" t="s">
        <v>218</v>
      </c>
      <c r="G362" s="258"/>
      <c r="H362" s="261">
        <v>9.58</v>
      </c>
      <c r="I362" s="262"/>
      <c r="J362" s="258"/>
      <c r="K362" s="258"/>
      <c r="L362" s="263"/>
      <c r="M362" s="264"/>
      <c r="N362" s="265"/>
      <c r="O362" s="265"/>
      <c r="P362" s="265"/>
      <c r="Q362" s="265"/>
      <c r="R362" s="265"/>
      <c r="S362" s="265"/>
      <c r="T362" s="266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67" t="s">
        <v>143</v>
      </c>
      <c r="AU362" s="267" t="s">
        <v>87</v>
      </c>
      <c r="AV362" s="15" t="s">
        <v>139</v>
      </c>
      <c r="AW362" s="15" t="s">
        <v>36</v>
      </c>
      <c r="AX362" s="15" t="s">
        <v>21</v>
      </c>
      <c r="AY362" s="267" t="s">
        <v>132</v>
      </c>
    </row>
    <row r="363" spans="1:63" s="12" customFormat="1" ht="22.8" customHeight="1">
      <c r="A363" s="12"/>
      <c r="B363" s="202"/>
      <c r="C363" s="203"/>
      <c r="D363" s="204" t="s">
        <v>78</v>
      </c>
      <c r="E363" s="216" t="s">
        <v>461</v>
      </c>
      <c r="F363" s="216" t="s">
        <v>462</v>
      </c>
      <c r="G363" s="203"/>
      <c r="H363" s="203"/>
      <c r="I363" s="206"/>
      <c r="J363" s="217">
        <f>BK363</f>
        <v>0</v>
      </c>
      <c r="K363" s="203"/>
      <c r="L363" s="208"/>
      <c r="M363" s="209"/>
      <c r="N363" s="210"/>
      <c r="O363" s="210"/>
      <c r="P363" s="211">
        <f>SUM(P364:P369)</f>
        <v>0</v>
      </c>
      <c r="Q363" s="210"/>
      <c r="R363" s="211">
        <f>SUM(R364:R369)</f>
        <v>0</v>
      </c>
      <c r="S363" s="210"/>
      <c r="T363" s="212">
        <f>SUM(T364:T369)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13" t="s">
        <v>21</v>
      </c>
      <c r="AT363" s="214" t="s">
        <v>78</v>
      </c>
      <c r="AU363" s="214" t="s">
        <v>21</v>
      </c>
      <c r="AY363" s="213" t="s">
        <v>132</v>
      </c>
      <c r="BK363" s="215">
        <f>SUM(BK364:BK369)</f>
        <v>0</v>
      </c>
    </row>
    <row r="364" spans="1:65" s="2" customFormat="1" ht="33" customHeight="1">
      <c r="A364" s="38"/>
      <c r="B364" s="39"/>
      <c r="C364" s="218" t="s">
        <v>463</v>
      </c>
      <c r="D364" s="218" t="s">
        <v>134</v>
      </c>
      <c r="E364" s="219" t="s">
        <v>464</v>
      </c>
      <c r="F364" s="220" t="s">
        <v>465</v>
      </c>
      <c r="G364" s="221" t="s">
        <v>204</v>
      </c>
      <c r="H364" s="222">
        <v>409.866</v>
      </c>
      <c r="I364" s="223"/>
      <c r="J364" s="224">
        <f>ROUND(I364*H364,2)</f>
        <v>0</v>
      </c>
      <c r="K364" s="220" t="s">
        <v>138</v>
      </c>
      <c r="L364" s="44"/>
      <c r="M364" s="225" t="s">
        <v>1</v>
      </c>
      <c r="N364" s="226" t="s">
        <v>44</v>
      </c>
      <c r="O364" s="91"/>
      <c r="P364" s="227">
        <f>O364*H364</f>
        <v>0</v>
      </c>
      <c r="Q364" s="227">
        <v>0</v>
      </c>
      <c r="R364" s="227">
        <f>Q364*H364</f>
        <v>0</v>
      </c>
      <c r="S364" s="227">
        <v>0</v>
      </c>
      <c r="T364" s="228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9" t="s">
        <v>139</v>
      </c>
      <c r="AT364" s="229" t="s">
        <v>134</v>
      </c>
      <c r="AU364" s="229" t="s">
        <v>87</v>
      </c>
      <c r="AY364" s="17" t="s">
        <v>132</v>
      </c>
      <c r="BE364" s="230">
        <f>IF(N364="základní",J364,0)</f>
        <v>0</v>
      </c>
      <c r="BF364" s="230">
        <f>IF(N364="snížená",J364,0)</f>
        <v>0</v>
      </c>
      <c r="BG364" s="230">
        <f>IF(N364="zákl. přenesená",J364,0)</f>
        <v>0</v>
      </c>
      <c r="BH364" s="230">
        <f>IF(N364="sníž. přenesená",J364,0)</f>
        <v>0</v>
      </c>
      <c r="BI364" s="230">
        <f>IF(N364="nulová",J364,0)</f>
        <v>0</v>
      </c>
      <c r="BJ364" s="17" t="s">
        <v>21</v>
      </c>
      <c r="BK364" s="230">
        <f>ROUND(I364*H364,2)</f>
        <v>0</v>
      </c>
      <c r="BL364" s="17" t="s">
        <v>139</v>
      </c>
      <c r="BM364" s="229" t="s">
        <v>466</v>
      </c>
    </row>
    <row r="365" spans="1:47" s="2" customFormat="1" ht="12">
      <c r="A365" s="38"/>
      <c r="B365" s="39"/>
      <c r="C365" s="40"/>
      <c r="D365" s="231" t="s">
        <v>141</v>
      </c>
      <c r="E365" s="40"/>
      <c r="F365" s="232" t="s">
        <v>467</v>
      </c>
      <c r="G365" s="40"/>
      <c r="H365" s="40"/>
      <c r="I365" s="233"/>
      <c r="J365" s="40"/>
      <c r="K365" s="40"/>
      <c r="L365" s="44"/>
      <c r="M365" s="234"/>
      <c r="N365" s="235"/>
      <c r="O365" s="91"/>
      <c r="P365" s="91"/>
      <c r="Q365" s="91"/>
      <c r="R365" s="91"/>
      <c r="S365" s="91"/>
      <c r="T365" s="92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141</v>
      </c>
      <c r="AU365" s="17" t="s">
        <v>87</v>
      </c>
    </row>
    <row r="366" spans="1:65" s="2" customFormat="1" ht="12">
      <c r="A366" s="38"/>
      <c r="B366" s="39"/>
      <c r="C366" s="218" t="s">
        <v>468</v>
      </c>
      <c r="D366" s="218" t="s">
        <v>134</v>
      </c>
      <c r="E366" s="219" t="s">
        <v>469</v>
      </c>
      <c r="F366" s="220" t="s">
        <v>470</v>
      </c>
      <c r="G366" s="221" t="s">
        <v>204</v>
      </c>
      <c r="H366" s="222">
        <v>409.866</v>
      </c>
      <c r="I366" s="223"/>
      <c r="J366" s="224">
        <f>ROUND(I366*H366,2)</f>
        <v>0</v>
      </c>
      <c r="K366" s="220" t="s">
        <v>1</v>
      </c>
      <c r="L366" s="44"/>
      <c r="M366" s="225" t="s">
        <v>1</v>
      </c>
      <c r="N366" s="226" t="s">
        <v>44</v>
      </c>
      <c r="O366" s="91"/>
      <c r="P366" s="227">
        <f>O366*H366</f>
        <v>0</v>
      </c>
      <c r="Q366" s="227">
        <v>0</v>
      </c>
      <c r="R366" s="227">
        <f>Q366*H366</f>
        <v>0</v>
      </c>
      <c r="S366" s="227">
        <v>0</v>
      </c>
      <c r="T366" s="228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9" t="s">
        <v>139</v>
      </c>
      <c r="AT366" s="229" t="s">
        <v>134</v>
      </c>
      <c r="AU366" s="229" t="s">
        <v>87</v>
      </c>
      <c r="AY366" s="17" t="s">
        <v>132</v>
      </c>
      <c r="BE366" s="230">
        <f>IF(N366="základní",J366,0)</f>
        <v>0</v>
      </c>
      <c r="BF366" s="230">
        <f>IF(N366="snížená",J366,0)</f>
        <v>0</v>
      </c>
      <c r="BG366" s="230">
        <f>IF(N366="zákl. přenesená",J366,0)</f>
        <v>0</v>
      </c>
      <c r="BH366" s="230">
        <f>IF(N366="sníž. přenesená",J366,0)</f>
        <v>0</v>
      </c>
      <c r="BI366" s="230">
        <f>IF(N366="nulová",J366,0)</f>
        <v>0</v>
      </c>
      <c r="BJ366" s="17" t="s">
        <v>21</v>
      </c>
      <c r="BK366" s="230">
        <f>ROUND(I366*H366,2)</f>
        <v>0</v>
      </c>
      <c r="BL366" s="17" t="s">
        <v>139</v>
      </c>
      <c r="BM366" s="229" t="s">
        <v>471</v>
      </c>
    </row>
    <row r="367" spans="1:47" s="2" customFormat="1" ht="12">
      <c r="A367" s="38"/>
      <c r="B367" s="39"/>
      <c r="C367" s="40"/>
      <c r="D367" s="231" t="s">
        <v>141</v>
      </c>
      <c r="E367" s="40"/>
      <c r="F367" s="232" t="s">
        <v>472</v>
      </c>
      <c r="G367" s="40"/>
      <c r="H367" s="40"/>
      <c r="I367" s="233"/>
      <c r="J367" s="40"/>
      <c r="K367" s="40"/>
      <c r="L367" s="44"/>
      <c r="M367" s="234"/>
      <c r="N367" s="235"/>
      <c r="O367" s="91"/>
      <c r="P367" s="91"/>
      <c r="Q367" s="91"/>
      <c r="R367" s="91"/>
      <c r="S367" s="91"/>
      <c r="T367" s="92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141</v>
      </c>
      <c r="AU367" s="17" t="s">
        <v>87</v>
      </c>
    </row>
    <row r="368" spans="1:65" s="2" customFormat="1" ht="44.25" customHeight="1">
      <c r="A368" s="38"/>
      <c r="B368" s="39"/>
      <c r="C368" s="218" t="s">
        <v>473</v>
      </c>
      <c r="D368" s="218" t="s">
        <v>134</v>
      </c>
      <c r="E368" s="219" t="s">
        <v>474</v>
      </c>
      <c r="F368" s="220" t="s">
        <v>475</v>
      </c>
      <c r="G368" s="221" t="s">
        <v>204</v>
      </c>
      <c r="H368" s="222">
        <v>409.866</v>
      </c>
      <c r="I368" s="223"/>
      <c r="J368" s="224">
        <f>ROUND(I368*H368,2)</f>
        <v>0</v>
      </c>
      <c r="K368" s="220" t="s">
        <v>138</v>
      </c>
      <c r="L368" s="44"/>
      <c r="M368" s="225" t="s">
        <v>1</v>
      </c>
      <c r="N368" s="226" t="s">
        <v>44</v>
      </c>
      <c r="O368" s="91"/>
      <c r="P368" s="227">
        <f>O368*H368</f>
        <v>0</v>
      </c>
      <c r="Q368" s="227">
        <v>0</v>
      </c>
      <c r="R368" s="227">
        <f>Q368*H368</f>
        <v>0</v>
      </c>
      <c r="S368" s="227">
        <v>0</v>
      </c>
      <c r="T368" s="228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9" t="s">
        <v>139</v>
      </c>
      <c r="AT368" s="229" t="s">
        <v>134</v>
      </c>
      <c r="AU368" s="229" t="s">
        <v>87</v>
      </c>
      <c r="AY368" s="17" t="s">
        <v>132</v>
      </c>
      <c r="BE368" s="230">
        <f>IF(N368="základní",J368,0)</f>
        <v>0</v>
      </c>
      <c r="BF368" s="230">
        <f>IF(N368="snížená",J368,0)</f>
        <v>0</v>
      </c>
      <c r="BG368" s="230">
        <f>IF(N368="zákl. přenesená",J368,0)</f>
        <v>0</v>
      </c>
      <c r="BH368" s="230">
        <f>IF(N368="sníž. přenesená",J368,0)</f>
        <v>0</v>
      </c>
      <c r="BI368" s="230">
        <f>IF(N368="nulová",J368,0)</f>
        <v>0</v>
      </c>
      <c r="BJ368" s="17" t="s">
        <v>21</v>
      </c>
      <c r="BK368" s="230">
        <f>ROUND(I368*H368,2)</f>
        <v>0</v>
      </c>
      <c r="BL368" s="17" t="s">
        <v>139</v>
      </c>
      <c r="BM368" s="229" t="s">
        <v>476</v>
      </c>
    </row>
    <row r="369" spans="1:47" s="2" customFormat="1" ht="12">
      <c r="A369" s="38"/>
      <c r="B369" s="39"/>
      <c r="C369" s="40"/>
      <c r="D369" s="231" t="s">
        <v>141</v>
      </c>
      <c r="E369" s="40"/>
      <c r="F369" s="232" t="s">
        <v>477</v>
      </c>
      <c r="G369" s="40"/>
      <c r="H369" s="40"/>
      <c r="I369" s="233"/>
      <c r="J369" s="40"/>
      <c r="K369" s="40"/>
      <c r="L369" s="44"/>
      <c r="M369" s="234"/>
      <c r="N369" s="235"/>
      <c r="O369" s="91"/>
      <c r="P369" s="91"/>
      <c r="Q369" s="91"/>
      <c r="R369" s="91"/>
      <c r="S369" s="91"/>
      <c r="T369" s="92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141</v>
      </c>
      <c r="AU369" s="17" t="s">
        <v>87</v>
      </c>
    </row>
    <row r="370" spans="1:63" s="12" customFormat="1" ht="22.8" customHeight="1">
      <c r="A370" s="12"/>
      <c r="B370" s="202"/>
      <c r="C370" s="203"/>
      <c r="D370" s="204" t="s">
        <v>78</v>
      </c>
      <c r="E370" s="216" t="s">
        <v>478</v>
      </c>
      <c r="F370" s="216" t="s">
        <v>479</v>
      </c>
      <c r="G370" s="203"/>
      <c r="H370" s="203"/>
      <c r="I370" s="206"/>
      <c r="J370" s="217">
        <f>BK370</f>
        <v>0</v>
      </c>
      <c r="K370" s="203"/>
      <c r="L370" s="208"/>
      <c r="M370" s="209"/>
      <c r="N370" s="210"/>
      <c r="O370" s="210"/>
      <c r="P370" s="211">
        <f>SUM(P371:P374)</f>
        <v>0</v>
      </c>
      <c r="Q370" s="210"/>
      <c r="R370" s="211">
        <f>SUM(R371:R374)</f>
        <v>0</v>
      </c>
      <c r="S370" s="210"/>
      <c r="T370" s="212">
        <f>SUM(T371:T374)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13" t="s">
        <v>21</v>
      </c>
      <c r="AT370" s="214" t="s">
        <v>78</v>
      </c>
      <c r="AU370" s="214" t="s">
        <v>21</v>
      </c>
      <c r="AY370" s="213" t="s">
        <v>132</v>
      </c>
      <c r="BK370" s="215">
        <f>SUM(BK371:BK374)</f>
        <v>0</v>
      </c>
    </row>
    <row r="371" spans="1:65" s="2" customFormat="1" ht="16.5" customHeight="1">
      <c r="A371" s="38"/>
      <c r="B371" s="39"/>
      <c r="C371" s="218" t="s">
        <v>480</v>
      </c>
      <c r="D371" s="218" t="s">
        <v>134</v>
      </c>
      <c r="E371" s="219" t="s">
        <v>481</v>
      </c>
      <c r="F371" s="220" t="s">
        <v>482</v>
      </c>
      <c r="G371" s="221" t="s">
        <v>204</v>
      </c>
      <c r="H371" s="222">
        <v>94.513</v>
      </c>
      <c r="I371" s="223"/>
      <c r="J371" s="224">
        <f>ROUND(I371*H371,2)</f>
        <v>0</v>
      </c>
      <c r="K371" s="220" t="s">
        <v>138</v>
      </c>
      <c r="L371" s="44"/>
      <c r="M371" s="225" t="s">
        <v>1</v>
      </c>
      <c r="N371" s="226" t="s">
        <v>44</v>
      </c>
      <c r="O371" s="91"/>
      <c r="P371" s="227">
        <f>O371*H371</f>
        <v>0</v>
      </c>
      <c r="Q371" s="227">
        <v>0</v>
      </c>
      <c r="R371" s="227">
        <f>Q371*H371</f>
        <v>0</v>
      </c>
      <c r="S371" s="227">
        <v>0</v>
      </c>
      <c r="T371" s="228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9" t="s">
        <v>139</v>
      </c>
      <c r="AT371" s="229" t="s">
        <v>134</v>
      </c>
      <c r="AU371" s="229" t="s">
        <v>87</v>
      </c>
      <c r="AY371" s="17" t="s">
        <v>132</v>
      </c>
      <c r="BE371" s="230">
        <f>IF(N371="základní",J371,0)</f>
        <v>0</v>
      </c>
      <c r="BF371" s="230">
        <f>IF(N371="snížená",J371,0)</f>
        <v>0</v>
      </c>
      <c r="BG371" s="230">
        <f>IF(N371="zákl. přenesená",J371,0)</f>
        <v>0</v>
      </c>
      <c r="BH371" s="230">
        <f>IF(N371="sníž. přenesená",J371,0)</f>
        <v>0</v>
      </c>
      <c r="BI371" s="230">
        <f>IF(N371="nulová",J371,0)</f>
        <v>0</v>
      </c>
      <c r="BJ371" s="17" t="s">
        <v>21</v>
      </c>
      <c r="BK371" s="230">
        <f>ROUND(I371*H371,2)</f>
        <v>0</v>
      </c>
      <c r="BL371" s="17" t="s">
        <v>139</v>
      </c>
      <c r="BM371" s="229" t="s">
        <v>483</v>
      </c>
    </row>
    <row r="372" spans="1:47" s="2" customFormat="1" ht="12">
      <c r="A372" s="38"/>
      <c r="B372" s="39"/>
      <c r="C372" s="40"/>
      <c r="D372" s="231" t="s">
        <v>141</v>
      </c>
      <c r="E372" s="40"/>
      <c r="F372" s="232" t="s">
        <v>484</v>
      </c>
      <c r="G372" s="40"/>
      <c r="H372" s="40"/>
      <c r="I372" s="233"/>
      <c r="J372" s="40"/>
      <c r="K372" s="40"/>
      <c r="L372" s="44"/>
      <c r="M372" s="234"/>
      <c r="N372" s="235"/>
      <c r="O372" s="91"/>
      <c r="P372" s="91"/>
      <c r="Q372" s="91"/>
      <c r="R372" s="91"/>
      <c r="S372" s="91"/>
      <c r="T372" s="92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141</v>
      </c>
      <c r="AU372" s="17" t="s">
        <v>87</v>
      </c>
    </row>
    <row r="373" spans="1:65" s="2" customFormat="1" ht="12">
      <c r="A373" s="38"/>
      <c r="B373" s="39"/>
      <c r="C373" s="218" t="s">
        <v>485</v>
      </c>
      <c r="D373" s="218" t="s">
        <v>134</v>
      </c>
      <c r="E373" s="219" t="s">
        <v>486</v>
      </c>
      <c r="F373" s="220" t="s">
        <v>487</v>
      </c>
      <c r="G373" s="221" t="s">
        <v>204</v>
      </c>
      <c r="H373" s="222">
        <v>99.173</v>
      </c>
      <c r="I373" s="223"/>
      <c r="J373" s="224">
        <f>ROUND(I373*H373,2)</f>
        <v>0</v>
      </c>
      <c r="K373" s="220" t="s">
        <v>138</v>
      </c>
      <c r="L373" s="44"/>
      <c r="M373" s="225" t="s">
        <v>1</v>
      </c>
      <c r="N373" s="226" t="s">
        <v>44</v>
      </c>
      <c r="O373" s="91"/>
      <c r="P373" s="227">
        <f>O373*H373</f>
        <v>0</v>
      </c>
      <c r="Q373" s="227">
        <v>0</v>
      </c>
      <c r="R373" s="227">
        <f>Q373*H373</f>
        <v>0</v>
      </c>
      <c r="S373" s="227">
        <v>0</v>
      </c>
      <c r="T373" s="228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9" t="s">
        <v>139</v>
      </c>
      <c r="AT373" s="229" t="s">
        <v>134</v>
      </c>
      <c r="AU373" s="229" t="s">
        <v>87</v>
      </c>
      <c r="AY373" s="17" t="s">
        <v>132</v>
      </c>
      <c r="BE373" s="230">
        <f>IF(N373="základní",J373,0)</f>
        <v>0</v>
      </c>
      <c r="BF373" s="230">
        <f>IF(N373="snížená",J373,0)</f>
        <v>0</v>
      </c>
      <c r="BG373" s="230">
        <f>IF(N373="zákl. přenesená",J373,0)</f>
        <v>0</v>
      </c>
      <c r="BH373" s="230">
        <f>IF(N373="sníž. přenesená",J373,0)</f>
        <v>0</v>
      </c>
      <c r="BI373" s="230">
        <f>IF(N373="nulová",J373,0)</f>
        <v>0</v>
      </c>
      <c r="BJ373" s="17" t="s">
        <v>21</v>
      </c>
      <c r="BK373" s="230">
        <f>ROUND(I373*H373,2)</f>
        <v>0</v>
      </c>
      <c r="BL373" s="17" t="s">
        <v>139</v>
      </c>
      <c r="BM373" s="229" t="s">
        <v>488</v>
      </c>
    </row>
    <row r="374" spans="1:47" s="2" customFormat="1" ht="12">
      <c r="A374" s="38"/>
      <c r="B374" s="39"/>
      <c r="C374" s="40"/>
      <c r="D374" s="231" t="s">
        <v>141</v>
      </c>
      <c r="E374" s="40"/>
      <c r="F374" s="232" t="s">
        <v>489</v>
      </c>
      <c r="G374" s="40"/>
      <c r="H374" s="40"/>
      <c r="I374" s="233"/>
      <c r="J374" s="40"/>
      <c r="K374" s="40"/>
      <c r="L374" s="44"/>
      <c r="M374" s="234"/>
      <c r="N374" s="235"/>
      <c r="O374" s="91"/>
      <c r="P374" s="91"/>
      <c r="Q374" s="91"/>
      <c r="R374" s="91"/>
      <c r="S374" s="91"/>
      <c r="T374" s="92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141</v>
      </c>
      <c r="AU374" s="17" t="s">
        <v>87</v>
      </c>
    </row>
    <row r="375" spans="1:63" s="12" customFormat="1" ht="25.9" customHeight="1">
      <c r="A375" s="12"/>
      <c r="B375" s="202"/>
      <c r="C375" s="203"/>
      <c r="D375" s="204" t="s">
        <v>78</v>
      </c>
      <c r="E375" s="205" t="s">
        <v>490</v>
      </c>
      <c r="F375" s="205" t="s">
        <v>491</v>
      </c>
      <c r="G375" s="203"/>
      <c r="H375" s="203"/>
      <c r="I375" s="206"/>
      <c r="J375" s="207">
        <f>BK375</f>
        <v>0</v>
      </c>
      <c r="K375" s="203"/>
      <c r="L375" s="208"/>
      <c r="M375" s="209"/>
      <c r="N375" s="210"/>
      <c r="O375" s="210"/>
      <c r="P375" s="211">
        <f>P376+P399+P409+P414+P432+P451+P464</f>
        <v>0</v>
      </c>
      <c r="Q375" s="210"/>
      <c r="R375" s="211">
        <f>R376+R399+R409+R414+R432+R451+R464</f>
        <v>1.93226598405</v>
      </c>
      <c r="S375" s="210"/>
      <c r="T375" s="212">
        <f>T376+T399+T409+T414+T432+T451+T464</f>
        <v>0.058048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13" t="s">
        <v>87</v>
      </c>
      <c r="AT375" s="214" t="s">
        <v>78</v>
      </c>
      <c r="AU375" s="214" t="s">
        <v>79</v>
      </c>
      <c r="AY375" s="213" t="s">
        <v>132</v>
      </c>
      <c r="BK375" s="215">
        <f>BK376+BK399+BK409+BK414+BK432+BK451+BK464</f>
        <v>0</v>
      </c>
    </row>
    <row r="376" spans="1:63" s="12" customFormat="1" ht="22.8" customHeight="1">
      <c r="A376" s="12"/>
      <c r="B376" s="202"/>
      <c r="C376" s="203"/>
      <c r="D376" s="204" t="s">
        <v>78</v>
      </c>
      <c r="E376" s="216" t="s">
        <v>492</v>
      </c>
      <c r="F376" s="216" t="s">
        <v>493</v>
      </c>
      <c r="G376" s="203"/>
      <c r="H376" s="203"/>
      <c r="I376" s="206"/>
      <c r="J376" s="217">
        <f>BK376</f>
        <v>0</v>
      </c>
      <c r="K376" s="203"/>
      <c r="L376" s="208"/>
      <c r="M376" s="209"/>
      <c r="N376" s="210"/>
      <c r="O376" s="210"/>
      <c r="P376" s="211">
        <f>SUM(P377:P398)</f>
        <v>0</v>
      </c>
      <c r="Q376" s="210"/>
      <c r="R376" s="211">
        <f>SUM(R377:R398)</f>
        <v>1.683801</v>
      </c>
      <c r="S376" s="210"/>
      <c r="T376" s="212">
        <f>SUM(T377:T398)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13" t="s">
        <v>87</v>
      </c>
      <c r="AT376" s="214" t="s">
        <v>78</v>
      </c>
      <c r="AU376" s="214" t="s">
        <v>21</v>
      </c>
      <c r="AY376" s="213" t="s">
        <v>132</v>
      </c>
      <c r="BK376" s="215">
        <f>SUM(BK377:BK398)</f>
        <v>0</v>
      </c>
    </row>
    <row r="377" spans="1:65" s="2" customFormat="1" ht="12">
      <c r="A377" s="38"/>
      <c r="B377" s="39"/>
      <c r="C377" s="218" t="s">
        <v>494</v>
      </c>
      <c r="D377" s="218" t="s">
        <v>134</v>
      </c>
      <c r="E377" s="219" t="s">
        <v>495</v>
      </c>
      <c r="F377" s="220" t="s">
        <v>496</v>
      </c>
      <c r="G377" s="221" t="s">
        <v>137</v>
      </c>
      <c r="H377" s="222">
        <v>231.65</v>
      </c>
      <c r="I377" s="223"/>
      <c r="J377" s="224">
        <f>ROUND(I377*H377,2)</f>
        <v>0</v>
      </c>
      <c r="K377" s="220" t="s">
        <v>138</v>
      </c>
      <c r="L377" s="44"/>
      <c r="M377" s="225" t="s">
        <v>1</v>
      </c>
      <c r="N377" s="226" t="s">
        <v>44</v>
      </c>
      <c r="O377" s="91"/>
      <c r="P377" s="227">
        <f>O377*H377</f>
        <v>0</v>
      </c>
      <c r="Q377" s="227">
        <v>0</v>
      </c>
      <c r="R377" s="227">
        <f>Q377*H377</f>
        <v>0</v>
      </c>
      <c r="S377" s="227">
        <v>0</v>
      </c>
      <c r="T377" s="228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9" t="s">
        <v>236</v>
      </c>
      <c r="AT377" s="229" t="s">
        <v>134</v>
      </c>
      <c r="AU377" s="229" t="s">
        <v>87</v>
      </c>
      <c r="AY377" s="17" t="s">
        <v>132</v>
      </c>
      <c r="BE377" s="230">
        <f>IF(N377="základní",J377,0)</f>
        <v>0</v>
      </c>
      <c r="BF377" s="230">
        <f>IF(N377="snížená",J377,0)</f>
        <v>0</v>
      </c>
      <c r="BG377" s="230">
        <f>IF(N377="zákl. přenesená",J377,0)</f>
        <v>0</v>
      </c>
      <c r="BH377" s="230">
        <f>IF(N377="sníž. přenesená",J377,0)</f>
        <v>0</v>
      </c>
      <c r="BI377" s="230">
        <f>IF(N377="nulová",J377,0)</f>
        <v>0</v>
      </c>
      <c r="BJ377" s="17" t="s">
        <v>21</v>
      </c>
      <c r="BK377" s="230">
        <f>ROUND(I377*H377,2)</f>
        <v>0</v>
      </c>
      <c r="BL377" s="17" t="s">
        <v>236</v>
      </c>
      <c r="BM377" s="229" t="s">
        <v>497</v>
      </c>
    </row>
    <row r="378" spans="1:47" s="2" customFormat="1" ht="12">
      <c r="A378" s="38"/>
      <c r="B378" s="39"/>
      <c r="C378" s="40"/>
      <c r="D378" s="231" t="s">
        <v>141</v>
      </c>
      <c r="E378" s="40"/>
      <c r="F378" s="232" t="s">
        <v>498</v>
      </c>
      <c r="G378" s="40"/>
      <c r="H378" s="40"/>
      <c r="I378" s="233"/>
      <c r="J378" s="40"/>
      <c r="K378" s="40"/>
      <c r="L378" s="44"/>
      <c r="M378" s="234"/>
      <c r="N378" s="235"/>
      <c r="O378" s="91"/>
      <c r="P378" s="91"/>
      <c r="Q378" s="91"/>
      <c r="R378" s="91"/>
      <c r="S378" s="91"/>
      <c r="T378" s="92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141</v>
      </c>
      <c r="AU378" s="17" t="s">
        <v>87</v>
      </c>
    </row>
    <row r="379" spans="1:51" s="13" customFormat="1" ht="12">
      <c r="A379" s="13"/>
      <c r="B379" s="236"/>
      <c r="C379" s="237"/>
      <c r="D379" s="231" t="s">
        <v>143</v>
      </c>
      <c r="E379" s="238" t="s">
        <v>1</v>
      </c>
      <c r="F379" s="239" t="s">
        <v>344</v>
      </c>
      <c r="G379" s="237"/>
      <c r="H379" s="238" t="s">
        <v>1</v>
      </c>
      <c r="I379" s="240"/>
      <c r="J379" s="237"/>
      <c r="K379" s="237"/>
      <c r="L379" s="241"/>
      <c r="M379" s="242"/>
      <c r="N379" s="243"/>
      <c r="O379" s="243"/>
      <c r="P379" s="243"/>
      <c r="Q379" s="243"/>
      <c r="R379" s="243"/>
      <c r="S379" s="243"/>
      <c r="T379" s="24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5" t="s">
        <v>143</v>
      </c>
      <c r="AU379" s="245" t="s">
        <v>87</v>
      </c>
      <c r="AV379" s="13" t="s">
        <v>21</v>
      </c>
      <c r="AW379" s="13" t="s">
        <v>36</v>
      </c>
      <c r="AX379" s="13" t="s">
        <v>79</v>
      </c>
      <c r="AY379" s="245" t="s">
        <v>132</v>
      </c>
    </row>
    <row r="380" spans="1:51" s="13" customFormat="1" ht="12">
      <c r="A380" s="13"/>
      <c r="B380" s="236"/>
      <c r="C380" s="237"/>
      <c r="D380" s="231" t="s">
        <v>143</v>
      </c>
      <c r="E380" s="238" t="s">
        <v>1</v>
      </c>
      <c r="F380" s="239" t="s">
        <v>499</v>
      </c>
      <c r="G380" s="237"/>
      <c r="H380" s="238" t="s">
        <v>1</v>
      </c>
      <c r="I380" s="240"/>
      <c r="J380" s="237"/>
      <c r="K380" s="237"/>
      <c r="L380" s="241"/>
      <c r="M380" s="242"/>
      <c r="N380" s="243"/>
      <c r="O380" s="243"/>
      <c r="P380" s="243"/>
      <c r="Q380" s="243"/>
      <c r="R380" s="243"/>
      <c r="S380" s="243"/>
      <c r="T380" s="24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5" t="s">
        <v>143</v>
      </c>
      <c r="AU380" s="245" t="s">
        <v>87</v>
      </c>
      <c r="AV380" s="13" t="s">
        <v>21</v>
      </c>
      <c r="AW380" s="13" t="s">
        <v>36</v>
      </c>
      <c r="AX380" s="13" t="s">
        <v>79</v>
      </c>
      <c r="AY380" s="245" t="s">
        <v>132</v>
      </c>
    </row>
    <row r="381" spans="1:51" s="14" customFormat="1" ht="12">
      <c r="A381" s="14"/>
      <c r="B381" s="246"/>
      <c r="C381" s="247"/>
      <c r="D381" s="231" t="s">
        <v>143</v>
      </c>
      <c r="E381" s="248" t="s">
        <v>1</v>
      </c>
      <c r="F381" s="249" t="s">
        <v>345</v>
      </c>
      <c r="G381" s="247"/>
      <c r="H381" s="250">
        <v>231.65</v>
      </c>
      <c r="I381" s="251"/>
      <c r="J381" s="247"/>
      <c r="K381" s="247"/>
      <c r="L381" s="252"/>
      <c r="M381" s="253"/>
      <c r="N381" s="254"/>
      <c r="O381" s="254"/>
      <c r="P381" s="254"/>
      <c r="Q381" s="254"/>
      <c r="R381" s="254"/>
      <c r="S381" s="254"/>
      <c r="T381" s="255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6" t="s">
        <v>143</v>
      </c>
      <c r="AU381" s="256" t="s">
        <v>87</v>
      </c>
      <c r="AV381" s="14" t="s">
        <v>87</v>
      </c>
      <c r="AW381" s="14" t="s">
        <v>36</v>
      </c>
      <c r="AX381" s="14" t="s">
        <v>21</v>
      </c>
      <c r="AY381" s="256" t="s">
        <v>132</v>
      </c>
    </row>
    <row r="382" spans="1:65" s="2" customFormat="1" ht="16.5" customHeight="1">
      <c r="A382" s="38"/>
      <c r="B382" s="39"/>
      <c r="C382" s="268" t="s">
        <v>500</v>
      </c>
      <c r="D382" s="268" t="s">
        <v>230</v>
      </c>
      <c r="E382" s="269" t="s">
        <v>501</v>
      </c>
      <c r="F382" s="270" t="s">
        <v>502</v>
      </c>
      <c r="G382" s="271" t="s">
        <v>204</v>
      </c>
      <c r="H382" s="272">
        <v>0.09</v>
      </c>
      <c r="I382" s="273"/>
      <c r="J382" s="274">
        <f>ROUND(I382*H382,2)</f>
        <v>0</v>
      </c>
      <c r="K382" s="270" t="s">
        <v>138</v>
      </c>
      <c r="L382" s="275"/>
      <c r="M382" s="276" t="s">
        <v>1</v>
      </c>
      <c r="N382" s="277" t="s">
        <v>44</v>
      </c>
      <c r="O382" s="91"/>
      <c r="P382" s="227">
        <f>O382*H382</f>
        <v>0</v>
      </c>
      <c r="Q382" s="227">
        <v>1</v>
      </c>
      <c r="R382" s="227">
        <f>Q382*H382</f>
        <v>0.09</v>
      </c>
      <c r="S382" s="227">
        <v>0</v>
      </c>
      <c r="T382" s="228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9" t="s">
        <v>339</v>
      </c>
      <c r="AT382" s="229" t="s">
        <v>230</v>
      </c>
      <c r="AU382" s="229" t="s">
        <v>87</v>
      </c>
      <c r="AY382" s="17" t="s">
        <v>132</v>
      </c>
      <c r="BE382" s="230">
        <f>IF(N382="základní",J382,0)</f>
        <v>0</v>
      </c>
      <c r="BF382" s="230">
        <f>IF(N382="snížená",J382,0)</f>
        <v>0</v>
      </c>
      <c r="BG382" s="230">
        <f>IF(N382="zákl. přenesená",J382,0)</f>
        <v>0</v>
      </c>
      <c r="BH382" s="230">
        <f>IF(N382="sníž. přenesená",J382,0)</f>
        <v>0</v>
      </c>
      <c r="BI382" s="230">
        <f>IF(N382="nulová",J382,0)</f>
        <v>0</v>
      </c>
      <c r="BJ382" s="17" t="s">
        <v>21</v>
      </c>
      <c r="BK382" s="230">
        <f>ROUND(I382*H382,2)</f>
        <v>0</v>
      </c>
      <c r="BL382" s="17" t="s">
        <v>236</v>
      </c>
      <c r="BM382" s="229" t="s">
        <v>503</v>
      </c>
    </row>
    <row r="383" spans="1:47" s="2" customFormat="1" ht="12">
      <c r="A383" s="38"/>
      <c r="B383" s="39"/>
      <c r="C383" s="40"/>
      <c r="D383" s="231" t="s">
        <v>141</v>
      </c>
      <c r="E383" s="40"/>
      <c r="F383" s="232" t="s">
        <v>502</v>
      </c>
      <c r="G383" s="40"/>
      <c r="H383" s="40"/>
      <c r="I383" s="233"/>
      <c r="J383" s="40"/>
      <c r="K383" s="40"/>
      <c r="L383" s="44"/>
      <c r="M383" s="234"/>
      <c r="N383" s="235"/>
      <c r="O383" s="91"/>
      <c r="P383" s="91"/>
      <c r="Q383" s="91"/>
      <c r="R383" s="91"/>
      <c r="S383" s="91"/>
      <c r="T383" s="92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141</v>
      </c>
      <c r="AU383" s="17" t="s">
        <v>87</v>
      </c>
    </row>
    <row r="384" spans="1:51" s="14" customFormat="1" ht="12">
      <c r="A384" s="14"/>
      <c r="B384" s="246"/>
      <c r="C384" s="247"/>
      <c r="D384" s="231" t="s">
        <v>143</v>
      </c>
      <c r="E384" s="247"/>
      <c r="F384" s="249" t="s">
        <v>504</v>
      </c>
      <c r="G384" s="247"/>
      <c r="H384" s="250">
        <v>0.09</v>
      </c>
      <c r="I384" s="251"/>
      <c r="J384" s="247"/>
      <c r="K384" s="247"/>
      <c r="L384" s="252"/>
      <c r="M384" s="253"/>
      <c r="N384" s="254"/>
      <c r="O384" s="254"/>
      <c r="P384" s="254"/>
      <c r="Q384" s="254"/>
      <c r="R384" s="254"/>
      <c r="S384" s="254"/>
      <c r="T384" s="255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6" t="s">
        <v>143</v>
      </c>
      <c r="AU384" s="256" t="s">
        <v>87</v>
      </c>
      <c r="AV384" s="14" t="s">
        <v>87</v>
      </c>
      <c r="AW384" s="14" t="s">
        <v>4</v>
      </c>
      <c r="AX384" s="14" t="s">
        <v>21</v>
      </c>
      <c r="AY384" s="256" t="s">
        <v>132</v>
      </c>
    </row>
    <row r="385" spans="1:65" s="2" customFormat="1" ht="12">
      <c r="A385" s="38"/>
      <c r="B385" s="39"/>
      <c r="C385" s="218" t="s">
        <v>505</v>
      </c>
      <c r="D385" s="218" t="s">
        <v>134</v>
      </c>
      <c r="E385" s="219" t="s">
        <v>506</v>
      </c>
      <c r="F385" s="220" t="s">
        <v>507</v>
      </c>
      <c r="G385" s="221" t="s">
        <v>137</v>
      </c>
      <c r="H385" s="222">
        <v>231.65</v>
      </c>
      <c r="I385" s="223"/>
      <c r="J385" s="224">
        <f>ROUND(I385*H385,2)</f>
        <v>0</v>
      </c>
      <c r="K385" s="220" t="s">
        <v>138</v>
      </c>
      <c r="L385" s="44"/>
      <c r="M385" s="225" t="s">
        <v>1</v>
      </c>
      <c r="N385" s="226" t="s">
        <v>44</v>
      </c>
      <c r="O385" s="91"/>
      <c r="P385" s="227">
        <f>O385*H385</f>
        <v>0</v>
      </c>
      <c r="Q385" s="227">
        <v>0.0004</v>
      </c>
      <c r="R385" s="227">
        <f>Q385*H385</f>
        <v>0.09266</v>
      </c>
      <c r="S385" s="227">
        <v>0</v>
      </c>
      <c r="T385" s="228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9" t="s">
        <v>236</v>
      </c>
      <c r="AT385" s="229" t="s">
        <v>134</v>
      </c>
      <c r="AU385" s="229" t="s">
        <v>87</v>
      </c>
      <c r="AY385" s="17" t="s">
        <v>132</v>
      </c>
      <c r="BE385" s="230">
        <f>IF(N385="základní",J385,0)</f>
        <v>0</v>
      </c>
      <c r="BF385" s="230">
        <f>IF(N385="snížená",J385,0)</f>
        <v>0</v>
      </c>
      <c r="BG385" s="230">
        <f>IF(N385="zákl. přenesená",J385,0)</f>
        <v>0</v>
      </c>
      <c r="BH385" s="230">
        <f>IF(N385="sníž. přenesená",J385,0)</f>
        <v>0</v>
      </c>
      <c r="BI385" s="230">
        <f>IF(N385="nulová",J385,0)</f>
        <v>0</v>
      </c>
      <c r="BJ385" s="17" t="s">
        <v>21</v>
      </c>
      <c r="BK385" s="230">
        <f>ROUND(I385*H385,2)</f>
        <v>0</v>
      </c>
      <c r="BL385" s="17" t="s">
        <v>236</v>
      </c>
      <c r="BM385" s="229" t="s">
        <v>508</v>
      </c>
    </row>
    <row r="386" spans="1:47" s="2" customFormat="1" ht="12">
      <c r="A386" s="38"/>
      <c r="B386" s="39"/>
      <c r="C386" s="40"/>
      <c r="D386" s="231" t="s">
        <v>141</v>
      </c>
      <c r="E386" s="40"/>
      <c r="F386" s="232" t="s">
        <v>509</v>
      </c>
      <c r="G386" s="40"/>
      <c r="H386" s="40"/>
      <c r="I386" s="233"/>
      <c r="J386" s="40"/>
      <c r="K386" s="40"/>
      <c r="L386" s="44"/>
      <c r="M386" s="234"/>
      <c r="N386" s="235"/>
      <c r="O386" s="91"/>
      <c r="P386" s="91"/>
      <c r="Q386" s="91"/>
      <c r="R386" s="91"/>
      <c r="S386" s="91"/>
      <c r="T386" s="92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141</v>
      </c>
      <c r="AU386" s="17" t="s">
        <v>87</v>
      </c>
    </row>
    <row r="387" spans="1:51" s="13" customFormat="1" ht="12">
      <c r="A387" s="13"/>
      <c r="B387" s="236"/>
      <c r="C387" s="237"/>
      <c r="D387" s="231" t="s">
        <v>143</v>
      </c>
      <c r="E387" s="238" t="s">
        <v>1</v>
      </c>
      <c r="F387" s="239" t="s">
        <v>344</v>
      </c>
      <c r="G387" s="237"/>
      <c r="H387" s="238" t="s">
        <v>1</v>
      </c>
      <c r="I387" s="240"/>
      <c r="J387" s="237"/>
      <c r="K387" s="237"/>
      <c r="L387" s="241"/>
      <c r="M387" s="242"/>
      <c r="N387" s="243"/>
      <c r="O387" s="243"/>
      <c r="P387" s="243"/>
      <c r="Q387" s="243"/>
      <c r="R387" s="243"/>
      <c r="S387" s="243"/>
      <c r="T387" s="24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5" t="s">
        <v>143</v>
      </c>
      <c r="AU387" s="245" t="s">
        <v>87</v>
      </c>
      <c r="AV387" s="13" t="s">
        <v>21</v>
      </c>
      <c r="AW387" s="13" t="s">
        <v>36</v>
      </c>
      <c r="AX387" s="13" t="s">
        <v>79</v>
      </c>
      <c r="AY387" s="245" t="s">
        <v>132</v>
      </c>
    </row>
    <row r="388" spans="1:51" s="13" customFormat="1" ht="12">
      <c r="A388" s="13"/>
      <c r="B388" s="236"/>
      <c r="C388" s="237"/>
      <c r="D388" s="231" t="s">
        <v>143</v>
      </c>
      <c r="E388" s="238" t="s">
        <v>1</v>
      </c>
      <c r="F388" s="239" t="s">
        <v>499</v>
      </c>
      <c r="G388" s="237"/>
      <c r="H388" s="238" t="s">
        <v>1</v>
      </c>
      <c r="I388" s="240"/>
      <c r="J388" s="237"/>
      <c r="K388" s="237"/>
      <c r="L388" s="241"/>
      <c r="M388" s="242"/>
      <c r="N388" s="243"/>
      <c r="O388" s="243"/>
      <c r="P388" s="243"/>
      <c r="Q388" s="243"/>
      <c r="R388" s="243"/>
      <c r="S388" s="243"/>
      <c r="T388" s="24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5" t="s">
        <v>143</v>
      </c>
      <c r="AU388" s="245" t="s">
        <v>87</v>
      </c>
      <c r="AV388" s="13" t="s">
        <v>21</v>
      </c>
      <c r="AW388" s="13" t="s">
        <v>36</v>
      </c>
      <c r="AX388" s="13" t="s">
        <v>79</v>
      </c>
      <c r="AY388" s="245" t="s">
        <v>132</v>
      </c>
    </row>
    <row r="389" spans="1:51" s="14" customFormat="1" ht="12">
      <c r="A389" s="14"/>
      <c r="B389" s="246"/>
      <c r="C389" s="247"/>
      <c r="D389" s="231" t="s">
        <v>143</v>
      </c>
      <c r="E389" s="248" t="s">
        <v>1</v>
      </c>
      <c r="F389" s="249" t="s">
        <v>345</v>
      </c>
      <c r="G389" s="247"/>
      <c r="H389" s="250">
        <v>231.65</v>
      </c>
      <c r="I389" s="251"/>
      <c r="J389" s="247"/>
      <c r="K389" s="247"/>
      <c r="L389" s="252"/>
      <c r="M389" s="253"/>
      <c r="N389" s="254"/>
      <c r="O389" s="254"/>
      <c r="P389" s="254"/>
      <c r="Q389" s="254"/>
      <c r="R389" s="254"/>
      <c r="S389" s="254"/>
      <c r="T389" s="255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6" t="s">
        <v>143</v>
      </c>
      <c r="AU389" s="256" t="s">
        <v>87</v>
      </c>
      <c r="AV389" s="14" t="s">
        <v>87</v>
      </c>
      <c r="AW389" s="14" t="s">
        <v>36</v>
      </c>
      <c r="AX389" s="14" t="s">
        <v>21</v>
      </c>
      <c r="AY389" s="256" t="s">
        <v>132</v>
      </c>
    </row>
    <row r="390" spans="1:65" s="2" customFormat="1" ht="44.25" customHeight="1">
      <c r="A390" s="38"/>
      <c r="B390" s="39"/>
      <c r="C390" s="268" t="s">
        <v>510</v>
      </c>
      <c r="D390" s="268" t="s">
        <v>230</v>
      </c>
      <c r="E390" s="269" t="s">
        <v>511</v>
      </c>
      <c r="F390" s="270" t="s">
        <v>512</v>
      </c>
      <c r="G390" s="271" t="s">
        <v>137</v>
      </c>
      <c r="H390" s="272">
        <v>269.988</v>
      </c>
      <c r="I390" s="273"/>
      <c r="J390" s="274">
        <f>ROUND(I390*H390,2)</f>
        <v>0</v>
      </c>
      <c r="K390" s="270" t="s">
        <v>138</v>
      </c>
      <c r="L390" s="275"/>
      <c r="M390" s="276" t="s">
        <v>1</v>
      </c>
      <c r="N390" s="277" t="s">
        <v>44</v>
      </c>
      <c r="O390" s="91"/>
      <c r="P390" s="227">
        <f>O390*H390</f>
        <v>0</v>
      </c>
      <c r="Q390" s="227">
        <v>0.0054</v>
      </c>
      <c r="R390" s="227">
        <f>Q390*H390</f>
        <v>1.4579352</v>
      </c>
      <c r="S390" s="227">
        <v>0</v>
      </c>
      <c r="T390" s="228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9" t="s">
        <v>233</v>
      </c>
      <c r="AT390" s="229" t="s">
        <v>230</v>
      </c>
      <c r="AU390" s="229" t="s">
        <v>87</v>
      </c>
      <c r="AY390" s="17" t="s">
        <v>132</v>
      </c>
      <c r="BE390" s="230">
        <f>IF(N390="základní",J390,0)</f>
        <v>0</v>
      </c>
      <c r="BF390" s="230">
        <f>IF(N390="snížená",J390,0)</f>
        <v>0</v>
      </c>
      <c r="BG390" s="230">
        <f>IF(N390="zákl. přenesená",J390,0)</f>
        <v>0</v>
      </c>
      <c r="BH390" s="230">
        <f>IF(N390="sníž. přenesená",J390,0)</f>
        <v>0</v>
      </c>
      <c r="BI390" s="230">
        <f>IF(N390="nulová",J390,0)</f>
        <v>0</v>
      </c>
      <c r="BJ390" s="17" t="s">
        <v>21</v>
      </c>
      <c r="BK390" s="230">
        <f>ROUND(I390*H390,2)</f>
        <v>0</v>
      </c>
      <c r="BL390" s="17" t="s">
        <v>233</v>
      </c>
      <c r="BM390" s="229" t="s">
        <v>513</v>
      </c>
    </row>
    <row r="391" spans="1:47" s="2" customFormat="1" ht="12">
      <c r="A391" s="38"/>
      <c r="B391" s="39"/>
      <c r="C391" s="40"/>
      <c r="D391" s="231" t="s">
        <v>141</v>
      </c>
      <c r="E391" s="40"/>
      <c r="F391" s="232" t="s">
        <v>512</v>
      </c>
      <c r="G391" s="40"/>
      <c r="H391" s="40"/>
      <c r="I391" s="233"/>
      <c r="J391" s="40"/>
      <c r="K391" s="40"/>
      <c r="L391" s="44"/>
      <c r="M391" s="234"/>
      <c r="N391" s="235"/>
      <c r="O391" s="91"/>
      <c r="P391" s="91"/>
      <c r="Q391" s="91"/>
      <c r="R391" s="91"/>
      <c r="S391" s="91"/>
      <c r="T391" s="92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141</v>
      </c>
      <c r="AU391" s="17" t="s">
        <v>87</v>
      </c>
    </row>
    <row r="392" spans="1:51" s="14" customFormat="1" ht="12">
      <c r="A392" s="14"/>
      <c r="B392" s="246"/>
      <c r="C392" s="247"/>
      <c r="D392" s="231" t="s">
        <v>143</v>
      </c>
      <c r="E392" s="247"/>
      <c r="F392" s="249" t="s">
        <v>514</v>
      </c>
      <c r="G392" s="247"/>
      <c r="H392" s="250">
        <v>269.988</v>
      </c>
      <c r="I392" s="251"/>
      <c r="J392" s="247"/>
      <c r="K392" s="247"/>
      <c r="L392" s="252"/>
      <c r="M392" s="253"/>
      <c r="N392" s="254"/>
      <c r="O392" s="254"/>
      <c r="P392" s="254"/>
      <c r="Q392" s="254"/>
      <c r="R392" s="254"/>
      <c r="S392" s="254"/>
      <c r="T392" s="255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6" t="s">
        <v>143</v>
      </c>
      <c r="AU392" s="256" t="s">
        <v>87</v>
      </c>
      <c r="AV392" s="14" t="s">
        <v>87</v>
      </c>
      <c r="AW392" s="14" t="s">
        <v>4</v>
      </c>
      <c r="AX392" s="14" t="s">
        <v>21</v>
      </c>
      <c r="AY392" s="256" t="s">
        <v>132</v>
      </c>
    </row>
    <row r="393" spans="1:65" s="2" customFormat="1" ht="16.5" customHeight="1">
      <c r="A393" s="38"/>
      <c r="B393" s="39"/>
      <c r="C393" s="218" t="s">
        <v>515</v>
      </c>
      <c r="D393" s="218" t="s">
        <v>134</v>
      </c>
      <c r="E393" s="219" t="s">
        <v>516</v>
      </c>
      <c r="F393" s="220" t="s">
        <v>517</v>
      </c>
      <c r="G393" s="221" t="s">
        <v>137</v>
      </c>
      <c r="H393" s="222">
        <v>9.58</v>
      </c>
      <c r="I393" s="223"/>
      <c r="J393" s="224">
        <f>ROUND(I393*H393,2)</f>
        <v>0</v>
      </c>
      <c r="K393" s="220" t="s">
        <v>1</v>
      </c>
      <c r="L393" s="44"/>
      <c r="M393" s="225" t="s">
        <v>1</v>
      </c>
      <c r="N393" s="226" t="s">
        <v>44</v>
      </c>
      <c r="O393" s="91"/>
      <c r="P393" s="227">
        <f>O393*H393</f>
        <v>0</v>
      </c>
      <c r="Q393" s="227">
        <v>0.00451</v>
      </c>
      <c r="R393" s="227">
        <f>Q393*H393</f>
        <v>0.0432058</v>
      </c>
      <c r="S393" s="227">
        <v>0</v>
      </c>
      <c r="T393" s="228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9" t="s">
        <v>236</v>
      </c>
      <c r="AT393" s="229" t="s">
        <v>134</v>
      </c>
      <c r="AU393" s="229" t="s">
        <v>87</v>
      </c>
      <c r="AY393" s="17" t="s">
        <v>132</v>
      </c>
      <c r="BE393" s="230">
        <f>IF(N393="základní",J393,0)</f>
        <v>0</v>
      </c>
      <c r="BF393" s="230">
        <f>IF(N393="snížená",J393,0)</f>
        <v>0</v>
      </c>
      <c r="BG393" s="230">
        <f>IF(N393="zákl. přenesená",J393,0)</f>
        <v>0</v>
      </c>
      <c r="BH393" s="230">
        <f>IF(N393="sníž. přenesená",J393,0)</f>
        <v>0</v>
      </c>
      <c r="BI393" s="230">
        <f>IF(N393="nulová",J393,0)</f>
        <v>0</v>
      </c>
      <c r="BJ393" s="17" t="s">
        <v>21</v>
      </c>
      <c r="BK393" s="230">
        <f>ROUND(I393*H393,2)</f>
        <v>0</v>
      </c>
      <c r="BL393" s="17" t="s">
        <v>236</v>
      </c>
      <c r="BM393" s="229" t="s">
        <v>518</v>
      </c>
    </row>
    <row r="394" spans="1:51" s="13" customFormat="1" ht="12">
      <c r="A394" s="13"/>
      <c r="B394" s="236"/>
      <c r="C394" s="237"/>
      <c r="D394" s="231" t="s">
        <v>143</v>
      </c>
      <c r="E394" s="238" t="s">
        <v>1</v>
      </c>
      <c r="F394" s="239" t="s">
        <v>457</v>
      </c>
      <c r="G394" s="237"/>
      <c r="H394" s="238" t="s">
        <v>1</v>
      </c>
      <c r="I394" s="240"/>
      <c r="J394" s="237"/>
      <c r="K394" s="237"/>
      <c r="L394" s="241"/>
      <c r="M394" s="242"/>
      <c r="N394" s="243"/>
      <c r="O394" s="243"/>
      <c r="P394" s="243"/>
      <c r="Q394" s="243"/>
      <c r="R394" s="243"/>
      <c r="S394" s="243"/>
      <c r="T394" s="24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5" t="s">
        <v>143</v>
      </c>
      <c r="AU394" s="245" t="s">
        <v>87</v>
      </c>
      <c r="AV394" s="13" t="s">
        <v>21</v>
      </c>
      <c r="AW394" s="13" t="s">
        <v>36</v>
      </c>
      <c r="AX394" s="13" t="s">
        <v>79</v>
      </c>
      <c r="AY394" s="245" t="s">
        <v>132</v>
      </c>
    </row>
    <row r="395" spans="1:51" s="13" customFormat="1" ht="12">
      <c r="A395" s="13"/>
      <c r="B395" s="236"/>
      <c r="C395" s="237"/>
      <c r="D395" s="231" t="s">
        <v>143</v>
      </c>
      <c r="E395" s="238" t="s">
        <v>1</v>
      </c>
      <c r="F395" s="239" t="s">
        <v>519</v>
      </c>
      <c r="G395" s="237"/>
      <c r="H395" s="238" t="s">
        <v>1</v>
      </c>
      <c r="I395" s="240"/>
      <c r="J395" s="237"/>
      <c r="K395" s="237"/>
      <c r="L395" s="241"/>
      <c r="M395" s="242"/>
      <c r="N395" s="243"/>
      <c r="O395" s="243"/>
      <c r="P395" s="243"/>
      <c r="Q395" s="243"/>
      <c r="R395" s="243"/>
      <c r="S395" s="243"/>
      <c r="T395" s="24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5" t="s">
        <v>143</v>
      </c>
      <c r="AU395" s="245" t="s">
        <v>87</v>
      </c>
      <c r="AV395" s="13" t="s">
        <v>21</v>
      </c>
      <c r="AW395" s="13" t="s">
        <v>36</v>
      </c>
      <c r="AX395" s="13" t="s">
        <v>79</v>
      </c>
      <c r="AY395" s="245" t="s">
        <v>132</v>
      </c>
    </row>
    <row r="396" spans="1:51" s="14" customFormat="1" ht="12">
      <c r="A396" s="14"/>
      <c r="B396" s="246"/>
      <c r="C396" s="247"/>
      <c r="D396" s="231" t="s">
        <v>143</v>
      </c>
      <c r="E396" s="248" t="s">
        <v>1</v>
      </c>
      <c r="F396" s="249" t="s">
        <v>520</v>
      </c>
      <c r="G396" s="247"/>
      <c r="H396" s="250">
        <v>9.58</v>
      </c>
      <c r="I396" s="251"/>
      <c r="J396" s="247"/>
      <c r="K396" s="247"/>
      <c r="L396" s="252"/>
      <c r="M396" s="253"/>
      <c r="N396" s="254"/>
      <c r="O396" s="254"/>
      <c r="P396" s="254"/>
      <c r="Q396" s="254"/>
      <c r="R396" s="254"/>
      <c r="S396" s="254"/>
      <c r="T396" s="255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6" t="s">
        <v>143</v>
      </c>
      <c r="AU396" s="256" t="s">
        <v>87</v>
      </c>
      <c r="AV396" s="14" t="s">
        <v>87</v>
      </c>
      <c r="AW396" s="14" t="s">
        <v>36</v>
      </c>
      <c r="AX396" s="14" t="s">
        <v>21</v>
      </c>
      <c r="AY396" s="256" t="s">
        <v>132</v>
      </c>
    </row>
    <row r="397" spans="1:65" s="2" customFormat="1" ht="12">
      <c r="A397" s="38"/>
      <c r="B397" s="39"/>
      <c r="C397" s="218" t="s">
        <v>521</v>
      </c>
      <c r="D397" s="218" t="s">
        <v>134</v>
      </c>
      <c r="E397" s="219" t="s">
        <v>522</v>
      </c>
      <c r="F397" s="220" t="s">
        <v>523</v>
      </c>
      <c r="G397" s="221" t="s">
        <v>204</v>
      </c>
      <c r="H397" s="222">
        <v>2.913</v>
      </c>
      <c r="I397" s="223"/>
      <c r="J397" s="224">
        <f>ROUND(I397*H397,2)</f>
        <v>0</v>
      </c>
      <c r="K397" s="220" t="s">
        <v>138</v>
      </c>
      <c r="L397" s="44"/>
      <c r="M397" s="225" t="s">
        <v>1</v>
      </c>
      <c r="N397" s="226" t="s">
        <v>44</v>
      </c>
      <c r="O397" s="91"/>
      <c r="P397" s="227">
        <f>O397*H397</f>
        <v>0</v>
      </c>
      <c r="Q397" s="227">
        <v>0</v>
      </c>
      <c r="R397" s="227">
        <f>Q397*H397</f>
        <v>0</v>
      </c>
      <c r="S397" s="227">
        <v>0</v>
      </c>
      <c r="T397" s="228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9" t="s">
        <v>236</v>
      </c>
      <c r="AT397" s="229" t="s">
        <v>134</v>
      </c>
      <c r="AU397" s="229" t="s">
        <v>87</v>
      </c>
      <c r="AY397" s="17" t="s">
        <v>132</v>
      </c>
      <c r="BE397" s="230">
        <f>IF(N397="základní",J397,0)</f>
        <v>0</v>
      </c>
      <c r="BF397" s="230">
        <f>IF(N397="snížená",J397,0)</f>
        <v>0</v>
      </c>
      <c r="BG397" s="230">
        <f>IF(N397="zákl. přenesená",J397,0)</f>
        <v>0</v>
      </c>
      <c r="BH397" s="230">
        <f>IF(N397="sníž. přenesená",J397,0)</f>
        <v>0</v>
      </c>
      <c r="BI397" s="230">
        <f>IF(N397="nulová",J397,0)</f>
        <v>0</v>
      </c>
      <c r="BJ397" s="17" t="s">
        <v>21</v>
      </c>
      <c r="BK397" s="230">
        <f>ROUND(I397*H397,2)</f>
        <v>0</v>
      </c>
      <c r="BL397" s="17" t="s">
        <v>236</v>
      </c>
      <c r="BM397" s="229" t="s">
        <v>524</v>
      </c>
    </row>
    <row r="398" spans="1:47" s="2" customFormat="1" ht="12">
      <c r="A398" s="38"/>
      <c r="B398" s="39"/>
      <c r="C398" s="40"/>
      <c r="D398" s="231" t="s">
        <v>141</v>
      </c>
      <c r="E398" s="40"/>
      <c r="F398" s="232" t="s">
        <v>525</v>
      </c>
      <c r="G398" s="40"/>
      <c r="H398" s="40"/>
      <c r="I398" s="233"/>
      <c r="J398" s="40"/>
      <c r="K398" s="40"/>
      <c r="L398" s="44"/>
      <c r="M398" s="234"/>
      <c r="N398" s="235"/>
      <c r="O398" s="91"/>
      <c r="P398" s="91"/>
      <c r="Q398" s="91"/>
      <c r="R398" s="91"/>
      <c r="S398" s="91"/>
      <c r="T398" s="92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141</v>
      </c>
      <c r="AU398" s="17" t="s">
        <v>87</v>
      </c>
    </row>
    <row r="399" spans="1:63" s="12" customFormat="1" ht="22.8" customHeight="1">
      <c r="A399" s="12"/>
      <c r="B399" s="202"/>
      <c r="C399" s="203"/>
      <c r="D399" s="204" t="s">
        <v>78</v>
      </c>
      <c r="E399" s="216" t="s">
        <v>526</v>
      </c>
      <c r="F399" s="216" t="s">
        <v>527</v>
      </c>
      <c r="G399" s="203"/>
      <c r="H399" s="203"/>
      <c r="I399" s="206"/>
      <c r="J399" s="217">
        <f>BK399</f>
        <v>0</v>
      </c>
      <c r="K399" s="203"/>
      <c r="L399" s="208"/>
      <c r="M399" s="209"/>
      <c r="N399" s="210"/>
      <c r="O399" s="210"/>
      <c r="P399" s="211">
        <f>SUM(P400:P408)</f>
        <v>0</v>
      </c>
      <c r="Q399" s="210"/>
      <c r="R399" s="211">
        <f>SUM(R400:R408)</f>
        <v>0.0011865</v>
      </c>
      <c r="S399" s="210"/>
      <c r="T399" s="212">
        <f>SUM(T400:T408)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13" t="s">
        <v>87</v>
      </c>
      <c r="AT399" s="214" t="s">
        <v>78</v>
      </c>
      <c r="AU399" s="214" t="s">
        <v>21</v>
      </c>
      <c r="AY399" s="213" t="s">
        <v>132</v>
      </c>
      <c r="BK399" s="215">
        <f>SUM(BK400:BK408)</f>
        <v>0</v>
      </c>
    </row>
    <row r="400" spans="1:65" s="2" customFormat="1" ht="12">
      <c r="A400" s="38"/>
      <c r="B400" s="39"/>
      <c r="C400" s="218" t="s">
        <v>528</v>
      </c>
      <c r="D400" s="218" t="s">
        <v>134</v>
      </c>
      <c r="E400" s="219" t="s">
        <v>529</v>
      </c>
      <c r="F400" s="220" t="s">
        <v>530</v>
      </c>
      <c r="G400" s="221" t="s">
        <v>137</v>
      </c>
      <c r="H400" s="222">
        <v>1</v>
      </c>
      <c r="I400" s="223"/>
      <c r="J400" s="224">
        <f>ROUND(I400*H400,2)</f>
        <v>0</v>
      </c>
      <c r="K400" s="220" t="s">
        <v>138</v>
      </c>
      <c r="L400" s="44"/>
      <c r="M400" s="225" t="s">
        <v>1</v>
      </c>
      <c r="N400" s="226" t="s">
        <v>44</v>
      </c>
      <c r="O400" s="91"/>
      <c r="P400" s="227">
        <f>O400*H400</f>
        <v>0</v>
      </c>
      <c r="Q400" s="227">
        <v>0</v>
      </c>
      <c r="R400" s="227">
        <f>Q400*H400</f>
        <v>0</v>
      </c>
      <c r="S400" s="227">
        <v>0</v>
      </c>
      <c r="T400" s="228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9" t="s">
        <v>236</v>
      </c>
      <c r="AT400" s="229" t="s">
        <v>134</v>
      </c>
      <c r="AU400" s="229" t="s">
        <v>87</v>
      </c>
      <c r="AY400" s="17" t="s">
        <v>132</v>
      </c>
      <c r="BE400" s="230">
        <f>IF(N400="základní",J400,0)</f>
        <v>0</v>
      </c>
      <c r="BF400" s="230">
        <f>IF(N400="snížená",J400,0)</f>
        <v>0</v>
      </c>
      <c r="BG400" s="230">
        <f>IF(N400="zákl. přenesená",J400,0)</f>
        <v>0</v>
      </c>
      <c r="BH400" s="230">
        <f>IF(N400="sníž. přenesená",J400,0)</f>
        <v>0</v>
      </c>
      <c r="BI400" s="230">
        <f>IF(N400="nulová",J400,0)</f>
        <v>0</v>
      </c>
      <c r="BJ400" s="17" t="s">
        <v>21</v>
      </c>
      <c r="BK400" s="230">
        <f>ROUND(I400*H400,2)</f>
        <v>0</v>
      </c>
      <c r="BL400" s="17" t="s">
        <v>236</v>
      </c>
      <c r="BM400" s="229" t="s">
        <v>531</v>
      </c>
    </row>
    <row r="401" spans="1:47" s="2" customFormat="1" ht="12">
      <c r="A401" s="38"/>
      <c r="B401" s="39"/>
      <c r="C401" s="40"/>
      <c r="D401" s="231" t="s">
        <v>141</v>
      </c>
      <c r="E401" s="40"/>
      <c r="F401" s="232" t="s">
        <v>532</v>
      </c>
      <c r="G401" s="40"/>
      <c r="H401" s="40"/>
      <c r="I401" s="233"/>
      <c r="J401" s="40"/>
      <c r="K401" s="40"/>
      <c r="L401" s="44"/>
      <c r="M401" s="234"/>
      <c r="N401" s="235"/>
      <c r="O401" s="91"/>
      <c r="P401" s="91"/>
      <c r="Q401" s="91"/>
      <c r="R401" s="91"/>
      <c r="S401" s="91"/>
      <c r="T401" s="92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141</v>
      </c>
      <c r="AU401" s="17" t="s">
        <v>87</v>
      </c>
    </row>
    <row r="402" spans="1:51" s="13" customFormat="1" ht="12">
      <c r="A402" s="13"/>
      <c r="B402" s="236"/>
      <c r="C402" s="237"/>
      <c r="D402" s="231" t="s">
        <v>143</v>
      </c>
      <c r="E402" s="238" t="s">
        <v>1</v>
      </c>
      <c r="F402" s="239" t="s">
        <v>533</v>
      </c>
      <c r="G402" s="237"/>
      <c r="H402" s="238" t="s">
        <v>1</v>
      </c>
      <c r="I402" s="240"/>
      <c r="J402" s="237"/>
      <c r="K402" s="237"/>
      <c r="L402" s="241"/>
      <c r="M402" s="242"/>
      <c r="N402" s="243"/>
      <c r="O402" s="243"/>
      <c r="P402" s="243"/>
      <c r="Q402" s="243"/>
      <c r="R402" s="243"/>
      <c r="S402" s="243"/>
      <c r="T402" s="24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5" t="s">
        <v>143</v>
      </c>
      <c r="AU402" s="245" t="s">
        <v>87</v>
      </c>
      <c r="AV402" s="13" t="s">
        <v>21</v>
      </c>
      <c r="AW402" s="13" t="s">
        <v>36</v>
      </c>
      <c r="AX402" s="13" t="s">
        <v>79</v>
      </c>
      <c r="AY402" s="245" t="s">
        <v>132</v>
      </c>
    </row>
    <row r="403" spans="1:51" s="14" customFormat="1" ht="12">
      <c r="A403" s="14"/>
      <c r="B403" s="246"/>
      <c r="C403" s="247"/>
      <c r="D403" s="231" t="s">
        <v>143</v>
      </c>
      <c r="E403" s="248" t="s">
        <v>1</v>
      </c>
      <c r="F403" s="249" t="s">
        <v>534</v>
      </c>
      <c r="G403" s="247"/>
      <c r="H403" s="250">
        <v>1</v>
      </c>
      <c r="I403" s="251"/>
      <c r="J403" s="247"/>
      <c r="K403" s="247"/>
      <c r="L403" s="252"/>
      <c r="M403" s="253"/>
      <c r="N403" s="254"/>
      <c r="O403" s="254"/>
      <c r="P403" s="254"/>
      <c r="Q403" s="254"/>
      <c r="R403" s="254"/>
      <c r="S403" s="254"/>
      <c r="T403" s="255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6" t="s">
        <v>143</v>
      </c>
      <c r="AU403" s="256" t="s">
        <v>87</v>
      </c>
      <c r="AV403" s="14" t="s">
        <v>87</v>
      </c>
      <c r="AW403" s="14" t="s">
        <v>36</v>
      </c>
      <c r="AX403" s="14" t="s">
        <v>21</v>
      </c>
      <c r="AY403" s="256" t="s">
        <v>132</v>
      </c>
    </row>
    <row r="404" spans="1:65" s="2" customFormat="1" ht="16.5" customHeight="1">
      <c r="A404" s="38"/>
      <c r="B404" s="39"/>
      <c r="C404" s="268" t="s">
        <v>535</v>
      </c>
      <c r="D404" s="268" t="s">
        <v>230</v>
      </c>
      <c r="E404" s="269" t="s">
        <v>536</v>
      </c>
      <c r="F404" s="270" t="s">
        <v>537</v>
      </c>
      <c r="G404" s="271" t="s">
        <v>137</v>
      </c>
      <c r="H404" s="272">
        <v>1.05</v>
      </c>
      <c r="I404" s="273"/>
      <c r="J404" s="274">
        <f>ROUND(I404*H404,2)</f>
        <v>0</v>
      </c>
      <c r="K404" s="270" t="s">
        <v>138</v>
      </c>
      <c r="L404" s="275"/>
      <c r="M404" s="276" t="s">
        <v>1</v>
      </c>
      <c r="N404" s="277" t="s">
        <v>44</v>
      </c>
      <c r="O404" s="91"/>
      <c r="P404" s="227">
        <f>O404*H404</f>
        <v>0</v>
      </c>
      <c r="Q404" s="227">
        <v>0.00113</v>
      </c>
      <c r="R404" s="227">
        <f>Q404*H404</f>
        <v>0.0011865</v>
      </c>
      <c r="S404" s="227">
        <v>0</v>
      </c>
      <c r="T404" s="228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9" t="s">
        <v>339</v>
      </c>
      <c r="AT404" s="229" t="s">
        <v>230</v>
      </c>
      <c r="AU404" s="229" t="s">
        <v>87</v>
      </c>
      <c r="AY404" s="17" t="s">
        <v>132</v>
      </c>
      <c r="BE404" s="230">
        <f>IF(N404="základní",J404,0)</f>
        <v>0</v>
      </c>
      <c r="BF404" s="230">
        <f>IF(N404="snížená",J404,0)</f>
        <v>0</v>
      </c>
      <c r="BG404" s="230">
        <f>IF(N404="zákl. přenesená",J404,0)</f>
        <v>0</v>
      </c>
      <c r="BH404" s="230">
        <f>IF(N404="sníž. přenesená",J404,0)</f>
        <v>0</v>
      </c>
      <c r="BI404" s="230">
        <f>IF(N404="nulová",J404,0)</f>
        <v>0</v>
      </c>
      <c r="BJ404" s="17" t="s">
        <v>21</v>
      </c>
      <c r="BK404" s="230">
        <f>ROUND(I404*H404,2)</f>
        <v>0</v>
      </c>
      <c r="BL404" s="17" t="s">
        <v>236</v>
      </c>
      <c r="BM404" s="229" t="s">
        <v>538</v>
      </c>
    </row>
    <row r="405" spans="1:47" s="2" customFormat="1" ht="12">
      <c r="A405" s="38"/>
      <c r="B405" s="39"/>
      <c r="C405" s="40"/>
      <c r="D405" s="231" t="s">
        <v>141</v>
      </c>
      <c r="E405" s="40"/>
      <c r="F405" s="232" t="s">
        <v>537</v>
      </c>
      <c r="G405" s="40"/>
      <c r="H405" s="40"/>
      <c r="I405" s="233"/>
      <c r="J405" s="40"/>
      <c r="K405" s="40"/>
      <c r="L405" s="44"/>
      <c r="M405" s="234"/>
      <c r="N405" s="235"/>
      <c r="O405" s="91"/>
      <c r="P405" s="91"/>
      <c r="Q405" s="91"/>
      <c r="R405" s="91"/>
      <c r="S405" s="91"/>
      <c r="T405" s="92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141</v>
      </c>
      <c r="AU405" s="17" t="s">
        <v>87</v>
      </c>
    </row>
    <row r="406" spans="1:51" s="14" customFormat="1" ht="12">
      <c r="A406" s="14"/>
      <c r="B406" s="246"/>
      <c r="C406" s="247"/>
      <c r="D406" s="231" t="s">
        <v>143</v>
      </c>
      <c r="E406" s="247"/>
      <c r="F406" s="249" t="s">
        <v>539</v>
      </c>
      <c r="G406" s="247"/>
      <c r="H406" s="250">
        <v>1.05</v>
      </c>
      <c r="I406" s="251"/>
      <c r="J406" s="247"/>
      <c r="K406" s="247"/>
      <c r="L406" s="252"/>
      <c r="M406" s="253"/>
      <c r="N406" s="254"/>
      <c r="O406" s="254"/>
      <c r="P406" s="254"/>
      <c r="Q406" s="254"/>
      <c r="R406" s="254"/>
      <c r="S406" s="254"/>
      <c r="T406" s="255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6" t="s">
        <v>143</v>
      </c>
      <c r="AU406" s="256" t="s">
        <v>87</v>
      </c>
      <c r="AV406" s="14" t="s">
        <v>87</v>
      </c>
      <c r="AW406" s="14" t="s">
        <v>4</v>
      </c>
      <c r="AX406" s="14" t="s">
        <v>21</v>
      </c>
      <c r="AY406" s="256" t="s">
        <v>132</v>
      </c>
    </row>
    <row r="407" spans="1:65" s="2" customFormat="1" ht="12">
      <c r="A407" s="38"/>
      <c r="B407" s="39"/>
      <c r="C407" s="218" t="s">
        <v>540</v>
      </c>
      <c r="D407" s="218" t="s">
        <v>134</v>
      </c>
      <c r="E407" s="219" t="s">
        <v>541</v>
      </c>
      <c r="F407" s="220" t="s">
        <v>542</v>
      </c>
      <c r="G407" s="221" t="s">
        <v>204</v>
      </c>
      <c r="H407" s="222">
        <v>0.001</v>
      </c>
      <c r="I407" s="223"/>
      <c r="J407" s="224">
        <f>ROUND(I407*H407,2)</f>
        <v>0</v>
      </c>
      <c r="K407" s="220" t="s">
        <v>138</v>
      </c>
      <c r="L407" s="44"/>
      <c r="M407" s="225" t="s">
        <v>1</v>
      </c>
      <c r="N407" s="226" t="s">
        <v>44</v>
      </c>
      <c r="O407" s="91"/>
      <c r="P407" s="227">
        <f>O407*H407</f>
        <v>0</v>
      </c>
      <c r="Q407" s="227">
        <v>0</v>
      </c>
      <c r="R407" s="227">
        <f>Q407*H407</f>
        <v>0</v>
      </c>
      <c r="S407" s="227">
        <v>0</v>
      </c>
      <c r="T407" s="228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9" t="s">
        <v>236</v>
      </c>
      <c r="AT407" s="229" t="s">
        <v>134</v>
      </c>
      <c r="AU407" s="229" t="s">
        <v>87</v>
      </c>
      <c r="AY407" s="17" t="s">
        <v>132</v>
      </c>
      <c r="BE407" s="230">
        <f>IF(N407="základní",J407,0)</f>
        <v>0</v>
      </c>
      <c r="BF407" s="230">
        <f>IF(N407="snížená",J407,0)</f>
        <v>0</v>
      </c>
      <c r="BG407" s="230">
        <f>IF(N407="zákl. přenesená",J407,0)</f>
        <v>0</v>
      </c>
      <c r="BH407" s="230">
        <f>IF(N407="sníž. přenesená",J407,0)</f>
        <v>0</v>
      </c>
      <c r="BI407" s="230">
        <f>IF(N407="nulová",J407,0)</f>
        <v>0</v>
      </c>
      <c r="BJ407" s="17" t="s">
        <v>21</v>
      </c>
      <c r="BK407" s="230">
        <f>ROUND(I407*H407,2)</f>
        <v>0</v>
      </c>
      <c r="BL407" s="17" t="s">
        <v>236</v>
      </c>
      <c r="BM407" s="229" t="s">
        <v>543</v>
      </c>
    </row>
    <row r="408" spans="1:47" s="2" customFormat="1" ht="12">
      <c r="A408" s="38"/>
      <c r="B408" s="39"/>
      <c r="C408" s="40"/>
      <c r="D408" s="231" t="s">
        <v>141</v>
      </c>
      <c r="E408" s="40"/>
      <c r="F408" s="232" t="s">
        <v>544</v>
      </c>
      <c r="G408" s="40"/>
      <c r="H408" s="40"/>
      <c r="I408" s="233"/>
      <c r="J408" s="40"/>
      <c r="K408" s="40"/>
      <c r="L408" s="44"/>
      <c r="M408" s="234"/>
      <c r="N408" s="235"/>
      <c r="O408" s="91"/>
      <c r="P408" s="91"/>
      <c r="Q408" s="91"/>
      <c r="R408" s="91"/>
      <c r="S408" s="91"/>
      <c r="T408" s="92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141</v>
      </c>
      <c r="AU408" s="17" t="s">
        <v>87</v>
      </c>
    </row>
    <row r="409" spans="1:63" s="12" customFormat="1" ht="22.8" customHeight="1">
      <c r="A409" s="12"/>
      <c r="B409" s="202"/>
      <c r="C409" s="203"/>
      <c r="D409" s="204" t="s">
        <v>78</v>
      </c>
      <c r="E409" s="216" t="s">
        <v>545</v>
      </c>
      <c r="F409" s="216" t="s">
        <v>546</v>
      </c>
      <c r="G409" s="203"/>
      <c r="H409" s="203"/>
      <c r="I409" s="206"/>
      <c r="J409" s="217">
        <f>BK409</f>
        <v>0</v>
      </c>
      <c r="K409" s="203"/>
      <c r="L409" s="208"/>
      <c r="M409" s="209"/>
      <c r="N409" s="210"/>
      <c r="O409" s="210"/>
      <c r="P409" s="211">
        <f>SUM(P410:P413)</f>
        <v>0</v>
      </c>
      <c r="Q409" s="210"/>
      <c r="R409" s="211">
        <f>SUM(R410:R413)</f>
        <v>0</v>
      </c>
      <c r="S409" s="210"/>
      <c r="T409" s="212">
        <f>SUM(T410:T413)</f>
        <v>0.024448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13" t="s">
        <v>87</v>
      </c>
      <c r="AT409" s="214" t="s">
        <v>78</v>
      </c>
      <c r="AU409" s="214" t="s">
        <v>21</v>
      </c>
      <c r="AY409" s="213" t="s">
        <v>132</v>
      </c>
      <c r="BK409" s="215">
        <f>SUM(BK410:BK413)</f>
        <v>0</v>
      </c>
    </row>
    <row r="410" spans="1:65" s="2" customFormat="1" ht="12">
      <c r="A410" s="38"/>
      <c r="B410" s="39"/>
      <c r="C410" s="218" t="s">
        <v>547</v>
      </c>
      <c r="D410" s="218" t="s">
        <v>134</v>
      </c>
      <c r="E410" s="219" t="s">
        <v>548</v>
      </c>
      <c r="F410" s="220" t="s">
        <v>549</v>
      </c>
      <c r="G410" s="221" t="s">
        <v>171</v>
      </c>
      <c r="H410" s="222">
        <v>12.8</v>
      </c>
      <c r="I410" s="223"/>
      <c r="J410" s="224">
        <f>ROUND(I410*H410,2)</f>
        <v>0</v>
      </c>
      <c r="K410" s="220" t="s">
        <v>138</v>
      </c>
      <c r="L410" s="44"/>
      <c r="M410" s="225" t="s">
        <v>1</v>
      </c>
      <c r="N410" s="226" t="s">
        <v>44</v>
      </c>
      <c r="O410" s="91"/>
      <c r="P410" s="227">
        <f>O410*H410</f>
        <v>0</v>
      </c>
      <c r="Q410" s="227">
        <v>0</v>
      </c>
      <c r="R410" s="227">
        <f>Q410*H410</f>
        <v>0</v>
      </c>
      <c r="S410" s="227">
        <v>0.00191</v>
      </c>
      <c r="T410" s="228">
        <f>S410*H410</f>
        <v>0.024448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9" t="s">
        <v>236</v>
      </c>
      <c r="AT410" s="229" t="s">
        <v>134</v>
      </c>
      <c r="AU410" s="229" t="s">
        <v>87</v>
      </c>
      <c r="AY410" s="17" t="s">
        <v>132</v>
      </c>
      <c r="BE410" s="230">
        <f>IF(N410="základní",J410,0)</f>
        <v>0</v>
      </c>
      <c r="BF410" s="230">
        <f>IF(N410="snížená",J410,0)</f>
        <v>0</v>
      </c>
      <c r="BG410" s="230">
        <f>IF(N410="zákl. přenesená",J410,0)</f>
        <v>0</v>
      </c>
      <c r="BH410" s="230">
        <f>IF(N410="sníž. přenesená",J410,0)</f>
        <v>0</v>
      </c>
      <c r="BI410" s="230">
        <f>IF(N410="nulová",J410,0)</f>
        <v>0</v>
      </c>
      <c r="BJ410" s="17" t="s">
        <v>21</v>
      </c>
      <c r="BK410" s="230">
        <f>ROUND(I410*H410,2)</f>
        <v>0</v>
      </c>
      <c r="BL410" s="17" t="s">
        <v>236</v>
      </c>
      <c r="BM410" s="229" t="s">
        <v>550</v>
      </c>
    </row>
    <row r="411" spans="1:47" s="2" customFormat="1" ht="12">
      <c r="A411" s="38"/>
      <c r="B411" s="39"/>
      <c r="C411" s="40"/>
      <c r="D411" s="231" t="s">
        <v>141</v>
      </c>
      <c r="E411" s="40"/>
      <c r="F411" s="232" t="s">
        <v>551</v>
      </c>
      <c r="G411" s="40"/>
      <c r="H411" s="40"/>
      <c r="I411" s="233"/>
      <c r="J411" s="40"/>
      <c r="K411" s="40"/>
      <c r="L411" s="44"/>
      <c r="M411" s="234"/>
      <c r="N411" s="235"/>
      <c r="O411" s="91"/>
      <c r="P411" s="91"/>
      <c r="Q411" s="91"/>
      <c r="R411" s="91"/>
      <c r="S411" s="91"/>
      <c r="T411" s="92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141</v>
      </c>
      <c r="AU411" s="17" t="s">
        <v>87</v>
      </c>
    </row>
    <row r="412" spans="1:51" s="13" customFormat="1" ht="12">
      <c r="A412" s="13"/>
      <c r="B412" s="236"/>
      <c r="C412" s="237"/>
      <c r="D412" s="231" t="s">
        <v>143</v>
      </c>
      <c r="E412" s="238" t="s">
        <v>1</v>
      </c>
      <c r="F412" s="239" t="s">
        <v>552</v>
      </c>
      <c r="G412" s="237"/>
      <c r="H412" s="238" t="s">
        <v>1</v>
      </c>
      <c r="I412" s="240"/>
      <c r="J412" s="237"/>
      <c r="K412" s="237"/>
      <c r="L412" s="241"/>
      <c r="M412" s="242"/>
      <c r="N412" s="243"/>
      <c r="O412" s="243"/>
      <c r="P412" s="243"/>
      <c r="Q412" s="243"/>
      <c r="R412" s="243"/>
      <c r="S412" s="243"/>
      <c r="T412" s="244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5" t="s">
        <v>143</v>
      </c>
      <c r="AU412" s="245" t="s">
        <v>87</v>
      </c>
      <c r="AV412" s="13" t="s">
        <v>21</v>
      </c>
      <c r="AW412" s="13" t="s">
        <v>36</v>
      </c>
      <c r="AX412" s="13" t="s">
        <v>79</v>
      </c>
      <c r="AY412" s="245" t="s">
        <v>132</v>
      </c>
    </row>
    <row r="413" spans="1:51" s="14" customFormat="1" ht="12">
      <c r="A413" s="14"/>
      <c r="B413" s="246"/>
      <c r="C413" s="247"/>
      <c r="D413" s="231" t="s">
        <v>143</v>
      </c>
      <c r="E413" s="248" t="s">
        <v>1</v>
      </c>
      <c r="F413" s="249" t="s">
        <v>553</v>
      </c>
      <c r="G413" s="247"/>
      <c r="H413" s="250">
        <v>12.8</v>
      </c>
      <c r="I413" s="251"/>
      <c r="J413" s="247"/>
      <c r="K413" s="247"/>
      <c r="L413" s="252"/>
      <c r="M413" s="253"/>
      <c r="N413" s="254"/>
      <c r="O413" s="254"/>
      <c r="P413" s="254"/>
      <c r="Q413" s="254"/>
      <c r="R413" s="254"/>
      <c r="S413" s="254"/>
      <c r="T413" s="255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6" t="s">
        <v>143</v>
      </c>
      <c r="AU413" s="256" t="s">
        <v>87</v>
      </c>
      <c r="AV413" s="14" t="s">
        <v>87</v>
      </c>
      <c r="AW413" s="14" t="s">
        <v>36</v>
      </c>
      <c r="AX413" s="14" t="s">
        <v>21</v>
      </c>
      <c r="AY413" s="256" t="s">
        <v>132</v>
      </c>
    </row>
    <row r="414" spans="1:63" s="12" customFormat="1" ht="22.8" customHeight="1">
      <c r="A414" s="12"/>
      <c r="B414" s="202"/>
      <c r="C414" s="203"/>
      <c r="D414" s="204" t="s">
        <v>78</v>
      </c>
      <c r="E414" s="216" t="s">
        <v>554</v>
      </c>
      <c r="F414" s="216" t="s">
        <v>555</v>
      </c>
      <c r="G414" s="203"/>
      <c r="H414" s="203"/>
      <c r="I414" s="206"/>
      <c r="J414" s="217">
        <f>BK414</f>
        <v>0</v>
      </c>
      <c r="K414" s="203"/>
      <c r="L414" s="208"/>
      <c r="M414" s="209"/>
      <c r="N414" s="210"/>
      <c r="O414" s="210"/>
      <c r="P414" s="211">
        <f>SUM(P415:P431)</f>
        <v>0</v>
      </c>
      <c r="Q414" s="210"/>
      <c r="R414" s="211">
        <f>SUM(R415:R431)</f>
        <v>0.000726</v>
      </c>
      <c r="S414" s="210"/>
      <c r="T414" s="212">
        <f>SUM(T415:T431)</f>
        <v>0.033600000000000005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13" t="s">
        <v>87</v>
      </c>
      <c r="AT414" s="214" t="s">
        <v>78</v>
      </c>
      <c r="AU414" s="214" t="s">
        <v>21</v>
      </c>
      <c r="AY414" s="213" t="s">
        <v>132</v>
      </c>
      <c r="BK414" s="215">
        <f>SUM(BK415:BK431)</f>
        <v>0</v>
      </c>
    </row>
    <row r="415" spans="1:65" s="2" customFormat="1" ht="16.5" customHeight="1">
      <c r="A415" s="38"/>
      <c r="B415" s="39"/>
      <c r="C415" s="218" t="s">
        <v>556</v>
      </c>
      <c r="D415" s="218" t="s">
        <v>134</v>
      </c>
      <c r="E415" s="219" t="s">
        <v>557</v>
      </c>
      <c r="F415" s="220" t="s">
        <v>558</v>
      </c>
      <c r="G415" s="221" t="s">
        <v>171</v>
      </c>
      <c r="H415" s="222">
        <v>2.1</v>
      </c>
      <c r="I415" s="223"/>
      <c r="J415" s="224">
        <f>ROUND(I415*H415,2)</f>
        <v>0</v>
      </c>
      <c r="K415" s="220" t="s">
        <v>1</v>
      </c>
      <c r="L415" s="44"/>
      <c r="M415" s="225" t="s">
        <v>1</v>
      </c>
      <c r="N415" s="226" t="s">
        <v>44</v>
      </c>
      <c r="O415" s="91"/>
      <c r="P415" s="227">
        <f>O415*H415</f>
        <v>0</v>
      </c>
      <c r="Q415" s="227">
        <v>0</v>
      </c>
      <c r="R415" s="227">
        <f>Q415*H415</f>
        <v>0</v>
      </c>
      <c r="S415" s="227">
        <v>0</v>
      </c>
      <c r="T415" s="228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9" t="s">
        <v>236</v>
      </c>
      <c r="AT415" s="229" t="s">
        <v>134</v>
      </c>
      <c r="AU415" s="229" t="s">
        <v>87</v>
      </c>
      <c r="AY415" s="17" t="s">
        <v>132</v>
      </c>
      <c r="BE415" s="230">
        <f>IF(N415="základní",J415,0)</f>
        <v>0</v>
      </c>
      <c r="BF415" s="230">
        <f>IF(N415="snížená",J415,0)</f>
        <v>0</v>
      </c>
      <c r="BG415" s="230">
        <f>IF(N415="zákl. přenesená",J415,0)</f>
        <v>0</v>
      </c>
      <c r="BH415" s="230">
        <f>IF(N415="sníž. přenesená",J415,0)</f>
        <v>0</v>
      </c>
      <c r="BI415" s="230">
        <f>IF(N415="nulová",J415,0)</f>
        <v>0</v>
      </c>
      <c r="BJ415" s="17" t="s">
        <v>21</v>
      </c>
      <c r="BK415" s="230">
        <f>ROUND(I415*H415,2)</f>
        <v>0</v>
      </c>
      <c r="BL415" s="17" t="s">
        <v>236</v>
      </c>
      <c r="BM415" s="229" t="s">
        <v>559</v>
      </c>
    </row>
    <row r="416" spans="1:47" s="2" customFormat="1" ht="12">
      <c r="A416" s="38"/>
      <c r="B416" s="39"/>
      <c r="C416" s="40"/>
      <c r="D416" s="231" t="s">
        <v>141</v>
      </c>
      <c r="E416" s="40"/>
      <c r="F416" s="232" t="s">
        <v>558</v>
      </c>
      <c r="G416" s="40"/>
      <c r="H416" s="40"/>
      <c r="I416" s="233"/>
      <c r="J416" s="40"/>
      <c r="K416" s="40"/>
      <c r="L416" s="44"/>
      <c r="M416" s="234"/>
      <c r="N416" s="235"/>
      <c r="O416" s="91"/>
      <c r="P416" s="91"/>
      <c r="Q416" s="91"/>
      <c r="R416" s="91"/>
      <c r="S416" s="91"/>
      <c r="T416" s="92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141</v>
      </c>
      <c r="AU416" s="17" t="s">
        <v>87</v>
      </c>
    </row>
    <row r="417" spans="1:65" s="2" customFormat="1" ht="16.5" customHeight="1">
      <c r="A417" s="38"/>
      <c r="B417" s="39"/>
      <c r="C417" s="218" t="s">
        <v>560</v>
      </c>
      <c r="D417" s="218" t="s">
        <v>134</v>
      </c>
      <c r="E417" s="219" t="s">
        <v>561</v>
      </c>
      <c r="F417" s="220" t="s">
        <v>562</v>
      </c>
      <c r="G417" s="221" t="s">
        <v>171</v>
      </c>
      <c r="H417" s="222">
        <v>12.1</v>
      </c>
      <c r="I417" s="223"/>
      <c r="J417" s="224">
        <f>ROUND(I417*H417,2)</f>
        <v>0</v>
      </c>
      <c r="K417" s="220" t="s">
        <v>1</v>
      </c>
      <c r="L417" s="44"/>
      <c r="M417" s="225" t="s">
        <v>1</v>
      </c>
      <c r="N417" s="226" t="s">
        <v>44</v>
      </c>
      <c r="O417" s="91"/>
      <c r="P417" s="227">
        <f>O417*H417</f>
        <v>0</v>
      </c>
      <c r="Q417" s="227">
        <v>6E-05</v>
      </c>
      <c r="R417" s="227">
        <f>Q417*H417</f>
        <v>0.000726</v>
      </c>
      <c r="S417" s="227">
        <v>0</v>
      </c>
      <c r="T417" s="228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9" t="s">
        <v>139</v>
      </c>
      <c r="AT417" s="229" t="s">
        <v>134</v>
      </c>
      <c r="AU417" s="229" t="s">
        <v>87</v>
      </c>
      <c r="AY417" s="17" t="s">
        <v>132</v>
      </c>
      <c r="BE417" s="230">
        <f>IF(N417="základní",J417,0)</f>
        <v>0</v>
      </c>
      <c r="BF417" s="230">
        <f>IF(N417="snížená",J417,0)</f>
        <v>0</v>
      </c>
      <c r="BG417" s="230">
        <f>IF(N417="zákl. přenesená",J417,0)</f>
        <v>0</v>
      </c>
      <c r="BH417" s="230">
        <f>IF(N417="sníž. přenesená",J417,0)</f>
        <v>0</v>
      </c>
      <c r="BI417" s="230">
        <f>IF(N417="nulová",J417,0)</f>
        <v>0</v>
      </c>
      <c r="BJ417" s="17" t="s">
        <v>21</v>
      </c>
      <c r="BK417" s="230">
        <f>ROUND(I417*H417,2)</f>
        <v>0</v>
      </c>
      <c r="BL417" s="17" t="s">
        <v>139</v>
      </c>
      <c r="BM417" s="229" t="s">
        <v>563</v>
      </c>
    </row>
    <row r="418" spans="1:47" s="2" customFormat="1" ht="12">
      <c r="A418" s="38"/>
      <c r="B418" s="39"/>
      <c r="C418" s="40"/>
      <c r="D418" s="231" t="s">
        <v>141</v>
      </c>
      <c r="E418" s="40"/>
      <c r="F418" s="232" t="s">
        <v>562</v>
      </c>
      <c r="G418" s="40"/>
      <c r="H418" s="40"/>
      <c r="I418" s="233"/>
      <c r="J418" s="40"/>
      <c r="K418" s="40"/>
      <c r="L418" s="44"/>
      <c r="M418" s="234"/>
      <c r="N418" s="235"/>
      <c r="O418" s="91"/>
      <c r="P418" s="91"/>
      <c r="Q418" s="91"/>
      <c r="R418" s="91"/>
      <c r="S418" s="91"/>
      <c r="T418" s="92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T418" s="17" t="s">
        <v>141</v>
      </c>
      <c r="AU418" s="17" t="s">
        <v>87</v>
      </c>
    </row>
    <row r="419" spans="1:47" s="2" customFormat="1" ht="12">
      <c r="A419" s="38"/>
      <c r="B419" s="39"/>
      <c r="C419" s="40"/>
      <c r="D419" s="231" t="s">
        <v>564</v>
      </c>
      <c r="E419" s="40"/>
      <c r="F419" s="278" t="s">
        <v>565</v>
      </c>
      <c r="G419" s="40"/>
      <c r="H419" s="40"/>
      <c r="I419" s="233"/>
      <c r="J419" s="40"/>
      <c r="K419" s="40"/>
      <c r="L419" s="44"/>
      <c r="M419" s="234"/>
      <c r="N419" s="235"/>
      <c r="O419" s="91"/>
      <c r="P419" s="91"/>
      <c r="Q419" s="91"/>
      <c r="R419" s="91"/>
      <c r="S419" s="91"/>
      <c r="T419" s="92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T419" s="17" t="s">
        <v>564</v>
      </c>
      <c r="AU419" s="17" t="s">
        <v>87</v>
      </c>
    </row>
    <row r="420" spans="1:65" s="2" customFormat="1" ht="21.75" customHeight="1">
      <c r="A420" s="38"/>
      <c r="B420" s="39"/>
      <c r="C420" s="218" t="s">
        <v>566</v>
      </c>
      <c r="D420" s="218" t="s">
        <v>134</v>
      </c>
      <c r="E420" s="219" t="s">
        <v>567</v>
      </c>
      <c r="F420" s="220" t="s">
        <v>568</v>
      </c>
      <c r="G420" s="221" t="s">
        <v>171</v>
      </c>
      <c r="H420" s="222">
        <v>7.1</v>
      </c>
      <c r="I420" s="223"/>
      <c r="J420" s="224">
        <f>ROUND(I420*H420,2)</f>
        <v>0</v>
      </c>
      <c r="K420" s="220" t="s">
        <v>1</v>
      </c>
      <c r="L420" s="44"/>
      <c r="M420" s="225" t="s">
        <v>1</v>
      </c>
      <c r="N420" s="226" t="s">
        <v>44</v>
      </c>
      <c r="O420" s="91"/>
      <c r="P420" s="227">
        <f>O420*H420</f>
        <v>0</v>
      </c>
      <c r="Q420" s="227">
        <v>0</v>
      </c>
      <c r="R420" s="227">
        <f>Q420*H420</f>
        <v>0</v>
      </c>
      <c r="S420" s="227">
        <v>0</v>
      </c>
      <c r="T420" s="228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9" t="s">
        <v>139</v>
      </c>
      <c r="AT420" s="229" t="s">
        <v>134</v>
      </c>
      <c r="AU420" s="229" t="s">
        <v>87</v>
      </c>
      <c r="AY420" s="17" t="s">
        <v>132</v>
      </c>
      <c r="BE420" s="230">
        <f>IF(N420="základní",J420,0)</f>
        <v>0</v>
      </c>
      <c r="BF420" s="230">
        <f>IF(N420="snížená",J420,0)</f>
        <v>0</v>
      </c>
      <c r="BG420" s="230">
        <f>IF(N420="zákl. přenesená",J420,0)</f>
        <v>0</v>
      </c>
      <c r="BH420" s="230">
        <f>IF(N420="sníž. přenesená",J420,0)</f>
        <v>0</v>
      </c>
      <c r="BI420" s="230">
        <f>IF(N420="nulová",J420,0)</f>
        <v>0</v>
      </c>
      <c r="BJ420" s="17" t="s">
        <v>21</v>
      </c>
      <c r="BK420" s="230">
        <f>ROUND(I420*H420,2)</f>
        <v>0</v>
      </c>
      <c r="BL420" s="17" t="s">
        <v>139</v>
      </c>
      <c r="BM420" s="229" t="s">
        <v>569</v>
      </c>
    </row>
    <row r="421" spans="1:47" s="2" customFormat="1" ht="12">
      <c r="A421" s="38"/>
      <c r="B421" s="39"/>
      <c r="C421" s="40"/>
      <c r="D421" s="231" t="s">
        <v>141</v>
      </c>
      <c r="E421" s="40"/>
      <c r="F421" s="232" t="s">
        <v>568</v>
      </c>
      <c r="G421" s="40"/>
      <c r="H421" s="40"/>
      <c r="I421" s="233"/>
      <c r="J421" s="40"/>
      <c r="K421" s="40"/>
      <c r="L421" s="44"/>
      <c r="M421" s="234"/>
      <c r="N421" s="235"/>
      <c r="O421" s="91"/>
      <c r="P421" s="91"/>
      <c r="Q421" s="91"/>
      <c r="R421" s="91"/>
      <c r="S421" s="91"/>
      <c r="T421" s="92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141</v>
      </c>
      <c r="AU421" s="17" t="s">
        <v>87</v>
      </c>
    </row>
    <row r="422" spans="1:51" s="13" customFormat="1" ht="12">
      <c r="A422" s="13"/>
      <c r="B422" s="236"/>
      <c r="C422" s="237"/>
      <c r="D422" s="231" t="s">
        <v>143</v>
      </c>
      <c r="E422" s="238" t="s">
        <v>1</v>
      </c>
      <c r="F422" s="239" t="s">
        <v>570</v>
      </c>
      <c r="G422" s="237"/>
      <c r="H422" s="238" t="s">
        <v>1</v>
      </c>
      <c r="I422" s="240"/>
      <c r="J422" s="237"/>
      <c r="K422" s="237"/>
      <c r="L422" s="241"/>
      <c r="M422" s="242"/>
      <c r="N422" s="243"/>
      <c r="O422" s="243"/>
      <c r="P422" s="243"/>
      <c r="Q422" s="243"/>
      <c r="R422" s="243"/>
      <c r="S422" s="243"/>
      <c r="T422" s="24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5" t="s">
        <v>143</v>
      </c>
      <c r="AU422" s="245" t="s">
        <v>87</v>
      </c>
      <c r="AV422" s="13" t="s">
        <v>21</v>
      </c>
      <c r="AW422" s="13" t="s">
        <v>36</v>
      </c>
      <c r="AX422" s="13" t="s">
        <v>79</v>
      </c>
      <c r="AY422" s="245" t="s">
        <v>132</v>
      </c>
    </row>
    <row r="423" spans="1:51" s="14" customFormat="1" ht="12">
      <c r="A423" s="14"/>
      <c r="B423" s="246"/>
      <c r="C423" s="247"/>
      <c r="D423" s="231" t="s">
        <v>143</v>
      </c>
      <c r="E423" s="248" t="s">
        <v>1</v>
      </c>
      <c r="F423" s="249" t="s">
        <v>571</v>
      </c>
      <c r="G423" s="247"/>
      <c r="H423" s="250">
        <v>5</v>
      </c>
      <c r="I423" s="251"/>
      <c r="J423" s="247"/>
      <c r="K423" s="247"/>
      <c r="L423" s="252"/>
      <c r="M423" s="253"/>
      <c r="N423" s="254"/>
      <c r="O423" s="254"/>
      <c r="P423" s="254"/>
      <c r="Q423" s="254"/>
      <c r="R423" s="254"/>
      <c r="S423" s="254"/>
      <c r="T423" s="255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6" t="s">
        <v>143</v>
      </c>
      <c r="AU423" s="256" t="s">
        <v>87</v>
      </c>
      <c r="AV423" s="14" t="s">
        <v>87</v>
      </c>
      <c r="AW423" s="14" t="s">
        <v>36</v>
      </c>
      <c r="AX423" s="14" t="s">
        <v>79</v>
      </c>
      <c r="AY423" s="256" t="s">
        <v>132</v>
      </c>
    </row>
    <row r="424" spans="1:51" s="14" customFormat="1" ht="12">
      <c r="A424" s="14"/>
      <c r="B424" s="246"/>
      <c r="C424" s="247"/>
      <c r="D424" s="231" t="s">
        <v>143</v>
      </c>
      <c r="E424" s="248" t="s">
        <v>1</v>
      </c>
      <c r="F424" s="249" t="s">
        <v>572</v>
      </c>
      <c r="G424" s="247"/>
      <c r="H424" s="250">
        <v>2.1</v>
      </c>
      <c r="I424" s="251"/>
      <c r="J424" s="247"/>
      <c r="K424" s="247"/>
      <c r="L424" s="252"/>
      <c r="M424" s="253"/>
      <c r="N424" s="254"/>
      <c r="O424" s="254"/>
      <c r="P424" s="254"/>
      <c r="Q424" s="254"/>
      <c r="R424" s="254"/>
      <c r="S424" s="254"/>
      <c r="T424" s="255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6" t="s">
        <v>143</v>
      </c>
      <c r="AU424" s="256" t="s">
        <v>87</v>
      </c>
      <c r="AV424" s="14" t="s">
        <v>87</v>
      </c>
      <c r="AW424" s="14" t="s">
        <v>36</v>
      </c>
      <c r="AX424" s="14" t="s">
        <v>79</v>
      </c>
      <c r="AY424" s="256" t="s">
        <v>132</v>
      </c>
    </row>
    <row r="425" spans="1:51" s="15" customFormat="1" ht="12">
      <c r="A425" s="15"/>
      <c r="B425" s="257"/>
      <c r="C425" s="258"/>
      <c r="D425" s="231" t="s">
        <v>143</v>
      </c>
      <c r="E425" s="259" t="s">
        <v>1</v>
      </c>
      <c r="F425" s="260" t="s">
        <v>218</v>
      </c>
      <c r="G425" s="258"/>
      <c r="H425" s="261">
        <v>7.1</v>
      </c>
      <c r="I425" s="262"/>
      <c r="J425" s="258"/>
      <c r="K425" s="258"/>
      <c r="L425" s="263"/>
      <c r="M425" s="264"/>
      <c r="N425" s="265"/>
      <c r="O425" s="265"/>
      <c r="P425" s="265"/>
      <c r="Q425" s="265"/>
      <c r="R425" s="265"/>
      <c r="S425" s="265"/>
      <c r="T425" s="266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67" t="s">
        <v>143</v>
      </c>
      <c r="AU425" s="267" t="s">
        <v>87</v>
      </c>
      <c r="AV425" s="15" t="s">
        <v>139</v>
      </c>
      <c r="AW425" s="15" t="s">
        <v>36</v>
      </c>
      <c r="AX425" s="15" t="s">
        <v>21</v>
      </c>
      <c r="AY425" s="267" t="s">
        <v>132</v>
      </c>
    </row>
    <row r="426" spans="1:65" s="2" customFormat="1" ht="33" customHeight="1">
      <c r="A426" s="38"/>
      <c r="B426" s="39"/>
      <c r="C426" s="218" t="s">
        <v>573</v>
      </c>
      <c r="D426" s="218" t="s">
        <v>134</v>
      </c>
      <c r="E426" s="219" t="s">
        <v>574</v>
      </c>
      <c r="F426" s="220" t="s">
        <v>575</v>
      </c>
      <c r="G426" s="221" t="s">
        <v>171</v>
      </c>
      <c r="H426" s="222">
        <v>2.1</v>
      </c>
      <c r="I426" s="223"/>
      <c r="J426" s="224">
        <f>ROUND(I426*H426,2)</f>
        <v>0</v>
      </c>
      <c r="K426" s="220" t="s">
        <v>138</v>
      </c>
      <c r="L426" s="44"/>
      <c r="M426" s="225" t="s">
        <v>1</v>
      </c>
      <c r="N426" s="226" t="s">
        <v>44</v>
      </c>
      <c r="O426" s="91"/>
      <c r="P426" s="227">
        <f>O426*H426</f>
        <v>0</v>
      </c>
      <c r="Q426" s="227">
        <v>0</v>
      </c>
      <c r="R426" s="227">
        <f>Q426*H426</f>
        <v>0</v>
      </c>
      <c r="S426" s="227">
        <v>0.016</v>
      </c>
      <c r="T426" s="228">
        <f>S426*H426</f>
        <v>0.033600000000000005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9" t="s">
        <v>236</v>
      </c>
      <c r="AT426" s="229" t="s">
        <v>134</v>
      </c>
      <c r="AU426" s="229" t="s">
        <v>87</v>
      </c>
      <c r="AY426" s="17" t="s">
        <v>132</v>
      </c>
      <c r="BE426" s="230">
        <f>IF(N426="základní",J426,0)</f>
        <v>0</v>
      </c>
      <c r="BF426" s="230">
        <f>IF(N426="snížená",J426,0)</f>
        <v>0</v>
      </c>
      <c r="BG426" s="230">
        <f>IF(N426="zákl. přenesená",J426,0)</f>
        <v>0</v>
      </c>
      <c r="BH426" s="230">
        <f>IF(N426="sníž. přenesená",J426,0)</f>
        <v>0</v>
      </c>
      <c r="BI426" s="230">
        <f>IF(N426="nulová",J426,0)</f>
        <v>0</v>
      </c>
      <c r="BJ426" s="17" t="s">
        <v>21</v>
      </c>
      <c r="BK426" s="230">
        <f>ROUND(I426*H426,2)</f>
        <v>0</v>
      </c>
      <c r="BL426" s="17" t="s">
        <v>236</v>
      </c>
      <c r="BM426" s="229" t="s">
        <v>576</v>
      </c>
    </row>
    <row r="427" spans="1:47" s="2" customFormat="1" ht="12">
      <c r="A427" s="38"/>
      <c r="B427" s="39"/>
      <c r="C427" s="40"/>
      <c r="D427" s="231" t="s">
        <v>141</v>
      </c>
      <c r="E427" s="40"/>
      <c r="F427" s="232" t="s">
        <v>577</v>
      </c>
      <c r="G427" s="40"/>
      <c r="H427" s="40"/>
      <c r="I427" s="233"/>
      <c r="J427" s="40"/>
      <c r="K427" s="40"/>
      <c r="L427" s="44"/>
      <c r="M427" s="234"/>
      <c r="N427" s="235"/>
      <c r="O427" s="91"/>
      <c r="P427" s="91"/>
      <c r="Q427" s="91"/>
      <c r="R427" s="91"/>
      <c r="S427" s="91"/>
      <c r="T427" s="92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141</v>
      </c>
      <c r="AU427" s="17" t="s">
        <v>87</v>
      </c>
    </row>
    <row r="428" spans="1:51" s="13" customFormat="1" ht="12">
      <c r="A428" s="13"/>
      <c r="B428" s="236"/>
      <c r="C428" s="237"/>
      <c r="D428" s="231" t="s">
        <v>143</v>
      </c>
      <c r="E428" s="238" t="s">
        <v>1</v>
      </c>
      <c r="F428" s="239" t="s">
        <v>578</v>
      </c>
      <c r="G428" s="237"/>
      <c r="H428" s="238" t="s">
        <v>1</v>
      </c>
      <c r="I428" s="240"/>
      <c r="J428" s="237"/>
      <c r="K428" s="237"/>
      <c r="L428" s="241"/>
      <c r="M428" s="242"/>
      <c r="N428" s="243"/>
      <c r="O428" s="243"/>
      <c r="P428" s="243"/>
      <c r="Q428" s="243"/>
      <c r="R428" s="243"/>
      <c r="S428" s="243"/>
      <c r="T428" s="24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5" t="s">
        <v>143</v>
      </c>
      <c r="AU428" s="245" t="s">
        <v>87</v>
      </c>
      <c r="AV428" s="13" t="s">
        <v>21</v>
      </c>
      <c r="AW428" s="13" t="s">
        <v>36</v>
      </c>
      <c r="AX428" s="13" t="s">
        <v>79</v>
      </c>
      <c r="AY428" s="245" t="s">
        <v>132</v>
      </c>
    </row>
    <row r="429" spans="1:51" s="14" customFormat="1" ht="12">
      <c r="A429" s="14"/>
      <c r="B429" s="246"/>
      <c r="C429" s="247"/>
      <c r="D429" s="231" t="s">
        <v>143</v>
      </c>
      <c r="E429" s="248" t="s">
        <v>1</v>
      </c>
      <c r="F429" s="249" t="s">
        <v>579</v>
      </c>
      <c r="G429" s="247"/>
      <c r="H429" s="250">
        <v>2.1</v>
      </c>
      <c r="I429" s="251"/>
      <c r="J429" s="247"/>
      <c r="K429" s="247"/>
      <c r="L429" s="252"/>
      <c r="M429" s="253"/>
      <c r="N429" s="254"/>
      <c r="O429" s="254"/>
      <c r="P429" s="254"/>
      <c r="Q429" s="254"/>
      <c r="R429" s="254"/>
      <c r="S429" s="254"/>
      <c r="T429" s="255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6" t="s">
        <v>143</v>
      </c>
      <c r="AU429" s="256" t="s">
        <v>87</v>
      </c>
      <c r="AV429" s="14" t="s">
        <v>87</v>
      </c>
      <c r="AW429" s="14" t="s">
        <v>36</v>
      </c>
      <c r="AX429" s="14" t="s">
        <v>21</v>
      </c>
      <c r="AY429" s="256" t="s">
        <v>132</v>
      </c>
    </row>
    <row r="430" spans="1:65" s="2" customFormat="1" ht="12">
      <c r="A430" s="38"/>
      <c r="B430" s="39"/>
      <c r="C430" s="218" t="s">
        <v>580</v>
      </c>
      <c r="D430" s="218" t="s">
        <v>134</v>
      </c>
      <c r="E430" s="219" t="s">
        <v>581</v>
      </c>
      <c r="F430" s="220" t="s">
        <v>582</v>
      </c>
      <c r="G430" s="221" t="s">
        <v>204</v>
      </c>
      <c r="H430" s="222">
        <v>0.484</v>
      </c>
      <c r="I430" s="223"/>
      <c r="J430" s="224">
        <f>ROUND(I430*H430,2)</f>
        <v>0</v>
      </c>
      <c r="K430" s="220" t="s">
        <v>138</v>
      </c>
      <c r="L430" s="44"/>
      <c r="M430" s="225" t="s">
        <v>1</v>
      </c>
      <c r="N430" s="226" t="s">
        <v>44</v>
      </c>
      <c r="O430" s="91"/>
      <c r="P430" s="227">
        <f>O430*H430</f>
        <v>0</v>
      </c>
      <c r="Q430" s="227">
        <v>0</v>
      </c>
      <c r="R430" s="227">
        <f>Q430*H430</f>
        <v>0</v>
      </c>
      <c r="S430" s="227">
        <v>0</v>
      </c>
      <c r="T430" s="228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9" t="s">
        <v>236</v>
      </c>
      <c r="AT430" s="229" t="s">
        <v>134</v>
      </c>
      <c r="AU430" s="229" t="s">
        <v>87</v>
      </c>
      <c r="AY430" s="17" t="s">
        <v>132</v>
      </c>
      <c r="BE430" s="230">
        <f>IF(N430="základní",J430,0)</f>
        <v>0</v>
      </c>
      <c r="BF430" s="230">
        <f>IF(N430="snížená",J430,0)</f>
        <v>0</v>
      </c>
      <c r="BG430" s="230">
        <f>IF(N430="zákl. přenesená",J430,0)</f>
        <v>0</v>
      </c>
      <c r="BH430" s="230">
        <f>IF(N430="sníž. přenesená",J430,0)</f>
        <v>0</v>
      </c>
      <c r="BI430" s="230">
        <f>IF(N430="nulová",J430,0)</f>
        <v>0</v>
      </c>
      <c r="BJ430" s="17" t="s">
        <v>21</v>
      </c>
      <c r="BK430" s="230">
        <f>ROUND(I430*H430,2)</f>
        <v>0</v>
      </c>
      <c r="BL430" s="17" t="s">
        <v>236</v>
      </c>
      <c r="BM430" s="229" t="s">
        <v>583</v>
      </c>
    </row>
    <row r="431" spans="1:47" s="2" customFormat="1" ht="12">
      <c r="A431" s="38"/>
      <c r="B431" s="39"/>
      <c r="C431" s="40"/>
      <c r="D431" s="231" t="s">
        <v>141</v>
      </c>
      <c r="E431" s="40"/>
      <c r="F431" s="232" t="s">
        <v>584</v>
      </c>
      <c r="G431" s="40"/>
      <c r="H431" s="40"/>
      <c r="I431" s="233"/>
      <c r="J431" s="40"/>
      <c r="K431" s="40"/>
      <c r="L431" s="44"/>
      <c r="M431" s="234"/>
      <c r="N431" s="235"/>
      <c r="O431" s="91"/>
      <c r="P431" s="91"/>
      <c r="Q431" s="91"/>
      <c r="R431" s="91"/>
      <c r="S431" s="91"/>
      <c r="T431" s="92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141</v>
      </c>
      <c r="AU431" s="17" t="s">
        <v>87</v>
      </c>
    </row>
    <row r="432" spans="1:63" s="12" customFormat="1" ht="22.8" customHeight="1">
      <c r="A432" s="12"/>
      <c r="B432" s="202"/>
      <c r="C432" s="203"/>
      <c r="D432" s="204" t="s">
        <v>78</v>
      </c>
      <c r="E432" s="216" t="s">
        <v>585</v>
      </c>
      <c r="F432" s="216" t="s">
        <v>586</v>
      </c>
      <c r="G432" s="203"/>
      <c r="H432" s="203"/>
      <c r="I432" s="206"/>
      <c r="J432" s="217">
        <f>BK432</f>
        <v>0</v>
      </c>
      <c r="K432" s="203"/>
      <c r="L432" s="208"/>
      <c r="M432" s="209"/>
      <c r="N432" s="210"/>
      <c r="O432" s="210"/>
      <c r="P432" s="211">
        <f>SUM(P433:P450)</f>
        <v>0</v>
      </c>
      <c r="Q432" s="210"/>
      <c r="R432" s="211">
        <f>SUM(R433:R450)</f>
        <v>0.051936</v>
      </c>
      <c r="S432" s="210"/>
      <c r="T432" s="212">
        <f>SUM(T433:T450)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13" t="s">
        <v>87</v>
      </c>
      <c r="AT432" s="214" t="s">
        <v>78</v>
      </c>
      <c r="AU432" s="214" t="s">
        <v>21</v>
      </c>
      <c r="AY432" s="213" t="s">
        <v>132</v>
      </c>
      <c r="BK432" s="215">
        <f>SUM(BK433:BK450)</f>
        <v>0</v>
      </c>
    </row>
    <row r="433" spans="1:65" s="2" customFormat="1" ht="12">
      <c r="A433" s="38"/>
      <c r="B433" s="39"/>
      <c r="C433" s="218" t="s">
        <v>587</v>
      </c>
      <c r="D433" s="218" t="s">
        <v>134</v>
      </c>
      <c r="E433" s="219" t="s">
        <v>588</v>
      </c>
      <c r="F433" s="220" t="s">
        <v>589</v>
      </c>
      <c r="G433" s="221" t="s">
        <v>171</v>
      </c>
      <c r="H433" s="222">
        <v>19.2</v>
      </c>
      <c r="I433" s="223"/>
      <c r="J433" s="224">
        <f>ROUND(I433*H433,2)</f>
        <v>0</v>
      </c>
      <c r="K433" s="220" t="s">
        <v>138</v>
      </c>
      <c r="L433" s="44"/>
      <c r="M433" s="225" t="s">
        <v>1</v>
      </c>
      <c r="N433" s="226" t="s">
        <v>44</v>
      </c>
      <c r="O433" s="91"/>
      <c r="P433" s="227">
        <f>O433*H433</f>
        <v>0</v>
      </c>
      <c r="Q433" s="227">
        <v>0.00034</v>
      </c>
      <c r="R433" s="227">
        <f>Q433*H433</f>
        <v>0.006528</v>
      </c>
      <c r="S433" s="227">
        <v>0</v>
      </c>
      <c r="T433" s="228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9" t="s">
        <v>236</v>
      </c>
      <c r="AT433" s="229" t="s">
        <v>134</v>
      </c>
      <c r="AU433" s="229" t="s">
        <v>87</v>
      </c>
      <c r="AY433" s="17" t="s">
        <v>132</v>
      </c>
      <c r="BE433" s="230">
        <f>IF(N433="základní",J433,0)</f>
        <v>0</v>
      </c>
      <c r="BF433" s="230">
        <f>IF(N433="snížená",J433,0)</f>
        <v>0</v>
      </c>
      <c r="BG433" s="230">
        <f>IF(N433="zákl. přenesená",J433,0)</f>
        <v>0</v>
      </c>
      <c r="BH433" s="230">
        <f>IF(N433="sníž. přenesená",J433,0)</f>
        <v>0</v>
      </c>
      <c r="BI433" s="230">
        <f>IF(N433="nulová",J433,0)</f>
        <v>0</v>
      </c>
      <c r="BJ433" s="17" t="s">
        <v>21</v>
      </c>
      <c r="BK433" s="230">
        <f>ROUND(I433*H433,2)</f>
        <v>0</v>
      </c>
      <c r="BL433" s="17" t="s">
        <v>236</v>
      </c>
      <c r="BM433" s="229" t="s">
        <v>590</v>
      </c>
    </row>
    <row r="434" spans="1:47" s="2" customFormat="1" ht="12">
      <c r="A434" s="38"/>
      <c r="B434" s="39"/>
      <c r="C434" s="40"/>
      <c r="D434" s="231" t="s">
        <v>141</v>
      </c>
      <c r="E434" s="40"/>
      <c r="F434" s="232" t="s">
        <v>591</v>
      </c>
      <c r="G434" s="40"/>
      <c r="H434" s="40"/>
      <c r="I434" s="233"/>
      <c r="J434" s="40"/>
      <c r="K434" s="40"/>
      <c r="L434" s="44"/>
      <c r="M434" s="234"/>
      <c r="N434" s="235"/>
      <c r="O434" s="91"/>
      <c r="P434" s="91"/>
      <c r="Q434" s="91"/>
      <c r="R434" s="91"/>
      <c r="S434" s="91"/>
      <c r="T434" s="92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T434" s="17" t="s">
        <v>141</v>
      </c>
      <c r="AU434" s="17" t="s">
        <v>87</v>
      </c>
    </row>
    <row r="435" spans="1:51" s="13" customFormat="1" ht="12">
      <c r="A435" s="13"/>
      <c r="B435" s="236"/>
      <c r="C435" s="237"/>
      <c r="D435" s="231" t="s">
        <v>143</v>
      </c>
      <c r="E435" s="238" t="s">
        <v>1</v>
      </c>
      <c r="F435" s="239" t="s">
        <v>592</v>
      </c>
      <c r="G435" s="237"/>
      <c r="H435" s="238" t="s">
        <v>1</v>
      </c>
      <c r="I435" s="240"/>
      <c r="J435" s="237"/>
      <c r="K435" s="237"/>
      <c r="L435" s="241"/>
      <c r="M435" s="242"/>
      <c r="N435" s="243"/>
      <c r="O435" s="243"/>
      <c r="P435" s="243"/>
      <c r="Q435" s="243"/>
      <c r="R435" s="243"/>
      <c r="S435" s="243"/>
      <c r="T435" s="24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5" t="s">
        <v>143</v>
      </c>
      <c r="AU435" s="245" t="s">
        <v>87</v>
      </c>
      <c r="AV435" s="13" t="s">
        <v>21</v>
      </c>
      <c r="AW435" s="13" t="s">
        <v>36</v>
      </c>
      <c r="AX435" s="13" t="s">
        <v>79</v>
      </c>
      <c r="AY435" s="245" t="s">
        <v>132</v>
      </c>
    </row>
    <row r="436" spans="1:51" s="14" customFormat="1" ht="12">
      <c r="A436" s="14"/>
      <c r="B436" s="246"/>
      <c r="C436" s="247"/>
      <c r="D436" s="231" t="s">
        <v>143</v>
      </c>
      <c r="E436" s="248" t="s">
        <v>1</v>
      </c>
      <c r="F436" s="249" t="s">
        <v>593</v>
      </c>
      <c r="G436" s="247"/>
      <c r="H436" s="250">
        <v>19.2</v>
      </c>
      <c r="I436" s="251"/>
      <c r="J436" s="247"/>
      <c r="K436" s="247"/>
      <c r="L436" s="252"/>
      <c r="M436" s="253"/>
      <c r="N436" s="254"/>
      <c r="O436" s="254"/>
      <c r="P436" s="254"/>
      <c r="Q436" s="254"/>
      <c r="R436" s="254"/>
      <c r="S436" s="254"/>
      <c r="T436" s="255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6" t="s">
        <v>143</v>
      </c>
      <c r="AU436" s="256" t="s">
        <v>87</v>
      </c>
      <c r="AV436" s="14" t="s">
        <v>87</v>
      </c>
      <c r="AW436" s="14" t="s">
        <v>36</v>
      </c>
      <c r="AX436" s="14" t="s">
        <v>21</v>
      </c>
      <c r="AY436" s="256" t="s">
        <v>132</v>
      </c>
    </row>
    <row r="437" spans="1:65" s="2" customFormat="1" ht="16.5" customHeight="1">
      <c r="A437" s="38"/>
      <c r="B437" s="39"/>
      <c r="C437" s="268" t="s">
        <v>594</v>
      </c>
      <c r="D437" s="268" t="s">
        <v>230</v>
      </c>
      <c r="E437" s="269" t="s">
        <v>595</v>
      </c>
      <c r="F437" s="270" t="s">
        <v>596</v>
      </c>
      <c r="G437" s="271" t="s">
        <v>171</v>
      </c>
      <c r="H437" s="272">
        <v>21.12</v>
      </c>
      <c r="I437" s="273"/>
      <c r="J437" s="274">
        <f>ROUND(I437*H437,2)</f>
        <v>0</v>
      </c>
      <c r="K437" s="270" t="s">
        <v>138</v>
      </c>
      <c r="L437" s="275"/>
      <c r="M437" s="276" t="s">
        <v>1</v>
      </c>
      <c r="N437" s="277" t="s">
        <v>44</v>
      </c>
      <c r="O437" s="91"/>
      <c r="P437" s="227">
        <f>O437*H437</f>
        <v>0</v>
      </c>
      <c r="Q437" s="227">
        <v>0.0003</v>
      </c>
      <c r="R437" s="227">
        <f>Q437*H437</f>
        <v>0.006336</v>
      </c>
      <c r="S437" s="227">
        <v>0</v>
      </c>
      <c r="T437" s="228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9" t="s">
        <v>339</v>
      </c>
      <c r="AT437" s="229" t="s">
        <v>230</v>
      </c>
      <c r="AU437" s="229" t="s">
        <v>87</v>
      </c>
      <c r="AY437" s="17" t="s">
        <v>132</v>
      </c>
      <c r="BE437" s="230">
        <f>IF(N437="základní",J437,0)</f>
        <v>0</v>
      </c>
      <c r="BF437" s="230">
        <f>IF(N437="snížená",J437,0)</f>
        <v>0</v>
      </c>
      <c r="BG437" s="230">
        <f>IF(N437="zákl. přenesená",J437,0)</f>
        <v>0</v>
      </c>
      <c r="BH437" s="230">
        <f>IF(N437="sníž. přenesená",J437,0)</f>
        <v>0</v>
      </c>
      <c r="BI437" s="230">
        <f>IF(N437="nulová",J437,0)</f>
        <v>0</v>
      </c>
      <c r="BJ437" s="17" t="s">
        <v>21</v>
      </c>
      <c r="BK437" s="230">
        <f>ROUND(I437*H437,2)</f>
        <v>0</v>
      </c>
      <c r="BL437" s="17" t="s">
        <v>236</v>
      </c>
      <c r="BM437" s="229" t="s">
        <v>597</v>
      </c>
    </row>
    <row r="438" spans="1:47" s="2" customFormat="1" ht="12">
      <c r="A438" s="38"/>
      <c r="B438" s="39"/>
      <c r="C438" s="40"/>
      <c r="D438" s="231" t="s">
        <v>141</v>
      </c>
      <c r="E438" s="40"/>
      <c r="F438" s="232" t="s">
        <v>598</v>
      </c>
      <c r="G438" s="40"/>
      <c r="H438" s="40"/>
      <c r="I438" s="233"/>
      <c r="J438" s="40"/>
      <c r="K438" s="40"/>
      <c r="L438" s="44"/>
      <c r="M438" s="234"/>
      <c r="N438" s="235"/>
      <c r="O438" s="91"/>
      <c r="P438" s="91"/>
      <c r="Q438" s="91"/>
      <c r="R438" s="91"/>
      <c r="S438" s="91"/>
      <c r="T438" s="92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T438" s="17" t="s">
        <v>141</v>
      </c>
      <c r="AU438" s="17" t="s">
        <v>87</v>
      </c>
    </row>
    <row r="439" spans="1:51" s="14" customFormat="1" ht="12">
      <c r="A439" s="14"/>
      <c r="B439" s="246"/>
      <c r="C439" s="247"/>
      <c r="D439" s="231" t="s">
        <v>143</v>
      </c>
      <c r="E439" s="247"/>
      <c r="F439" s="249" t="s">
        <v>599</v>
      </c>
      <c r="G439" s="247"/>
      <c r="H439" s="250">
        <v>21.12</v>
      </c>
      <c r="I439" s="251"/>
      <c r="J439" s="247"/>
      <c r="K439" s="247"/>
      <c r="L439" s="252"/>
      <c r="M439" s="253"/>
      <c r="N439" s="254"/>
      <c r="O439" s="254"/>
      <c r="P439" s="254"/>
      <c r="Q439" s="254"/>
      <c r="R439" s="254"/>
      <c r="S439" s="254"/>
      <c r="T439" s="255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6" t="s">
        <v>143</v>
      </c>
      <c r="AU439" s="256" t="s">
        <v>87</v>
      </c>
      <c r="AV439" s="14" t="s">
        <v>87</v>
      </c>
      <c r="AW439" s="14" t="s">
        <v>4</v>
      </c>
      <c r="AX439" s="14" t="s">
        <v>21</v>
      </c>
      <c r="AY439" s="256" t="s">
        <v>132</v>
      </c>
    </row>
    <row r="440" spans="1:65" s="2" customFormat="1" ht="12">
      <c r="A440" s="38"/>
      <c r="B440" s="39"/>
      <c r="C440" s="218" t="s">
        <v>600</v>
      </c>
      <c r="D440" s="218" t="s">
        <v>134</v>
      </c>
      <c r="E440" s="219" t="s">
        <v>601</v>
      </c>
      <c r="F440" s="220" t="s">
        <v>602</v>
      </c>
      <c r="G440" s="221" t="s">
        <v>171</v>
      </c>
      <c r="H440" s="222">
        <v>4.4</v>
      </c>
      <c r="I440" s="223"/>
      <c r="J440" s="224">
        <f>ROUND(I440*H440,2)</f>
        <v>0</v>
      </c>
      <c r="K440" s="220" t="s">
        <v>138</v>
      </c>
      <c r="L440" s="44"/>
      <c r="M440" s="225" t="s">
        <v>1</v>
      </c>
      <c r="N440" s="226" t="s">
        <v>44</v>
      </c>
      <c r="O440" s="91"/>
      <c r="P440" s="227">
        <f>O440*H440</f>
        <v>0</v>
      </c>
      <c r="Q440" s="227">
        <v>0.00153</v>
      </c>
      <c r="R440" s="227">
        <f>Q440*H440</f>
        <v>0.006732</v>
      </c>
      <c r="S440" s="227">
        <v>0</v>
      </c>
      <c r="T440" s="228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29" t="s">
        <v>236</v>
      </c>
      <c r="AT440" s="229" t="s">
        <v>134</v>
      </c>
      <c r="AU440" s="229" t="s">
        <v>87</v>
      </c>
      <c r="AY440" s="17" t="s">
        <v>132</v>
      </c>
      <c r="BE440" s="230">
        <f>IF(N440="základní",J440,0)</f>
        <v>0</v>
      </c>
      <c r="BF440" s="230">
        <f>IF(N440="snížená",J440,0)</f>
        <v>0</v>
      </c>
      <c r="BG440" s="230">
        <f>IF(N440="zákl. přenesená",J440,0)</f>
        <v>0</v>
      </c>
      <c r="BH440" s="230">
        <f>IF(N440="sníž. přenesená",J440,0)</f>
        <v>0</v>
      </c>
      <c r="BI440" s="230">
        <f>IF(N440="nulová",J440,0)</f>
        <v>0</v>
      </c>
      <c r="BJ440" s="17" t="s">
        <v>21</v>
      </c>
      <c r="BK440" s="230">
        <f>ROUND(I440*H440,2)</f>
        <v>0</v>
      </c>
      <c r="BL440" s="17" t="s">
        <v>236</v>
      </c>
      <c r="BM440" s="229" t="s">
        <v>603</v>
      </c>
    </row>
    <row r="441" spans="1:47" s="2" customFormat="1" ht="12">
      <c r="A441" s="38"/>
      <c r="B441" s="39"/>
      <c r="C441" s="40"/>
      <c r="D441" s="231" t="s">
        <v>141</v>
      </c>
      <c r="E441" s="40"/>
      <c r="F441" s="232" t="s">
        <v>604</v>
      </c>
      <c r="G441" s="40"/>
      <c r="H441" s="40"/>
      <c r="I441" s="233"/>
      <c r="J441" s="40"/>
      <c r="K441" s="40"/>
      <c r="L441" s="44"/>
      <c r="M441" s="234"/>
      <c r="N441" s="235"/>
      <c r="O441" s="91"/>
      <c r="P441" s="91"/>
      <c r="Q441" s="91"/>
      <c r="R441" s="91"/>
      <c r="S441" s="91"/>
      <c r="T441" s="92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141</v>
      </c>
      <c r="AU441" s="17" t="s">
        <v>87</v>
      </c>
    </row>
    <row r="442" spans="1:51" s="13" customFormat="1" ht="12">
      <c r="A442" s="13"/>
      <c r="B442" s="236"/>
      <c r="C442" s="237"/>
      <c r="D442" s="231" t="s">
        <v>143</v>
      </c>
      <c r="E442" s="238" t="s">
        <v>1</v>
      </c>
      <c r="F442" s="239" t="s">
        <v>605</v>
      </c>
      <c r="G442" s="237"/>
      <c r="H442" s="238" t="s">
        <v>1</v>
      </c>
      <c r="I442" s="240"/>
      <c r="J442" s="237"/>
      <c r="K442" s="237"/>
      <c r="L442" s="241"/>
      <c r="M442" s="242"/>
      <c r="N442" s="243"/>
      <c r="O442" s="243"/>
      <c r="P442" s="243"/>
      <c r="Q442" s="243"/>
      <c r="R442" s="243"/>
      <c r="S442" s="243"/>
      <c r="T442" s="24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5" t="s">
        <v>143</v>
      </c>
      <c r="AU442" s="245" t="s">
        <v>87</v>
      </c>
      <c r="AV442" s="13" t="s">
        <v>21</v>
      </c>
      <c r="AW442" s="13" t="s">
        <v>36</v>
      </c>
      <c r="AX442" s="13" t="s">
        <v>79</v>
      </c>
      <c r="AY442" s="245" t="s">
        <v>132</v>
      </c>
    </row>
    <row r="443" spans="1:51" s="14" customFormat="1" ht="12">
      <c r="A443" s="14"/>
      <c r="B443" s="246"/>
      <c r="C443" s="247"/>
      <c r="D443" s="231" t="s">
        <v>143</v>
      </c>
      <c r="E443" s="248" t="s">
        <v>1</v>
      </c>
      <c r="F443" s="249" t="s">
        <v>606</v>
      </c>
      <c r="G443" s="247"/>
      <c r="H443" s="250">
        <v>4.4</v>
      </c>
      <c r="I443" s="251"/>
      <c r="J443" s="247"/>
      <c r="K443" s="247"/>
      <c r="L443" s="252"/>
      <c r="M443" s="253"/>
      <c r="N443" s="254"/>
      <c r="O443" s="254"/>
      <c r="P443" s="254"/>
      <c r="Q443" s="254"/>
      <c r="R443" s="254"/>
      <c r="S443" s="254"/>
      <c r="T443" s="255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6" t="s">
        <v>143</v>
      </c>
      <c r="AU443" s="256" t="s">
        <v>87</v>
      </c>
      <c r="AV443" s="14" t="s">
        <v>87</v>
      </c>
      <c r="AW443" s="14" t="s">
        <v>36</v>
      </c>
      <c r="AX443" s="14" t="s">
        <v>21</v>
      </c>
      <c r="AY443" s="256" t="s">
        <v>132</v>
      </c>
    </row>
    <row r="444" spans="1:65" s="2" customFormat="1" ht="16.5" customHeight="1">
      <c r="A444" s="38"/>
      <c r="B444" s="39"/>
      <c r="C444" s="268" t="s">
        <v>607</v>
      </c>
      <c r="D444" s="268" t="s">
        <v>230</v>
      </c>
      <c r="E444" s="269" t="s">
        <v>608</v>
      </c>
      <c r="F444" s="270" t="s">
        <v>609</v>
      </c>
      <c r="G444" s="271" t="s">
        <v>227</v>
      </c>
      <c r="H444" s="272">
        <v>15.4</v>
      </c>
      <c r="I444" s="273"/>
      <c r="J444" s="274">
        <f>ROUND(I444*H444,2)</f>
        <v>0</v>
      </c>
      <c r="K444" s="270" t="s">
        <v>138</v>
      </c>
      <c r="L444" s="275"/>
      <c r="M444" s="276" t="s">
        <v>1</v>
      </c>
      <c r="N444" s="277" t="s">
        <v>44</v>
      </c>
      <c r="O444" s="91"/>
      <c r="P444" s="227">
        <f>O444*H444</f>
        <v>0</v>
      </c>
      <c r="Q444" s="227">
        <v>0.0021</v>
      </c>
      <c r="R444" s="227">
        <f>Q444*H444</f>
        <v>0.03234</v>
      </c>
      <c r="S444" s="227">
        <v>0</v>
      </c>
      <c r="T444" s="228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29" t="s">
        <v>339</v>
      </c>
      <c r="AT444" s="229" t="s">
        <v>230</v>
      </c>
      <c r="AU444" s="229" t="s">
        <v>87</v>
      </c>
      <c r="AY444" s="17" t="s">
        <v>132</v>
      </c>
      <c r="BE444" s="230">
        <f>IF(N444="základní",J444,0)</f>
        <v>0</v>
      </c>
      <c r="BF444" s="230">
        <f>IF(N444="snížená",J444,0)</f>
        <v>0</v>
      </c>
      <c r="BG444" s="230">
        <f>IF(N444="zákl. přenesená",J444,0)</f>
        <v>0</v>
      </c>
      <c r="BH444" s="230">
        <f>IF(N444="sníž. přenesená",J444,0)</f>
        <v>0</v>
      </c>
      <c r="BI444" s="230">
        <f>IF(N444="nulová",J444,0)</f>
        <v>0</v>
      </c>
      <c r="BJ444" s="17" t="s">
        <v>21</v>
      </c>
      <c r="BK444" s="230">
        <f>ROUND(I444*H444,2)</f>
        <v>0</v>
      </c>
      <c r="BL444" s="17" t="s">
        <v>236</v>
      </c>
      <c r="BM444" s="229" t="s">
        <v>610</v>
      </c>
    </row>
    <row r="445" spans="1:47" s="2" customFormat="1" ht="12">
      <c r="A445" s="38"/>
      <c r="B445" s="39"/>
      <c r="C445" s="40"/>
      <c r="D445" s="231" t="s">
        <v>141</v>
      </c>
      <c r="E445" s="40"/>
      <c r="F445" s="232" t="s">
        <v>609</v>
      </c>
      <c r="G445" s="40"/>
      <c r="H445" s="40"/>
      <c r="I445" s="233"/>
      <c r="J445" s="40"/>
      <c r="K445" s="40"/>
      <c r="L445" s="44"/>
      <c r="M445" s="234"/>
      <c r="N445" s="235"/>
      <c r="O445" s="91"/>
      <c r="P445" s="91"/>
      <c r="Q445" s="91"/>
      <c r="R445" s="91"/>
      <c r="S445" s="91"/>
      <c r="T445" s="92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T445" s="17" t="s">
        <v>141</v>
      </c>
      <c r="AU445" s="17" t="s">
        <v>87</v>
      </c>
    </row>
    <row r="446" spans="1:51" s="13" customFormat="1" ht="12">
      <c r="A446" s="13"/>
      <c r="B446" s="236"/>
      <c r="C446" s="237"/>
      <c r="D446" s="231" t="s">
        <v>143</v>
      </c>
      <c r="E446" s="238" t="s">
        <v>1</v>
      </c>
      <c r="F446" s="239" t="s">
        <v>605</v>
      </c>
      <c r="G446" s="237"/>
      <c r="H446" s="238" t="s">
        <v>1</v>
      </c>
      <c r="I446" s="240"/>
      <c r="J446" s="237"/>
      <c r="K446" s="237"/>
      <c r="L446" s="241"/>
      <c r="M446" s="242"/>
      <c r="N446" s="243"/>
      <c r="O446" s="243"/>
      <c r="P446" s="243"/>
      <c r="Q446" s="243"/>
      <c r="R446" s="243"/>
      <c r="S446" s="243"/>
      <c r="T446" s="244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5" t="s">
        <v>143</v>
      </c>
      <c r="AU446" s="245" t="s">
        <v>87</v>
      </c>
      <c r="AV446" s="13" t="s">
        <v>21</v>
      </c>
      <c r="AW446" s="13" t="s">
        <v>36</v>
      </c>
      <c r="AX446" s="13" t="s">
        <v>79</v>
      </c>
      <c r="AY446" s="245" t="s">
        <v>132</v>
      </c>
    </row>
    <row r="447" spans="1:51" s="14" customFormat="1" ht="12">
      <c r="A447" s="14"/>
      <c r="B447" s="246"/>
      <c r="C447" s="247"/>
      <c r="D447" s="231" t="s">
        <v>143</v>
      </c>
      <c r="E447" s="248" t="s">
        <v>1</v>
      </c>
      <c r="F447" s="249" t="s">
        <v>611</v>
      </c>
      <c r="G447" s="247"/>
      <c r="H447" s="250">
        <v>14.667</v>
      </c>
      <c r="I447" s="251"/>
      <c r="J447" s="247"/>
      <c r="K447" s="247"/>
      <c r="L447" s="252"/>
      <c r="M447" s="253"/>
      <c r="N447" s="254"/>
      <c r="O447" s="254"/>
      <c r="P447" s="254"/>
      <c r="Q447" s="254"/>
      <c r="R447" s="254"/>
      <c r="S447" s="254"/>
      <c r="T447" s="255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6" t="s">
        <v>143</v>
      </c>
      <c r="AU447" s="256" t="s">
        <v>87</v>
      </c>
      <c r="AV447" s="14" t="s">
        <v>87</v>
      </c>
      <c r="AW447" s="14" t="s">
        <v>36</v>
      </c>
      <c r="AX447" s="14" t="s">
        <v>21</v>
      </c>
      <c r="AY447" s="256" t="s">
        <v>132</v>
      </c>
    </row>
    <row r="448" spans="1:51" s="14" customFormat="1" ht="12">
      <c r="A448" s="14"/>
      <c r="B448" s="246"/>
      <c r="C448" s="247"/>
      <c r="D448" s="231" t="s">
        <v>143</v>
      </c>
      <c r="E448" s="247"/>
      <c r="F448" s="249" t="s">
        <v>612</v>
      </c>
      <c r="G448" s="247"/>
      <c r="H448" s="250">
        <v>15.4</v>
      </c>
      <c r="I448" s="251"/>
      <c r="J448" s="247"/>
      <c r="K448" s="247"/>
      <c r="L448" s="252"/>
      <c r="M448" s="253"/>
      <c r="N448" s="254"/>
      <c r="O448" s="254"/>
      <c r="P448" s="254"/>
      <c r="Q448" s="254"/>
      <c r="R448" s="254"/>
      <c r="S448" s="254"/>
      <c r="T448" s="255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6" t="s">
        <v>143</v>
      </c>
      <c r="AU448" s="256" t="s">
        <v>87</v>
      </c>
      <c r="AV448" s="14" t="s">
        <v>87</v>
      </c>
      <c r="AW448" s="14" t="s">
        <v>4</v>
      </c>
      <c r="AX448" s="14" t="s">
        <v>21</v>
      </c>
      <c r="AY448" s="256" t="s">
        <v>132</v>
      </c>
    </row>
    <row r="449" spans="1:65" s="2" customFormat="1" ht="12">
      <c r="A449" s="38"/>
      <c r="B449" s="39"/>
      <c r="C449" s="218" t="s">
        <v>613</v>
      </c>
      <c r="D449" s="218" t="s">
        <v>134</v>
      </c>
      <c r="E449" s="219" t="s">
        <v>614</v>
      </c>
      <c r="F449" s="220" t="s">
        <v>615</v>
      </c>
      <c r="G449" s="221" t="s">
        <v>204</v>
      </c>
      <c r="H449" s="222">
        <v>0.052</v>
      </c>
      <c r="I449" s="223"/>
      <c r="J449" s="224">
        <f>ROUND(I449*H449,2)</f>
        <v>0</v>
      </c>
      <c r="K449" s="220" t="s">
        <v>138</v>
      </c>
      <c r="L449" s="44"/>
      <c r="M449" s="225" t="s">
        <v>1</v>
      </c>
      <c r="N449" s="226" t="s">
        <v>44</v>
      </c>
      <c r="O449" s="91"/>
      <c r="P449" s="227">
        <f>O449*H449</f>
        <v>0</v>
      </c>
      <c r="Q449" s="227">
        <v>0</v>
      </c>
      <c r="R449" s="227">
        <f>Q449*H449</f>
        <v>0</v>
      </c>
      <c r="S449" s="227">
        <v>0</v>
      </c>
      <c r="T449" s="228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29" t="s">
        <v>236</v>
      </c>
      <c r="AT449" s="229" t="s">
        <v>134</v>
      </c>
      <c r="AU449" s="229" t="s">
        <v>87</v>
      </c>
      <c r="AY449" s="17" t="s">
        <v>132</v>
      </c>
      <c r="BE449" s="230">
        <f>IF(N449="základní",J449,0)</f>
        <v>0</v>
      </c>
      <c r="BF449" s="230">
        <f>IF(N449="snížená",J449,0)</f>
        <v>0</v>
      </c>
      <c r="BG449" s="230">
        <f>IF(N449="zákl. přenesená",J449,0)</f>
        <v>0</v>
      </c>
      <c r="BH449" s="230">
        <f>IF(N449="sníž. přenesená",J449,0)</f>
        <v>0</v>
      </c>
      <c r="BI449" s="230">
        <f>IF(N449="nulová",J449,0)</f>
        <v>0</v>
      </c>
      <c r="BJ449" s="17" t="s">
        <v>21</v>
      </c>
      <c r="BK449" s="230">
        <f>ROUND(I449*H449,2)</f>
        <v>0</v>
      </c>
      <c r="BL449" s="17" t="s">
        <v>236</v>
      </c>
      <c r="BM449" s="229" t="s">
        <v>616</v>
      </c>
    </row>
    <row r="450" spans="1:47" s="2" customFormat="1" ht="12">
      <c r="A450" s="38"/>
      <c r="B450" s="39"/>
      <c r="C450" s="40"/>
      <c r="D450" s="231" t="s">
        <v>141</v>
      </c>
      <c r="E450" s="40"/>
      <c r="F450" s="232" t="s">
        <v>617</v>
      </c>
      <c r="G450" s="40"/>
      <c r="H450" s="40"/>
      <c r="I450" s="233"/>
      <c r="J450" s="40"/>
      <c r="K450" s="40"/>
      <c r="L450" s="44"/>
      <c r="M450" s="234"/>
      <c r="N450" s="235"/>
      <c r="O450" s="91"/>
      <c r="P450" s="91"/>
      <c r="Q450" s="91"/>
      <c r="R450" s="91"/>
      <c r="S450" s="91"/>
      <c r="T450" s="92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T450" s="17" t="s">
        <v>141</v>
      </c>
      <c r="AU450" s="17" t="s">
        <v>87</v>
      </c>
    </row>
    <row r="451" spans="1:63" s="12" customFormat="1" ht="22.8" customHeight="1">
      <c r="A451" s="12"/>
      <c r="B451" s="202"/>
      <c r="C451" s="203"/>
      <c r="D451" s="204" t="s">
        <v>78</v>
      </c>
      <c r="E451" s="216" t="s">
        <v>618</v>
      </c>
      <c r="F451" s="216" t="s">
        <v>619</v>
      </c>
      <c r="G451" s="203"/>
      <c r="H451" s="203"/>
      <c r="I451" s="206"/>
      <c r="J451" s="217">
        <f>BK451</f>
        <v>0</v>
      </c>
      <c r="K451" s="203"/>
      <c r="L451" s="208"/>
      <c r="M451" s="209"/>
      <c r="N451" s="210"/>
      <c r="O451" s="210"/>
      <c r="P451" s="211">
        <f>SUM(P452:P463)</f>
        <v>0</v>
      </c>
      <c r="Q451" s="210"/>
      <c r="R451" s="211">
        <f>SUM(R452:R463)</f>
        <v>0.18640800000000002</v>
      </c>
      <c r="S451" s="210"/>
      <c r="T451" s="212">
        <f>SUM(T452:T463)</f>
        <v>0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13" t="s">
        <v>87</v>
      </c>
      <c r="AT451" s="214" t="s">
        <v>78</v>
      </c>
      <c r="AU451" s="214" t="s">
        <v>21</v>
      </c>
      <c r="AY451" s="213" t="s">
        <v>132</v>
      </c>
      <c r="BK451" s="215">
        <f>SUM(BK452:BK463)</f>
        <v>0</v>
      </c>
    </row>
    <row r="452" spans="1:65" s="2" customFormat="1" ht="12">
      <c r="A452" s="38"/>
      <c r="B452" s="39"/>
      <c r="C452" s="218" t="s">
        <v>620</v>
      </c>
      <c r="D452" s="218" t="s">
        <v>134</v>
      </c>
      <c r="E452" s="219" t="s">
        <v>621</v>
      </c>
      <c r="F452" s="220" t="s">
        <v>622</v>
      </c>
      <c r="G452" s="221" t="s">
        <v>171</v>
      </c>
      <c r="H452" s="222">
        <v>21.6</v>
      </c>
      <c r="I452" s="223"/>
      <c r="J452" s="224">
        <f>ROUND(I452*H452,2)</f>
        <v>0</v>
      </c>
      <c r="K452" s="220" t="s">
        <v>138</v>
      </c>
      <c r="L452" s="44"/>
      <c r="M452" s="225" t="s">
        <v>1</v>
      </c>
      <c r="N452" s="226" t="s">
        <v>44</v>
      </c>
      <c r="O452" s="91"/>
      <c r="P452" s="227">
        <f>O452*H452</f>
        <v>0</v>
      </c>
      <c r="Q452" s="227">
        <v>0.00557</v>
      </c>
      <c r="R452" s="227">
        <f>Q452*H452</f>
        <v>0.12031200000000002</v>
      </c>
      <c r="S452" s="227">
        <v>0</v>
      </c>
      <c r="T452" s="228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29" t="s">
        <v>236</v>
      </c>
      <c r="AT452" s="229" t="s">
        <v>134</v>
      </c>
      <c r="AU452" s="229" t="s">
        <v>87</v>
      </c>
      <c r="AY452" s="17" t="s">
        <v>132</v>
      </c>
      <c r="BE452" s="230">
        <f>IF(N452="základní",J452,0)</f>
        <v>0</v>
      </c>
      <c r="BF452" s="230">
        <f>IF(N452="snížená",J452,0)</f>
        <v>0</v>
      </c>
      <c r="BG452" s="230">
        <f>IF(N452="zákl. přenesená",J452,0)</f>
        <v>0</v>
      </c>
      <c r="BH452" s="230">
        <f>IF(N452="sníž. přenesená",J452,0)</f>
        <v>0</v>
      </c>
      <c r="BI452" s="230">
        <f>IF(N452="nulová",J452,0)</f>
        <v>0</v>
      </c>
      <c r="BJ452" s="17" t="s">
        <v>21</v>
      </c>
      <c r="BK452" s="230">
        <f>ROUND(I452*H452,2)</f>
        <v>0</v>
      </c>
      <c r="BL452" s="17" t="s">
        <v>236</v>
      </c>
      <c r="BM452" s="229" t="s">
        <v>623</v>
      </c>
    </row>
    <row r="453" spans="1:47" s="2" customFormat="1" ht="12">
      <c r="A453" s="38"/>
      <c r="B453" s="39"/>
      <c r="C453" s="40"/>
      <c r="D453" s="231" t="s">
        <v>141</v>
      </c>
      <c r="E453" s="40"/>
      <c r="F453" s="232" t="s">
        <v>624</v>
      </c>
      <c r="G453" s="40"/>
      <c r="H453" s="40"/>
      <c r="I453" s="233"/>
      <c r="J453" s="40"/>
      <c r="K453" s="40"/>
      <c r="L453" s="44"/>
      <c r="M453" s="234"/>
      <c r="N453" s="235"/>
      <c r="O453" s="91"/>
      <c r="P453" s="91"/>
      <c r="Q453" s="91"/>
      <c r="R453" s="91"/>
      <c r="S453" s="91"/>
      <c r="T453" s="92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141</v>
      </c>
      <c r="AU453" s="17" t="s">
        <v>87</v>
      </c>
    </row>
    <row r="454" spans="1:51" s="14" customFormat="1" ht="12">
      <c r="A454" s="14"/>
      <c r="B454" s="246"/>
      <c r="C454" s="247"/>
      <c r="D454" s="231" t="s">
        <v>143</v>
      </c>
      <c r="E454" s="248" t="s">
        <v>1</v>
      </c>
      <c r="F454" s="249" t="s">
        <v>625</v>
      </c>
      <c r="G454" s="247"/>
      <c r="H454" s="250">
        <v>12</v>
      </c>
      <c r="I454" s="251"/>
      <c r="J454" s="247"/>
      <c r="K454" s="247"/>
      <c r="L454" s="252"/>
      <c r="M454" s="253"/>
      <c r="N454" s="254"/>
      <c r="O454" s="254"/>
      <c r="P454" s="254"/>
      <c r="Q454" s="254"/>
      <c r="R454" s="254"/>
      <c r="S454" s="254"/>
      <c r="T454" s="255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6" t="s">
        <v>143</v>
      </c>
      <c r="AU454" s="256" t="s">
        <v>87</v>
      </c>
      <c r="AV454" s="14" t="s">
        <v>87</v>
      </c>
      <c r="AW454" s="14" t="s">
        <v>36</v>
      </c>
      <c r="AX454" s="14" t="s">
        <v>79</v>
      </c>
      <c r="AY454" s="256" t="s">
        <v>132</v>
      </c>
    </row>
    <row r="455" spans="1:51" s="14" customFormat="1" ht="12">
      <c r="A455" s="14"/>
      <c r="B455" s="246"/>
      <c r="C455" s="247"/>
      <c r="D455" s="231" t="s">
        <v>143</v>
      </c>
      <c r="E455" s="248" t="s">
        <v>1</v>
      </c>
      <c r="F455" s="249" t="s">
        <v>626</v>
      </c>
      <c r="G455" s="247"/>
      <c r="H455" s="250">
        <v>9.6</v>
      </c>
      <c r="I455" s="251"/>
      <c r="J455" s="247"/>
      <c r="K455" s="247"/>
      <c r="L455" s="252"/>
      <c r="M455" s="253"/>
      <c r="N455" s="254"/>
      <c r="O455" s="254"/>
      <c r="P455" s="254"/>
      <c r="Q455" s="254"/>
      <c r="R455" s="254"/>
      <c r="S455" s="254"/>
      <c r="T455" s="255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6" t="s">
        <v>143</v>
      </c>
      <c r="AU455" s="256" t="s">
        <v>87</v>
      </c>
      <c r="AV455" s="14" t="s">
        <v>87</v>
      </c>
      <c r="AW455" s="14" t="s">
        <v>36</v>
      </c>
      <c r="AX455" s="14" t="s">
        <v>79</v>
      </c>
      <c r="AY455" s="256" t="s">
        <v>132</v>
      </c>
    </row>
    <row r="456" spans="1:51" s="15" customFormat="1" ht="12">
      <c r="A456" s="15"/>
      <c r="B456" s="257"/>
      <c r="C456" s="258"/>
      <c r="D456" s="231" t="s">
        <v>143</v>
      </c>
      <c r="E456" s="259" t="s">
        <v>1</v>
      </c>
      <c r="F456" s="260" t="s">
        <v>218</v>
      </c>
      <c r="G456" s="258"/>
      <c r="H456" s="261">
        <v>21.6</v>
      </c>
      <c r="I456" s="262"/>
      <c r="J456" s="258"/>
      <c r="K456" s="258"/>
      <c r="L456" s="263"/>
      <c r="M456" s="264"/>
      <c r="N456" s="265"/>
      <c r="O456" s="265"/>
      <c r="P456" s="265"/>
      <c r="Q456" s="265"/>
      <c r="R456" s="265"/>
      <c r="S456" s="265"/>
      <c r="T456" s="266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67" t="s">
        <v>143</v>
      </c>
      <c r="AU456" s="267" t="s">
        <v>87</v>
      </c>
      <c r="AV456" s="15" t="s">
        <v>139</v>
      </c>
      <c r="AW456" s="15" t="s">
        <v>36</v>
      </c>
      <c r="AX456" s="15" t="s">
        <v>21</v>
      </c>
      <c r="AY456" s="267" t="s">
        <v>132</v>
      </c>
    </row>
    <row r="457" spans="1:65" s="2" customFormat="1" ht="12">
      <c r="A457" s="38"/>
      <c r="B457" s="39"/>
      <c r="C457" s="218" t="s">
        <v>627</v>
      </c>
      <c r="D457" s="218" t="s">
        <v>134</v>
      </c>
      <c r="E457" s="219" t="s">
        <v>628</v>
      </c>
      <c r="F457" s="220" t="s">
        <v>629</v>
      </c>
      <c r="G457" s="221" t="s">
        <v>171</v>
      </c>
      <c r="H457" s="222">
        <v>21.6</v>
      </c>
      <c r="I457" s="223"/>
      <c r="J457" s="224">
        <f>ROUND(I457*H457,2)</f>
        <v>0</v>
      </c>
      <c r="K457" s="220" t="s">
        <v>138</v>
      </c>
      <c r="L457" s="44"/>
      <c r="M457" s="225" t="s">
        <v>1</v>
      </c>
      <c r="N457" s="226" t="s">
        <v>44</v>
      </c>
      <c r="O457" s="91"/>
      <c r="P457" s="227">
        <f>O457*H457</f>
        <v>0</v>
      </c>
      <c r="Q457" s="227">
        <v>0.00306</v>
      </c>
      <c r="R457" s="227">
        <f>Q457*H457</f>
        <v>0.066096</v>
      </c>
      <c r="S457" s="227">
        <v>0</v>
      </c>
      <c r="T457" s="228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29" t="s">
        <v>236</v>
      </c>
      <c r="AT457" s="229" t="s">
        <v>134</v>
      </c>
      <c r="AU457" s="229" t="s">
        <v>87</v>
      </c>
      <c r="AY457" s="17" t="s">
        <v>132</v>
      </c>
      <c r="BE457" s="230">
        <f>IF(N457="základní",J457,0)</f>
        <v>0</v>
      </c>
      <c r="BF457" s="230">
        <f>IF(N457="snížená",J457,0)</f>
        <v>0</v>
      </c>
      <c r="BG457" s="230">
        <f>IF(N457="zákl. přenesená",J457,0)</f>
        <v>0</v>
      </c>
      <c r="BH457" s="230">
        <f>IF(N457="sníž. přenesená",J457,0)</f>
        <v>0</v>
      </c>
      <c r="BI457" s="230">
        <f>IF(N457="nulová",J457,0)</f>
        <v>0</v>
      </c>
      <c r="BJ457" s="17" t="s">
        <v>21</v>
      </c>
      <c r="BK457" s="230">
        <f>ROUND(I457*H457,2)</f>
        <v>0</v>
      </c>
      <c r="BL457" s="17" t="s">
        <v>236</v>
      </c>
      <c r="BM457" s="229" t="s">
        <v>630</v>
      </c>
    </row>
    <row r="458" spans="1:47" s="2" customFormat="1" ht="12">
      <c r="A458" s="38"/>
      <c r="B458" s="39"/>
      <c r="C458" s="40"/>
      <c r="D458" s="231" t="s">
        <v>141</v>
      </c>
      <c r="E458" s="40"/>
      <c r="F458" s="232" t="s">
        <v>631</v>
      </c>
      <c r="G458" s="40"/>
      <c r="H458" s="40"/>
      <c r="I458" s="233"/>
      <c r="J458" s="40"/>
      <c r="K458" s="40"/>
      <c r="L458" s="44"/>
      <c r="M458" s="234"/>
      <c r="N458" s="235"/>
      <c r="O458" s="91"/>
      <c r="P458" s="91"/>
      <c r="Q458" s="91"/>
      <c r="R458" s="91"/>
      <c r="S458" s="91"/>
      <c r="T458" s="92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T458" s="17" t="s">
        <v>141</v>
      </c>
      <c r="AU458" s="17" t="s">
        <v>87</v>
      </c>
    </row>
    <row r="459" spans="1:51" s="14" customFormat="1" ht="12">
      <c r="A459" s="14"/>
      <c r="B459" s="246"/>
      <c r="C459" s="247"/>
      <c r="D459" s="231" t="s">
        <v>143</v>
      </c>
      <c r="E459" s="248" t="s">
        <v>1</v>
      </c>
      <c r="F459" s="249" t="s">
        <v>625</v>
      </c>
      <c r="G459" s="247"/>
      <c r="H459" s="250">
        <v>12</v>
      </c>
      <c r="I459" s="251"/>
      <c r="J459" s="247"/>
      <c r="K459" s="247"/>
      <c r="L459" s="252"/>
      <c r="M459" s="253"/>
      <c r="N459" s="254"/>
      <c r="O459" s="254"/>
      <c r="P459" s="254"/>
      <c r="Q459" s="254"/>
      <c r="R459" s="254"/>
      <c r="S459" s="254"/>
      <c r="T459" s="255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6" t="s">
        <v>143</v>
      </c>
      <c r="AU459" s="256" t="s">
        <v>87</v>
      </c>
      <c r="AV459" s="14" t="s">
        <v>87</v>
      </c>
      <c r="AW459" s="14" t="s">
        <v>36</v>
      </c>
      <c r="AX459" s="14" t="s">
        <v>79</v>
      </c>
      <c r="AY459" s="256" t="s">
        <v>132</v>
      </c>
    </row>
    <row r="460" spans="1:51" s="14" customFormat="1" ht="12">
      <c r="A460" s="14"/>
      <c r="B460" s="246"/>
      <c r="C460" s="247"/>
      <c r="D460" s="231" t="s">
        <v>143</v>
      </c>
      <c r="E460" s="248" t="s">
        <v>1</v>
      </c>
      <c r="F460" s="249" t="s">
        <v>626</v>
      </c>
      <c r="G460" s="247"/>
      <c r="H460" s="250">
        <v>9.6</v>
      </c>
      <c r="I460" s="251"/>
      <c r="J460" s="247"/>
      <c r="K460" s="247"/>
      <c r="L460" s="252"/>
      <c r="M460" s="253"/>
      <c r="N460" s="254"/>
      <c r="O460" s="254"/>
      <c r="P460" s="254"/>
      <c r="Q460" s="254"/>
      <c r="R460" s="254"/>
      <c r="S460" s="254"/>
      <c r="T460" s="255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6" t="s">
        <v>143</v>
      </c>
      <c r="AU460" s="256" t="s">
        <v>87</v>
      </c>
      <c r="AV460" s="14" t="s">
        <v>87</v>
      </c>
      <c r="AW460" s="14" t="s">
        <v>36</v>
      </c>
      <c r="AX460" s="14" t="s">
        <v>79</v>
      </c>
      <c r="AY460" s="256" t="s">
        <v>132</v>
      </c>
    </row>
    <row r="461" spans="1:51" s="15" customFormat="1" ht="12">
      <c r="A461" s="15"/>
      <c r="B461" s="257"/>
      <c r="C461" s="258"/>
      <c r="D461" s="231" t="s">
        <v>143</v>
      </c>
      <c r="E461" s="259" t="s">
        <v>1</v>
      </c>
      <c r="F461" s="260" t="s">
        <v>218</v>
      </c>
      <c r="G461" s="258"/>
      <c r="H461" s="261">
        <v>21.6</v>
      </c>
      <c r="I461" s="262"/>
      <c r="J461" s="258"/>
      <c r="K461" s="258"/>
      <c r="L461" s="263"/>
      <c r="M461" s="264"/>
      <c r="N461" s="265"/>
      <c r="O461" s="265"/>
      <c r="P461" s="265"/>
      <c r="Q461" s="265"/>
      <c r="R461" s="265"/>
      <c r="S461" s="265"/>
      <c r="T461" s="266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67" t="s">
        <v>143</v>
      </c>
      <c r="AU461" s="267" t="s">
        <v>87</v>
      </c>
      <c r="AV461" s="15" t="s">
        <v>139</v>
      </c>
      <c r="AW461" s="15" t="s">
        <v>36</v>
      </c>
      <c r="AX461" s="15" t="s">
        <v>21</v>
      </c>
      <c r="AY461" s="267" t="s">
        <v>132</v>
      </c>
    </row>
    <row r="462" spans="1:65" s="2" customFormat="1" ht="12">
      <c r="A462" s="38"/>
      <c r="B462" s="39"/>
      <c r="C462" s="218" t="s">
        <v>632</v>
      </c>
      <c r="D462" s="218" t="s">
        <v>134</v>
      </c>
      <c r="E462" s="219" t="s">
        <v>633</v>
      </c>
      <c r="F462" s="220" t="s">
        <v>634</v>
      </c>
      <c r="G462" s="221" t="s">
        <v>204</v>
      </c>
      <c r="H462" s="222">
        <v>0.186</v>
      </c>
      <c r="I462" s="223"/>
      <c r="J462" s="224">
        <f>ROUND(I462*H462,2)</f>
        <v>0</v>
      </c>
      <c r="K462" s="220" t="s">
        <v>138</v>
      </c>
      <c r="L462" s="44"/>
      <c r="M462" s="225" t="s">
        <v>1</v>
      </c>
      <c r="N462" s="226" t="s">
        <v>44</v>
      </c>
      <c r="O462" s="91"/>
      <c r="P462" s="227">
        <f>O462*H462</f>
        <v>0</v>
      </c>
      <c r="Q462" s="227">
        <v>0</v>
      </c>
      <c r="R462" s="227">
        <f>Q462*H462</f>
        <v>0</v>
      </c>
      <c r="S462" s="227">
        <v>0</v>
      </c>
      <c r="T462" s="228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29" t="s">
        <v>236</v>
      </c>
      <c r="AT462" s="229" t="s">
        <v>134</v>
      </c>
      <c r="AU462" s="229" t="s">
        <v>87</v>
      </c>
      <c r="AY462" s="17" t="s">
        <v>132</v>
      </c>
      <c r="BE462" s="230">
        <f>IF(N462="základní",J462,0)</f>
        <v>0</v>
      </c>
      <c r="BF462" s="230">
        <f>IF(N462="snížená",J462,0)</f>
        <v>0</v>
      </c>
      <c r="BG462" s="230">
        <f>IF(N462="zákl. přenesená",J462,0)</f>
        <v>0</v>
      </c>
      <c r="BH462" s="230">
        <f>IF(N462="sníž. přenesená",J462,0)</f>
        <v>0</v>
      </c>
      <c r="BI462" s="230">
        <f>IF(N462="nulová",J462,0)</f>
        <v>0</v>
      </c>
      <c r="BJ462" s="17" t="s">
        <v>21</v>
      </c>
      <c r="BK462" s="230">
        <f>ROUND(I462*H462,2)</f>
        <v>0</v>
      </c>
      <c r="BL462" s="17" t="s">
        <v>236</v>
      </c>
      <c r="BM462" s="229" t="s">
        <v>635</v>
      </c>
    </row>
    <row r="463" spans="1:47" s="2" customFormat="1" ht="12">
      <c r="A463" s="38"/>
      <c r="B463" s="39"/>
      <c r="C463" s="40"/>
      <c r="D463" s="231" t="s">
        <v>141</v>
      </c>
      <c r="E463" s="40"/>
      <c r="F463" s="232" t="s">
        <v>636</v>
      </c>
      <c r="G463" s="40"/>
      <c r="H463" s="40"/>
      <c r="I463" s="233"/>
      <c r="J463" s="40"/>
      <c r="K463" s="40"/>
      <c r="L463" s="44"/>
      <c r="M463" s="234"/>
      <c r="N463" s="235"/>
      <c r="O463" s="91"/>
      <c r="P463" s="91"/>
      <c r="Q463" s="91"/>
      <c r="R463" s="91"/>
      <c r="S463" s="91"/>
      <c r="T463" s="92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T463" s="17" t="s">
        <v>141</v>
      </c>
      <c r="AU463" s="17" t="s">
        <v>87</v>
      </c>
    </row>
    <row r="464" spans="1:63" s="12" customFormat="1" ht="22.8" customHeight="1">
      <c r="A464" s="12"/>
      <c r="B464" s="202"/>
      <c r="C464" s="203"/>
      <c r="D464" s="204" t="s">
        <v>78</v>
      </c>
      <c r="E464" s="216" t="s">
        <v>637</v>
      </c>
      <c r="F464" s="216" t="s">
        <v>638</v>
      </c>
      <c r="G464" s="203"/>
      <c r="H464" s="203"/>
      <c r="I464" s="206"/>
      <c r="J464" s="217">
        <f>BK464</f>
        <v>0</v>
      </c>
      <c r="K464" s="203"/>
      <c r="L464" s="208"/>
      <c r="M464" s="209"/>
      <c r="N464" s="210"/>
      <c r="O464" s="210"/>
      <c r="P464" s="211">
        <f>SUM(P465:P476)</f>
        <v>0</v>
      </c>
      <c r="Q464" s="210"/>
      <c r="R464" s="211">
        <f>SUM(R465:R476)</f>
        <v>0.008208484050000001</v>
      </c>
      <c r="S464" s="210"/>
      <c r="T464" s="212">
        <f>SUM(T465:T476)</f>
        <v>0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13" t="s">
        <v>87</v>
      </c>
      <c r="AT464" s="214" t="s">
        <v>78</v>
      </c>
      <c r="AU464" s="214" t="s">
        <v>21</v>
      </c>
      <c r="AY464" s="213" t="s">
        <v>132</v>
      </c>
      <c r="BK464" s="215">
        <f>SUM(BK465:BK476)</f>
        <v>0</v>
      </c>
    </row>
    <row r="465" spans="1:65" s="2" customFormat="1" ht="12">
      <c r="A465" s="38"/>
      <c r="B465" s="39"/>
      <c r="C465" s="218" t="s">
        <v>639</v>
      </c>
      <c r="D465" s="218" t="s">
        <v>134</v>
      </c>
      <c r="E465" s="219" t="s">
        <v>640</v>
      </c>
      <c r="F465" s="220" t="s">
        <v>641</v>
      </c>
      <c r="G465" s="221" t="s">
        <v>137</v>
      </c>
      <c r="H465" s="222">
        <v>26.221</v>
      </c>
      <c r="I465" s="223"/>
      <c r="J465" s="224">
        <f>ROUND(I465*H465,2)</f>
        <v>0</v>
      </c>
      <c r="K465" s="220" t="s">
        <v>138</v>
      </c>
      <c r="L465" s="44"/>
      <c r="M465" s="225" t="s">
        <v>1</v>
      </c>
      <c r="N465" s="226" t="s">
        <v>44</v>
      </c>
      <c r="O465" s="91"/>
      <c r="P465" s="227">
        <f>O465*H465</f>
        <v>0</v>
      </c>
      <c r="Q465" s="227">
        <v>7E-05</v>
      </c>
      <c r="R465" s="227">
        <f>Q465*H465</f>
        <v>0.0018354699999999999</v>
      </c>
      <c r="S465" s="227">
        <v>0</v>
      </c>
      <c r="T465" s="228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29" t="s">
        <v>236</v>
      </c>
      <c r="AT465" s="229" t="s">
        <v>134</v>
      </c>
      <c r="AU465" s="229" t="s">
        <v>87</v>
      </c>
      <c r="AY465" s="17" t="s">
        <v>132</v>
      </c>
      <c r="BE465" s="230">
        <f>IF(N465="základní",J465,0)</f>
        <v>0</v>
      </c>
      <c r="BF465" s="230">
        <f>IF(N465="snížená",J465,0)</f>
        <v>0</v>
      </c>
      <c r="BG465" s="230">
        <f>IF(N465="zákl. přenesená",J465,0)</f>
        <v>0</v>
      </c>
      <c r="BH465" s="230">
        <f>IF(N465="sníž. přenesená",J465,0)</f>
        <v>0</v>
      </c>
      <c r="BI465" s="230">
        <f>IF(N465="nulová",J465,0)</f>
        <v>0</v>
      </c>
      <c r="BJ465" s="17" t="s">
        <v>21</v>
      </c>
      <c r="BK465" s="230">
        <f>ROUND(I465*H465,2)</f>
        <v>0</v>
      </c>
      <c r="BL465" s="17" t="s">
        <v>236</v>
      </c>
      <c r="BM465" s="229" t="s">
        <v>642</v>
      </c>
    </row>
    <row r="466" spans="1:47" s="2" customFormat="1" ht="12">
      <c r="A466" s="38"/>
      <c r="B466" s="39"/>
      <c r="C466" s="40"/>
      <c r="D466" s="231" t="s">
        <v>141</v>
      </c>
      <c r="E466" s="40"/>
      <c r="F466" s="232" t="s">
        <v>641</v>
      </c>
      <c r="G466" s="40"/>
      <c r="H466" s="40"/>
      <c r="I466" s="233"/>
      <c r="J466" s="40"/>
      <c r="K466" s="40"/>
      <c r="L466" s="44"/>
      <c r="M466" s="234"/>
      <c r="N466" s="235"/>
      <c r="O466" s="91"/>
      <c r="P466" s="91"/>
      <c r="Q466" s="91"/>
      <c r="R466" s="91"/>
      <c r="S466" s="91"/>
      <c r="T466" s="92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T466" s="17" t="s">
        <v>141</v>
      </c>
      <c r="AU466" s="17" t="s">
        <v>87</v>
      </c>
    </row>
    <row r="467" spans="1:51" s="13" customFormat="1" ht="12">
      <c r="A467" s="13"/>
      <c r="B467" s="236"/>
      <c r="C467" s="237"/>
      <c r="D467" s="231" t="s">
        <v>143</v>
      </c>
      <c r="E467" s="238" t="s">
        <v>1</v>
      </c>
      <c r="F467" s="239" t="s">
        <v>643</v>
      </c>
      <c r="G467" s="237"/>
      <c r="H467" s="238" t="s">
        <v>1</v>
      </c>
      <c r="I467" s="240"/>
      <c r="J467" s="237"/>
      <c r="K467" s="237"/>
      <c r="L467" s="241"/>
      <c r="M467" s="242"/>
      <c r="N467" s="243"/>
      <c r="O467" s="243"/>
      <c r="P467" s="243"/>
      <c r="Q467" s="243"/>
      <c r="R467" s="243"/>
      <c r="S467" s="243"/>
      <c r="T467" s="244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5" t="s">
        <v>143</v>
      </c>
      <c r="AU467" s="245" t="s">
        <v>87</v>
      </c>
      <c r="AV467" s="13" t="s">
        <v>21</v>
      </c>
      <c r="AW467" s="13" t="s">
        <v>36</v>
      </c>
      <c r="AX467" s="13" t="s">
        <v>79</v>
      </c>
      <c r="AY467" s="245" t="s">
        <v>132</v>
      </c>
    </row>
    <row r="468" spans="1:51" s="14" customFormat="1" ht="12">
      <c r="A468" s="14"/>
      <c r="B468" s="246"/>
      <c r="C468" s="247"/>
      <c r="D468" s="231" t="s">
        <v>143</v>
      </c>
      <c r="E468" s="248" t="s">
        <v>1</v>
      </c>
      <c r="F468" s="249" t="s">
        <v>644</v>
      </c>
      <c r="G468" s="247"/>
      <c r="H468" s="250">
        <v>25.013</v>
      </c>
      <c r="I468" s="251"/>
      <c r="J468" s="247"/>
      <c r="K468" s="247"/>
      <c r="L468" s="252"/>
      <c r="M468" s="253"/>
      <c r="N468" s="254"/>
      <c r="O468" s="254"/>
      <c r="P468" s="254"/>
      <c r="Q468" s="254"/>
      <c r="R468" s="254"/>
      <c r="S468" s="254"/>
      <c r="T468" s="255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6" t="s">
        <v>143</v>
      </c>
      <c r="AU468" s="256" t="s">
        <v>87</v>
      </c>
      <c r="AV468" s="14" t="s">
        <v>87</v>
      </c>
      <c r="AW468" s="14" t="s">
        <v>36</v>
      </c>
      <c r="AX468" s="14" t="s">
        <v>79</v>
      </c>
      <c r="AY468" s="256" t="s">
        <v>132</v>
      </c>
    </row>
    <row r="469" spans="1:51" s="14" customFormat="1" ht="12">
      <c r="A469" s="14"/>
      <c r="B469" s="246"/>
      <c r="C469" s="247"/>
      <c r="D469" s="231" t="s">
        <v>143</v>
      </c>
      <c r="E469" s="248" t="s">
        <v>1</v>
      </c>
      <c r="F469" s="249" t="s">
        <v>645</v>
      </c>
      <c r="G469" s="247"/>
      <c r="H469" s="250">
        <v>1.208</v>
      </c>
      <c r="I469" s="251"/>
      <c r="J469" s="247"/>
      <c r="K469" s="247"/>
      <c r="L469" s="252"/>
      <c r="M469" s="253"/>
      <c r="N469" s="254"/>
      <c r="O469" s="254"/>
      <c r="P469" s="254"/>
      <c r="Q469" s="254"/>
      <c r="R469" s="254"/>
      <c r="S469" s="254"/>
      <c r="T469" s="255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6" t="s">
        <v>143</v>
      </c>
      <c r="AU469" s="256" t="s">
        <v>87</v>
      </c>
      <c r="AV469" s="14" t="s">
        <v>87</v>
      </c>
      <c r="AW469" s="14" t="s">
        <v>36</v>
      </c>
      <c r="AX469" s="14" t="s">
        <v>79</v>
      </c>
      <c r="AY469" s="256" t="s">
        <v>132</v>
      </c>
    </row>
    <row r="470" spans="1:51" s="15" customFormat="1" ht="12">
      <c r="A470" s="15"/>
      <c r="B470" s="257"/>
      <c r="C470" s="258"/>
      <c r="D470" s="231" t="s">
        <v>143</v>
      </c>
      <c r="E470" s="259" t="s">
        <v>1</v>
      </c>
      <c r="F470" s="260" t="s">
        <v>218</v>
      </c>
      <c r="G470" s="258"/>
      <c r="H470" s="261">
        <v>26.221</v>
      </c>
      <c r="I470" s="262"/>
      <c r="J470" s="258"/>
      <c r="K470" s="258"/>
      <c r="L470" s="263"/>
      <c r="M470" s="264"/>
      <c r="N470" s="265"/>
      <c r="O470" s="265"/>
      <c r="P470" s="265"/>
      <c r="Q470" s="265"/>
      <c r="R470" s="265"/>
      <c r="S470" s="265"/>
      <c r="T470" s="266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67" t="s">
        <v>143</v>
      </c>
      <c r="AU470" s="267" t="s">
        <v>87</v>
      </c>
      <c r="AV470" s="15" t="s">
        <v>139</v>
      </c>
      <c r="AW470" s="15" t="s">
        <v>36</v>
      </c>
      <c r="AX470" s="15" t="s">
        <v>21</v>
      </c>
      <c r="AY470" s="267" t="s">
        <v>132</v>
      </c>
    </row>
    <row r="471" spans="1:65" s="2" customFormat="1" ht="12">
      <c r="A471" s="38"/>
      <c r="B471" s="39"/>
      <c r="C471" s="218" t="s">
        <v>646</v>
      </c>
      <c r="D471" s="218" t="s">
        <v>134</v>
      </c>
      <c r="E471" s="219" t="s">
        <v>647</v>
      </c>
      <c r="F471" s="220" t="s">
        <v>648</v>
      </c>
      <c r="G471" s="221" t="s">
        <v>137</v>
      </c>
      <c r="H471" s="222">
        <v>26.221</v>
      </c>
      <c r="I471" s="223"/>
      <c r="J471" s="224">
        <f>ROUND(I471*H471,2)</f>
        <v>0</v>
      </c>
      <c r="K471" s="220" t="s">
        <v>138</v>
      </c>
      <c r="L471" s="44"/>
      <c r="M471" s="225" t="s">
        <v>1</v>
      </c>
      <c r="N471" s="226" t="s">
        <v>44</v>
      </c>
      <c r="O471" s="91"/>
      <c r="P471" s="227">
        <f>O471*H471</f>
        <v>0</v>
      </c>
      <c r="Q471" s="227">
        <v>0</v>
      </c>
      <c r="R471" s="227">
        <f>Q471*H471</f>
        <v>0</v>
      </c>
      <c r="S471" s="227">
        <v>0</v>
      </c>
      <c r="T471" s="228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29" t="s">
        <v>236</v>
      </c>
      <c r="AT471" s="229" t="s">
        <v>134</v>
      </c>
      <c r="AU471" s="229" t="s">
        <v>87</v>
      </c>
      <c r="AY471" s="17" t="s">
        <v>132</v>
      </c>
      <c r="BE471" s="230">
        <f>IF(N471="základní",J471,0)</f>
        <v>0</v>
      </c>
      <c r="BF471" s="230">
        <f>IF(N471="snížená",J471,0)</f>
        <v>0</v>
      </c>
      <c r="BG471" s="230">
        <f>IF(N471="zákl. přenesená",J471,0)</f>
        <v>0</v>
      </c>
      <c r="BH471" s="230">
        <f>IF(N471="sníž. přenesená",J471,0)</f>
        <v>0</v>
      </c>
      <c r="BI471" s="230">
        <f>IF(N471="nulová",J471,0)</f>
        <v>0</v>
      </c>
      <c r="BJ471" s="17" t="s">
        <v>21</v>
      </c>
      <c r="BK471" s="230">
        <f>ROUND(I471*H471,2)</f>
        <v>0</v>
      </c>
      <c r="BL471" s="17" t="s">
        <v>236</v>
      </c>
      <c r="BM471" s="229" t="s">
        <v>649</v>
      </c>
    </row>
    <row r="472" spans="1:47" s="2" customFormat="1" ht="12">
      <c r="A472" s="38"/>
      <c r="B472" s="39"/>
      <c r="C472" s="40"/>
      <c r="D472" s="231" t="s">
        <v>141</v>
      </c>
      <c r="E472" s="40"/>
      <c r="F472" s="232" t="s">
        <v>648</v>
      </c>
      <c r="G472" s="40"/>
      <c r="H472" s="40"/>
      <c r="I472" s="233"/>
      <c r="J472" s="40"/>
      <c r="K472" s="40"/>
      <c r="L472" s="44"/>
      <c r="M472" s="234"/>
      <c r="N472" s="235"/>
      <c r="O472" s="91"/>
      <c r="P472" s="91"/>
      <c r="Q472" s="91"/>
      <c r="R472" s="91"/>
      <c r="S472" s="91"/>
      <c r="T472" s="92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7" t="s">
        <v>141</v>
      </c>
      <c r="AU472" s="17" t="s">
        <v>87</v>
      </c>
    </row>
    <row r="473" spans="1:65" s="2" customFormat="1" ht="12">
      <c r="A473" s="38"/>
      <c r="B473" s="39"/>
      <c r="C473" s="218" t="s">
        <v>650</v>
      </c>
      <c r="D473" s="218" t="s">
        <v>134</v>
      </c>
      <c r="E473" s="219" t="s">
        <v>651</v>
      </c>
      <c r="F473" s="220" t="s">
        <v>652</v>
      </c>
      <c r="G473" s="221" t="s">
        <v>137</v>
      </c>
      <c r="H473" s="222">
        <v>26.221</v>
      </c>
      <c r="I473" s="223"/>
      <c r="J473" s="224">
        <f>ROUND(I473*H473,2)</f>
        <v>0</v>
      </c>
      <c r="K473" s="220" t="s">
        <v>138</v>
      </c>
      <c r="L473" s="44"/>
      <c r="M473" s="225" t="s">
        <v>1</v>
      </c>
      <c r="N473" s="226" t="s">
        <v>44</v>
      </c>
      <c r="O473" s="91"/>
      <c r="P473" s="227">
        <f>O473*H473</f>
        <v>0</v>
      </c>
      <c r="Q473" s="227">
        <v>0.00012</v>
      </c>
      <c r="R473" s="227">
        <f>Q473*H473</f>
        <v>0.0031465200000000003</v>
      </c>
      <c r="S473" s="227">
        <v>0</v>
      </c>
      <c r="T473" s="228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29" t="s">
        <v>236</v>
      </c>
      <c r="AT473" s="229" t="s">
        <v>134</v>
      </c>
      <c r="AU473" s="229" t="s">
        <v>87</v>
      </c>
      <c r="AY473" s="17" t="s">
        <v>132</v>
      </c>
      <c r="BE473" s="230">
        <f>IF(N473="základní",J473,0)</f>
        <v>0</v>
      </c>
      <c r="BF473" s="230">
        <f>IF(N473="snížená",J473,0)</f>
        <v>0</v>
      </c>
      <c r="BG473" s="230">
        <f>IF(N473="zákl. přenesená",J473,0)</f>
        <v>0</v>
      </c>
      <c r="BH473" s="230">
        <f>IF(N473="sníž. přenesená",J473,0)</f>
        <v>0</v>
      </c>
      <c r="BI473" s="230">
        <f>IF(N473="nulová",J473,0)</f>
        <v>0</v>
      </c>
      <c r="BJ473" s="17" t="s">
        <v>21</v>
      </c>
      <c r="BK473" s="230">
        <f>ROUND(I473*H473,2)</f>
        <v>0</v>
      </c>
      <c r="BL473" s="17" t="s">
        <v>236</v>
      </c>
      <c r="BM473" s="229" t="s">
        <v>653</v>
      </c>
    </row>
    <row r="474" spans="1:47" s="2" customFormat="1" ht="12">
      <c r="A474" s="38"/>
      <c r="B474" s="39"/>
      <c r="C474" s="40"/>
      <c r="D474" s="231" t="s">
        <v>141</v>
      </c>
      <c r="E474" s="40"/>
      <c r="F474" s="232" t="s">
        <v>652</v>
      </c>
      <c r="G474" s="40"/>
      <c r="H474" s="40"/>
      <c r="I474" s="233"/>
      <c r="J474" s="40"/>
      <c r="K474" s="40"/>
      <c r="L474" s="44"/>
      <c r="M474" s="234"/>
      <c r="N474" s="235"/>
      <c r="O474" s="91"/>
      <c r="P474" s="91"/>
      <c r="Q474" s="91"/>
      <c r="R474" s="91"/>
      <c r="S474" s="91"/>
      <c r="T474" s="92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T474" s="17" t="s">
        <v>141</v>
      </c>
      <c r="AU474" s="17" t="s">
        <v>87</v>
      </c>
    </row>
    <row r="475" spans="1:65" s="2" customFormat="1" ht="12">
      <c r="A475" s="38"/>
      <c r="B475" s="39"/>
      <c r="C475" s="218" t="s">
        <v>654</v>
      </c>
      <c r="D475" s="218" t="s">
        <v>134</v>
      </c>
      <c r="E475" s="219" t="s">
        <v>655</v>
      </c>
      <c r="F475" s="220" t="s">
        <v>656</v>
      </c>
      <c r="G475" s="221" t="s">
        <v>137</v>
      </c>
      <c r="H475" s="222">
        <v>26.221</v>
      </c>
      <c r="I475" s="223"/>
      <c r="J475" s="224">
        <f>ROUND(I475*H475,2)</f>
        <v>0</v>
      </c>
      <c r="K475" s="220" t="s">
        <v>138</v>
      </c>
      <c r="L475" s="44"/>
      <c r="M475" s="225" t="s">
        <v>1</v>
      </c>
      <c r="N475" s="226" t="s">
        <v>44</v>
      </c>
      <c r="O475" s="91"/>
      <c r="P475" s="227">
        <f>O475*H475</f>
        <v>0</v>
      </c>
      <c r="Q475" s="227">
        <v>0.00012305</v>
      </c>
      <c r="R475" s="227">
        <f>Q475*H475</f>
        <v>0.00322649405</v>
      </c>
      <c r="S475" s="227">
        <v>0</v>
      </c>
      <c r="T475" s="228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29" t="s">
        <v>236</v>
      </c>
      <c r="AT475" s="229" t="s">
        <v>134</v>
      </c>
      <c r="AU475" s="229" t="s">
        <v>87</v>
      </c>
      <c r="AY475" s="17" t="s">
        <v>132</v>
      </c>
      <c r="BE475" s="230">
        <f>IF(N475="základní",J475,0)</f>
        <v>0</v>
      </c>
      <c r="BF475" s="230">
        <f>IF(N475="snížená",J475,0)</f>
        <v>0</v>
      </c>
      <c r="BG475" s="230">
        <f>IF(N475="zákl. přenesená",J475,0)</f>
        <v>0</v>
      </c>
      <c r="BH475" s="230">
        <f>IF(N475="sníž. přenesená",J475,0)</f>
        <v>0</v>
      </c>
      <c r="BI475" s="230">
        <f>IF(N475="nulová",J475,0)</f>
        <v>0</v>
      </c>
      <c r="BJ475" s="17" t="s">
        <v>21</v>
      </c>
      <c r="BK475" s="230">
        <f>ROUND(I475*H475,2)</f>
        <v>0</v>
      </c>
      <c r="BL475" s="17" t="s">
        <v>236</v>
      </c>
      <c r="BM475" s="229" t="s">
        <v>657</v>
      </c>
    </row>
    <row r="476" spans="1:47" s="2" customFormat="1" ht="12">
      <c r="A476" s="38"/>
      <c r="B476" s="39"/>
      <c r="C476" s="40"/>
      <c r="D476" s="231" t="s">
        <v>141</v>
      </c>
      <c r="E476" s="40"/>
      <c r="F476" s="232" t="s">
        <v>656</v>
      </c>
      <c r="G476" s="40"/>
      <c r="H476" s="40"/>
      <c r="I476" s="233"/>
      <c r="J476" s="40"/>
      <c r="K476" s="40"/>
      <c r="L476" s="44"/>
      <c r="M476" s="279"/>
      <c r="N476" s="280"/>
      <c r="O476" s="281"/>
      <c r="P476" s="281"/>
      <c r="Q476" s="281"/>
      <c r="R476" s="281"/>
      <c r="S476" s="281"/>
      <c r="T476" s="282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7" t="s">
        <v>141</v>
      </c>
      <c r="AU476" s="17" t="s">
        <v>87</v>
      </c>
    </row>
    <row r="477" spans="1:31" s="2" customFormat="1" ht="6.95" customHeight="1">
      <c r="A477" s="38"/>
      <c r="B477" s="66"/>
      <c r="C477" s="67"/>
      <c r="D477" s="67"/>
      <c r="E477" s="67"/>
      <c r="F477" s="67"/>
      <c r="G477" s="67"/>
      <c r="H477" s="67"/>
      <c r="I477" s="67"/>
      <c r="J477" s="67"/>
      <c r="K477" s="67"/>
      <c r="L477" s="44"/>
      <c r="M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</row>
  </sheetData>
  <sheetProtection password="CC35" sheet="1" objects="1" scenarios="1" formatColumns="0" formatRows="0" autoFilter="0"/>
  <autoFilter ref="C133:K476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87</v>
      </c>
    </row>
    <row r="4" spans="2:46" s="1" customFormat="1" ht="24.95" customHeight="1">
      <c r="B4" s="20"/>
      <c r="D4" s="138" t="s">
        <v>91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MŠ Sovička - oprava venkovní terasy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658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19</v>
      </c>
      <c r="E11" s="38"/>
      <c r="F11" s="143" t="s">
        <v>1</v>
      </c>
      <c r="G11" s="38"/>
      <c r="H11" s="38"/>
      <c r="I11" s="140" t="s">
        <v>20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22</v>
      </c>
      <c r="E12" s="38"/>
      <c r="F12" s="143" t="s">
        <v>23</v>
      </c>
      <c r="G12" s="38"/>
      <c r="H12" s="38"/>
      <c r="I12" s="140" t="s">
        <v>24</v>
      </c>
      <c r="J12" s="144" t="str">
        <f>'Rekapitulace stavby'!AN8</f>
        <v>5. 6. 2021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28</v>
      </c>
      <c r="E14" s="38"/>
      <c r="F14" s="38"/>
      <c r="G14" s="38"/>
      <c r="H14" s="38"/>
      <c r="I14" s="140" t="s">
        <v>29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31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32</v>
      </c>
      <c r="E17" s="38"/>
      <c r="F17" s="38"/>
      <c r="G17" s="38"/>
      <c r="H17" s="38"/>
      <c r="I17" s="140" t="s">
        <v>29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31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34</v>
      </c>
      <c r="E20" s="38"/>
      <c r="F20" s="38"/>
      <c r="G20" s="38"/>
      <c r="H20" s="38"/>
      <c r="I20" s="140" t="s">
        <v>29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35</v>
      </c>
      <c r="F21" s="38"/>
      <c r="G21" s="38"/>
      <c r="H21" s="38"/>
      <c r="I21" s="140" t="s">
        <v>31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29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31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39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41</v>
      </c>
      <c r="G32" s="38"/>
      <c r="H32" s="38"/>
      <c r="I32" s="152" t="s">
        <v>40</v>
      </c>
      <c r="J32" s="152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43</v>
      </c>
      <c r="E33" s="140" t="s">
        <v>44</v>
      </c>
      <c r="F33" s="154">
        <f>ROUND((SUM(BE122:BE149)),2)</f>
        <v>0</v>
      </c>
      <c r="G33" s="38"/>
      <c r="H33" s="38"/>
      <c r="I33" s="155">
        <v>0.21</v>
      </c>
      <c r="J33" s="154">
        <f>ROUND(((SUM(BE122:BE149))*I33),2)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45</v>
      </c>
      <c r="F34" s="154">
        <f>ROUND((SUM(BF122:BF149)),2)</f>
        <v>0</v>
      </c>
      <c r="G34" s="38"/>
      <c r="H34" s="38"/>
      <c r="I34" s="155">
        <v>0.15</v>
      </c>
      <c r="J34" s="154">
        <f>ROUND(((SUM(BF122:BF149))*I34),2)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46</v>
      </c>
      <c r="F35" s="154">
        <f>ROUND((SUM(BG122:BG149)),2)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47</v>
      </c>
      <c r="F36" s="154">
        <f>ROUND((SUM(BH122:BH149)),2)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48</v>
      </c>
      <c r="F37" s="154">
        <f>ROUND((SUM(BI122:BI149)),2)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MŠ Sovička - oprava venkovní terasy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210605-2 - VRN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22</v>
      </c>
      <c r="D89" s="40"/>
      <c r="E89" s="40"/>
      <c r="F89" s="27" t="str">
        <f>F12</f>
        <v>Česká Lípa</v>
      </c>
      <c r="G89" s="40"/>
      <c r="H89" s="40"/>
      <c r="I89" s="32" t="s">
        <v>24</v>
      </c>
      <c r="J89" s="79" t="str">
        <f>IF(J12="","",J12)</f>
        <v>5. 6. 2021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28</v>
      </c>
      <c r="D91" s="40"/>
      <c r="E91" s="40"/>
      <c r="F91" s="27" t="str">
        <f>E15</f>
        <v xml:space="preserve"> </v>
      </c>
      <c r="G91" s="40"/>
      <c r="H91" s="40"/>
      <c r="I91" s="32" t="s">
        <v>34</v>
      </c>
      <c r="J91" s="36" t="str">
        <f>E21</f>
        <v>Petr Kubiš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32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95</v>
      </c>
      <c r="D94" s="176"/>
      <c r="E94" s="176"/>
      <c r="F94" s="176"/>
      <c r="G94" s="176"/>
      <c r="H94" s="176"/>
      <c r="I94" s="176"/>
      <c r="J94" s="177" t="s">
        <v>96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97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98</v>
      </c>
    </row>
    <row r="97" spans="1:31" s="9" customFormat="1" ht="24.95" customHeight="1">
      <c r="A97" s="9"/>
      <c r="B97" s="179"/>
      <c r="C97" s="180"/>
      <c r="D97" s="181" t="s">
        <v>659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660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661</v>
      </c>
      <c r="E99" s="188"/>
      <c r="F99" s="188"/>
      <c r="G99" s="188"/>
      <c r="H99" s="188"/>
      <c r="I99" s="188"/>
      <c r="J99" s="189">
        <f>J127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662</v>
      </c>
      <c r="E100" s="188"/>
      <c r="F100" s="188"/>
      <c r="G100" s="188"/>
      <c r="H100" s="188"/>
      <c r="I100" s="188"/>
      <c r="J100" s="189">
        <f>J133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663</v>
      </c>
      <c r="E101" s="188"/>
      <c r="F101" s="188"/>
      <c r="G101" s="188"/>
      <c r="H101" s="188"/>
      <c r="I101" s="188"/>
      <c r="J101" s="189">
        <f>J142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664</v>
      </c>
      <c r="E102" s="188"/>
      <c r="F102" s="188"/>
      <c r="G102" s="188"/>
      <c r="H102" s="188"/>
      <c r="I102" s="188"/>
      <c r="J102" s="189">
        <f>J145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117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4" t="str">
        <f>E7</f>
        <v>MŠ Sovička - oprava venkovní terasy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92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210605-2 - VRN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22</v>
      </c>
      <c r="D116" s="40"/>
      <c r="E116" s="40"/>
      <c r="F116" s="27" t="str">
        <f>F12</f>
        <v>Česká Lípa</v>
      </c>
      <c r="G116" s="40"/>
      <c r="H116" s="40"/>
      <c r="I116" s="32" t="s">
        <v>24</v>
      </c>
      <c r="J116" s="79" t="str">
        <f>IF(J12="","",J12)</f>
        <v>5. 6. 2021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40"/>
      <c r="E118" s="40"/>
      <c r="F118" s="27" t="str">
        <f>E15</f>
        <v xml:space="preserve"> </v>
      </c>
      <c r="G118" s="40"/>
      <c r="H118" s="40"/>
      <c r="I118" s="32" t="s">
        <v>34</v>
      </c>
      <c r="J118" s="36" t="str">
        <f>E21</f>
        <v>Petr Kubiš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32</v>
      </c>
      <c r="D119" s="40"/>
      <c r="E119" s="40"/>
      <c r="F119" s="27" t="str">
        <f>IF(E18="","",E18)</f>
        <v>Vyplň údaj</v>
      </c>
      <c r="G119" s="40"/>
      <c r="H119" s="40"/>
      <c r="I119" s="32" t="s">
        <v>37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1"/>
      <c r="B121" s="192"/>
      <c r="C121" s="193" t="s">
        <v>118</v>
      </c>
      <c r="D121" s="194" t="s">
        <v>64</v>
      </c>
      <c r="E121" s="194" t="s">
        <v>60</v>
      </c>
      <c r="F121" s="194" t="s">
        <v>61</v>
      </c>
      <c r="G121" s="194" t="s">
        <v>119</v>
      </c>
      <c r="H121" s="194" t="s">
        <v>120</v>
      </c>
      <c r="I121" s="194" t="s">
        <v>121</v>
      </c>
      <c r="J121" s="194" t="s">
        <v>96</v>
      </c>
      <c r="K121" s="195" t="s">
        <v>122</v>
      </c>
      <c r="L121" s="196"/>
      <c r="M121" s="100" t="s">
        <v>1</v>
      </c>
      <c r="N121" s="101" t="s">
        <v>43</v>
      </c>
      <c r="O121" s="101" t="s">
        <v>123</v>
      </c>
      <c r="P121" s="101" t="s">
        <v>124</v>
      </c>
      <c r="Q121" s="101" t="s">
        <v>125</v>
      </c>
      <c r="R121" s="101" t="s">
        <v>126</v>
      </c>
      <c r="S121" s="101" t="s">
        <v>127</v>
      </c>
      <c r="T121" s="102" t="s">
        <v>128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8"/>
      <c r="B122" s="39"/>
      <c r="C122" s="107" t="s">
        <v>129</v>
      </c>
      <c r="D122" s="40"/>
      <c r="E122" s="40"/>
      <c r="F122" s="40"/>
      <c r="G122" s="40"/>
      <c r="H122" s="40"/>
      <c r="I122" s="40"/>
      <c r="J122" s="197">
        <f>BK122</f>
        <v>0</v>
      </c>
      <c r="K122" s="40"/>
      <c r="L122" s="44"/>
      <c r="M122" s="103"/>
      <c r="N122" s="198"/>
      <c r="O122" s="104"/>
      <c r="P122" s="199">
        <f>P123</f>
        <v>0</v>
      </c>
      <c r="Q122" s="104"/>
      <c r="R122" s="199">
        <f>R123</f>
        <v>0</v>
      </c>
      <c r="S122" s="104"/>
      <c r="T122" s="200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78</v>
      </c>
      <c r="AU122" s="17" t="s">
        <v>98</v>
      </c>
      <c r="BK122" s="201">
        <f>BK123</f>
        <v>0</v>
      </c>
    </row>
    <row r="123" spans="1:63" s="12" customFormat="1" ht="25.9" customHeight="1">
      <c r="A123" s="12"/>
      <c r="B123" s="202"/>
      <c r="C123" s="203"/>
      <c r="D123" s="204" t="s">
        <v>78</v>
      </c>
      <c r="E123" s="205" t="s">
        <v>89</v>
      </c>
      <c r="F123" s="205" t="s">
        <v>665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P124+P127+P133+P142+P145</f>
        <v>0</v>
      </c>
      <c r="Q123" s="210"/>
      <c r="R123" s="211">
        <f>R124+R127+R133+R142+R145</f>
        <v>0</v>
      </c>
      <c r="S123" s="210"/>
      <c r="T123" s="212">
        <f>T124+T127+T133+T142+T145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162</v>
      </c>
      <c r="AT123" s="214" t="s">
        <v>78</v>
      </c>
      <c r="AU123" s="214" t="s">
        <v>79</v>
      </c>
      <c r="AY123" s="213" t="s">
        <v>132</v>
      </c>
      <c r="BK123" s="215">
        <f>BK124+BK127+BK133+BK142+BK145</f>
        <v>0</v>
      </c>
    </row>
    <row r="124" spans="1:63" s="12" customFormat="1" ht="22.8" customHeight="1">
      <c r="A124" s="12"/>
      <c r="B124" s="202"/>
      <c r="C124" s="203"/>
      <c r="D124" s="204" t="s">
        <v>78</v>
      </c>
      <c r="E124" s="216" t="s">
        <v>666</v>
      </c>
      <c r="F124" s="216" t="s">
        <v>667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SUM(P125:P126)</f>
        <v>0</v>
      </c>
      <c r="Q124" s="210"/>
      <c r="R124" s="211">
        <f>SUM(R125:R126)</f>
        <v>0</v>
      </c>
      <c r="S124" s="210"/>
      <c r="T124" s="212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162</v>
      </c>
      <c r="AT124" s="214" t="s">
        <v>78</v>
      </c>
      <c r="AU124" s="214" t="s">
        <v>21</v>
      </c>
      <c r="AY124" s="213" t="s">
        <v>132</v>
      </c>
      <c r="BK124" s="215">
        <f>SUM(BK125:BK126)</f>
        <v>0</v>
      </c>
    </row>
    <row r="125" spans="1:65" s="2" customFormat="1" ht="12">
      <c r="A125" s="38"/>
      <c r="B125" s="39"/>
      <c r="C125" s="218" t="s">
        <v>21</v>
      </c>
      <c r="D125" s="218" t="s">
        <v>134</v>
      </c>
      <c r="E125" s="219" t="s">
        <v>668</v>
      </c>
      <c r="F125" s="220" t="s">
        <v>669</v>
      </c>
      <c r="G125" s="221" t="s">
        <v>248</v>
      </c>
      <c r="H125" s="222">
        <v>1</v>
      </c>
      <c r="I125" s="223"/>
      <c r="J125" s="224">
        <f>ROUND(I125*H125,2)</f>
        <v>0</v>
      </c>
      <c r="K125" s="220" t="s">
        <v>1</v>
      </c>
      <c r="L125" s="44"/>
      <c r="M125" s="225" t="s">
        <v>1</v>
      </c>
      <c r="N125" s="226" t="s">
        <v>44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139</v>
      </c>
      <c r="AT125" s="229" t="s">
        <v>134</v>
      </c>
      <c r="AU125" s="229" t="s">
        <v>87</v>
      </c>
      <c r="AY125" s="17" t="s">
        <v>132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21</v>
      </c>
      <c r="BK125" s="230">
        <f>ROUND(I125*H125,2)</f>
        <v>0</v>
      </c>
      <c r="BL125" s="17" t="s">
        <v>139</v>
      </c>
      <c r="BM125" s="229" t="s">
        <v>670</v>
      </c>
    </row>
    <row r="126" spans="1:47" s="2" customFormat="1" ht="12">
      <c r="A126" s="38"/>
      <c r="B126" s="39"/>
      <c r="C126" s="40"/>
      <c r="D126" s="231" t="s">
        <v>141</v>
      </c>
      <c r="E126" s="40"/>
      <c r="F126" s="232" t="s">
        <v>671</v>
      </c>
      <c r="G126" s="40"/>
      <c r="H126" s="40"/>
      <c r="I126" s="233"/>
      <c r="J126" s="40"/>
      <c r="K126" s="40"/>
      <c r="L126" s="44"/>
      <c r="M126" s="234"/>
      <c r="N126" s="235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141</v>
      </c>
      <c r="AU126" s="17" t="s">
        <v>87</v>
      </c>
    </row>
    <row r="127" spans="1:63" s="12" customFormat="1" ht="22.8" customHeight="1">
      <c r="A127" s="12"/>
      <c r="B127" s="202"/>
      <c r="C127" s="203"/>
      <c r="D127" s="204" t="s">
        <v>78</v>
      </c>
      <c r="E127" s="216" t="s">
        <v>672</v>
      </c>
      <c r="F127" s="216" t="s">
        <v>673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SUM(P128:P132)</f>
        <v>0</v>
      </c>
      <c r="Q127" s="210"/>
      <c r="R127" s="211">
        <f>SUM(R128:R132)</f>
        <v>0</v>
      </c>
      <c r="S127" s="210"/>
      <c r="T127" s="212">
        <f>SUM(T128:T132)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162</v>
      </c>
      <c r="AT127" s="214" t="s">
        <v>78</v>
      </c>
      <c r="AU127" s="214" t="s">
        <v>21</v>
      </c>
      <c r="AY127" s="213" t="s">
        <v>132</v>
      </c>
      <c r="BK127" s="215">
        <f>SUM(BK128:BK132)</f>
        <v>0</v>
      </c>
    </row>
    <row r="128" spans="1:65" s="2" customFormat="1" ht="16.5" customHeight="1">
      <c r="A128" s="38"/>
      <c r="B128" s="39"/>
      <c r="C128" s="218" t="s">
        <v>87</v>
      </c>
      <c r="D128" s="218" t="s">
        <v>134</v>
      </c>
      <c r="E128" s="219" t="s">
        <v>674</v>
      </c>
      <c r="F128" s="220" t="s">
        <v>675</v>
      </c>
      <c r="G128" s="221" t="s">
        <v>676</v>
      </c>
      <c r="H128" s="222">
        <v>1</v>
      </c>
      <c r="I128" s="223"/>
      <c r="J128" s="224">
        <f>ROUND(I128*H128,2)</f>
        <v>0</v>
      </c>
      <c r="K128" s="220" t="s">
        <v>1</v>
      </c>
      <c r="L128" s="44"/>
      <c r="M128" s="225" t="s">
        <v>1</v>
      </c>
      <c r="N128" s="226" t="s">
        <v>44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139</v>
      </c>
      <c r="AT128" s="229" t="s">
        <v>134</v>
      </c>
      <c r="AU128" s="229" t="s">
        <v>87</v>
      </c>
      <c r="AY128" s="17" t="s">
        <v>132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21</v>
      </c>
      <c r="BK128" s="230">
        <f>ROUND(I128*H128,2)</f>
        <v>0</v>
      </c>
      <c r="BL128" s="17" t="s">
        <v>139</v>
      </c>
      <c r="BM128" s="229" t="s">
        <v>677</v>
      </c>
    </row>
    <row r="129" spans="1:47" s="2" customFormat="1" ht="12">
      <c r="A129" s="38"/>
      <c r="B129" s="39"/>
      <c r="C129" s="40"/>
      <c r="D129" s="231" t="s">
        <v>141</v>
      </c>
      <c r="E129" s="40"/>
      <c r="F129" s="232" t="s">
        <v>678</v>
      </c>
      <c r="G129" s="40"/>
      <c r="H129" s="40"/>
      <c r="I129" s="233"/>
      <c r="J129" s="40"/>
      <c r="K129" s="40"/>
      <c r="L129" s="44"/>
      <c r="M129" s="234"/>
      <c r="N129" s="23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141</v>
      </c>
      <c r="AU129" s="17" t="s">
        <v>87</v>
      </c>
    </row>
    <row r="130" spans="1:47" s="2" customFormat="1" ht="12">
      <c r="A130" s="38"/>
      <c r="B130" s="39"/>
      <c r="C130" s="40"/>
      <c r="D130" s="231" t="s">
        <v>564</v>
      </c>
      <c r="E130" s="40"/>
      <c r="F130" s="278" t="s">
        <v>679</v>
      </c>
      <c r="G130" s="40"/>
      <c r="H130" s="40"/>
      <c r="I130" s="233"/>
      <c r="J130" s="40"/>
      <c r="K130" s="40"/>
      <c r="L130" s="44"/>
      <c r="M130" s="234"/>
      <c r="N130" s="23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564</v>
      </c>
      <c r="AU130" s="17" t="s">
        <v>87</v>
      </c>
    </row>
    <row r="131" spans="1:65" s="2" customFormat="1" ht="16.5" customHeight="1">
      <c r="A131" s="38"/>
      <c r="B131" s="39"/>
      <c r="C131" s="218" t="s">
        <v>153</v>
      </c>
      <c r="D131" s="218" t="s">
        <v>134</v>
      </c>
      <c r="E131" s="219" t="s">
        <v>680</v>
      </c>
      <c r="F131" s="220" t="s">
        <v>681</v>
      </c>
      <c r="G131" s="221" t="s">
        <v>248</v>
      </c>
      <c r="H131" s="222">
        <v>1</v>
      </c>
      <c r="I131" s="223"/>
      <c r="J131" s="224">
        <f>ROUND(I131*H131,2)</f>
        <v>0</v>
      </c>
      <c r="K131" s="220" t="s">
        <v>138</v>
      </c>
      <c r="L131" s="44"/>
      <c r="M131" s="225" t="s">
        <v>1</v>
      </c>
      <c r="N131" s="226" t="s">
        <v>44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682</v>
      </c>
      <c r="AT131" s="229" t="s">
        <v>134</v>
      </c>
      <c r="AU131" s="229" t="s">
        <v>87</v>
      </c>
      <c r="AY131" s="17" t="s">
        <v>132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21</v>
      </c>
      <c r="BK131" s="230">
        <f>ROUND(I131*H131,2)</f>
        <v>0</v>
      </c>
      <c r="BL131" s="17" t="s">
        <v>682</v>
      </c>
      <c r="BM131" s="229" t="s">
        <v>683</v>
      </c>
    </row>
    <row r="132" spans="1:47" s="2" customFormat="1" ht="12">
      <c r="A132" s="38"/>
      <c r="B132" s="39"/>
      <c r="C132" s="40"/>
      <c r="D132" s="231" t="s">
        <v>141</v>
      </c>
      <c r="E132" s="40"/>
      <c r="F132" s="232" t="s">
        <v>684</v>
      </c>
      <c r="G132" s="40"/>
      <c r="H132" s="40"/>
      <c r="I132" s="233"/>
      <c r="J132" s="40"/>
      <c r="K132" s="40"/>
      <c r="L132" s="44"/>
      <c r="M132" s="234"/>
      <c r="N132" s="23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141</v>
      </c>
      <c r="AU132" s="17" t="s">
        <v>87</v>
      </c>
    </row>
    <row r="133" spans="1:63" s="12" customFormat="1" ht="22.8" customHeight="1">
      <c r="A133" s="12"/>
      <c r="B133" s="202"/>
      <c r="C133" s="203"/>
      <c r="D133" s="204" t="s">
        <v>78</v>
      </c>
      <c r="E133" s="216" t="s">
        <v>685</v>
      </c>
      <c r="F133" s="216" t="s">
        <v>686</v>
      </c>
      <c r="G133" s="203"/>
      <c r="H133" s="203"/>
      <c r="I133" s="206"/>
      <c r="J133" s="217">
        <f>BK133</f>
        <v>0</v>
      </c>
      <c r="K133" s="203"/>
      <c r="L133" s="208"/>
      <c r="M133" s="209"/>
      <c r="N133" s="210"/>
      <c r="O133" s="210"/>
      <c r="P133" s="211">
        <f>SUM(P134:P141)</f>
        <v>0</v>
      </c>
      <c r="Q133" s="210"/>
      <c r="R133" s="211">
        <f>SUM(R134:R141)</f>
        <v>0</v>
      </c>
      <c r="S133" s="210"/>
      <c r="T133" s="212">
        <f>SUM(T134:T141)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162</v>
      </c>
      <c r="AT133" s="214" t="s">
        <v>78</v>
      </c>
      <c r="AU133" s="214" t="s">
        <v>21</v>
      </c>
      <c r="AY133" s="213" t="s">
        <v>132</v>
      </c>
      <c r="BK133" s="215">
        <f>SUM(BK134:BK141)</f>
        <v>0</v>
      </c>
    </row>
    <row r="134" spans="1:65" s="2" customFormat="1" ht="12">
      <c r="A134" s="38"/>
      <c r="B134" s="39"/>
      <c r="C134" s="218" t="s">
        <v>139</v>
      </c>
      <c r="D134" s="218" t="s">
        <v>134</v>
      </c>
      <c r="E134" s="219" t="s">
        <v>687</v>
      </c>
      <c r="F134" s="220" t="s">
        <v>688</v>
      </c>
      <c r="G134" s="221" t="s">
        <v>248</v>
      </c>
      <c r="H134" s="222">
        <v>1</v>
      </c>
      <c r="I134" s="223"/>
      <c r="J134" s="224">
        <f>ROUND(I134*H134,2)</f>
        <v>0</v>
      </c>
      <c r="K134" s="220" t="s">
        <v>1</v>
      </c>
      <c r="L134" s="44"/>
      <c r="M134" s="225" t="s">
        <v>1</v>
      </c>
      <c r="N134" s="226" t="s">
        <v>44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139</v>
      </c>
      <c r="AT134" s="229" t="s">
        <v>134</v>
      </c>
      <c r="AU134" s="229" t="s">
        <v>87</v>
      </c>
      <c r="AY134" s="17" t="s">
        <v>132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21</v>
      </c>
      <c r="BK134" s="230">
        <f>ROUND(I134*H134,2)</f>
        <v>0</v>
      </c>
      <c r="BL134" s="17" t="s">
        <v>139</v>
      </c>
      <c r="BM134" s="229" t="s">
        <v>689</v>
      </c>
    </row>
    <row r="135" spans="1:47" s="2" customFormat="1" ht="12">
      <c r="A135" s="38"/>
      <c r="B135" s="39"/>
      <c r="C135" s="40"/>
      <c r="D135" s="231" t="s">
        <v>141</v>
      </c>
      <c r="E135" s="40"/>
      <c r="F135" s="232" t="s">
        <v>690</v>
      </c>
      <c r="G135" s="40"/>
      <c r="H135" s="40"/>
      <c r="I135" s="233"/>
      <c r="J135" s="40"/>
      <c r="K135" s="40"/>
      <c r="L135" s="44"/>
      <c r="M135" s="234"/>
      <c r="N135" s="23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141</v>
      </c>
      <c r="AU135" s="17" t="s">
        <v>87</v>
      </c>
    </row>
    <row r="136" spans="1:65" s="2" customFormat="1" ht="16.5" customHeight="1">
      <c r="A136" s="38"/>
      <c r="B136" s="39"/>
      <c r="C136" s="218" t="s">
        <v>162</v>
      </c>
      <c r="D136" s="218" t="s">
        <v>134</v>
      </c>
      <c r="E136" s="219" t="s">
        <v>691</v>
      </c>
      <c r="F136" s="220" t="s">
        <v>692</v>
      </c>
      <c r="G136" s="221" t="s">
        <v>248</v>
      </c>
      <c r="H136" s="222">
        <v>1</v>
      </c>
      <c r="I136" s="223"/>
      <c r="J136" s="224">
        <f>ROUND(I136*H136,2)</f>
        <v>0</v>
      </c>
      <c r="K136" s="220" t="s">
        <v>1</v>
      </c>
      <c r="L136" s="44"/>
      <c r="M136" s="225" t="s">
        <v>1</v>
      </c>
      <c r="N136" s="226" t="s">
        <v>44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139</v>
      </c>
      <c r="AT136" s="229" t="s">
        <v>134</v>
      </c>
      <c r="AU136" s="229" t="s">
        <v>87</v>
      </c>
      <c r="AY136" s="17" t="s">
        <v>132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21</v>
      </c>
      <c r="BK136" s="230">
        <f>ROUND(I136*H136,2)</f>
        <v>0</v>
      </c>
      <c r="BL136" s="17" t="s">
        <v>139</v>
      </c>
      <c r="BM136" s="229" t="s">
        <v>693</v>
      </c>
    </row>
    <row r="137" spans="1:47" s="2" customFormat="1" ht="12">
      <c r="A137" s="38"/>
      <c r="B137" s="39"/>
      <c r="C137" s="40"/>
      <c r="D137" s="231" t="s">
        <v>141</v>
      </c>
      <c r="E137" s="40"/>
      <c r="F137" s="232" t="s">
        <v>694</v>
      </c>
      <c r="G137" s="40"/>
      <c r="H137" s="40"/>
      <c r="I137" s="233"/>
      <c r="J137" s="40"/>
      <c r="K137" s="40"/>
      <c r="L137" s="44"/>
      <c r="M137" s="234"/>
      <c r="N137" s="23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141</v>
      </c>
      <c r="AU137" s="17" t="s">
        <v>87</v>
      </c>
    </row>
    <row r="138" spans="1:65" s="2" customFormat="1" ht="16.5" customHeight="1">
      <c r="A138" s="38"/>
      <c r="B138" s="39"/>
      <c r="C138" s="218" t="s">
        <v>168</v>
      </c>
      <c r="D138" s="218" t="s">
        <v>134</v>
      </c>
      <c r="E138" s="219" t="s">
        <v>695</v>
      </c>
      <c r="F138" s="220" t="s">
        <v>696</v>
      </c>
      <c r="G138" s="221" t="s">
        <v>248</v>
      </c>
      <c r="H138" s="222">
        <v>1</v>
      </c>
      <c r="I138" s="223"/>
      <c r="J138" s="224">
        <f>ROUND(I138*H138,2)</f>
        <v>0</v>
      </c>
      <c r="K138" s="220" t="s">
        <v>1</v>
      </c>
      <c r="L138" s="44"/>
      <c r="M138" s="225" t="s">
        <v>1</v>
      </c>
      <c r="N138" s="226" t="s">
        <v>44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139</v>
      </c>
      <c r="AT138" s="229" t="s">
        <v>134</v>
      </c>
      <c r="AU138" s="229" t="s">
        <v>87</v>
      </c>
      <c r="AY138" s="17" t="s">
        <v>132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21</v>
      </c>
      <c r="BK138" s="230">
        <f>ROUND(I138*H138,2)</f>
        <v>0</v>
      </c>
      <c r="BL138" s="17" t="s">
        <v>139</v>
      </c>
      <c r="BM138" s="229" t="s">
        <v>697</v>
      </c>
    </row>
    <row r="139" spans="1:47" s="2" customFormat="1" ht="12">
      <c r="A139" s="38"/>
      <c r="B139" s="39"/>
      <c r="C139" s="40"/>
      <c r="D139" s="231" t="s">
        <v>141</v>
      </c>
      <c r="E139" s="40"/>
      <c r="F139" s="232" t="s">
        <v>698</v>
      </c>
      <c r="G139" s="40"/>
      <c r="H139" s="40"/>
      <c r="I139" s="233"/>
      <c r="J139" s="40"/>
      <c r="K139" s="40"/>
      <c r="L139" s="44"/>
      <c r="M139" s="234"/>
      <c r="N139" s="23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141</v>
      </c>
      <c r="AU139" s="17" t="s">
        <v>87</v>
      </c>
    </row>
    <row r="140" spans="1:65" s="2" customFormat="1" ht="16.5" customHeight="1">
      <c r="A140" s="38"/>
      <c r="B140" s="39"/>
      <c r="C140" s="218" t="s">
        <v>176</v>
      </c>
      <c r="D140" s="218" t="s">
        <v>134</v>
      </c>
      <c r="E140" s="219" t="s">
        <v>699</v>
      </c>
      <c r="F140" s="220" t="s">
        <v>700</v>
      </c>
      <c r="G140" s="221" t="s">
        <v>248</v>
      </c>
      <c r="H140" s="222">
        <v>1</v>
      </c>
      <c r="I140" s="223"/>
      <c r="J140" s="224">
        <f>ROUND(I140*H140,2)</f>
        <v>0</v>
      </c>
      <c r="K140" s="220" t="s">
        <v>1</v>
      </c>
      <c r="L140" s="44"/>
      <c r="M140" s="225" t="s">
        <v>1</v>
      </c>
      <c r="N140" s="226" t="s">
        <v>44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139</v>
      </c>
      <c r="AT140" s="229" t="s">
        <v>134</v>
      </c>
      <c r="AU140" s="229" t="s">
        <v>87</v>
      </c>
      <c r="AY140" s="17" t="s">
        <v>132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21</v>
      </c>
      <c r="BK140" s="230">
        <f>ROUND(I140*H140,2)</f>
        <v>0</v>
      </c>
      <c r="BL140" s="17" t="s">
        <v>139</v>
      </c>
      <c r="BM140" s="229" t="s">
        <v>701</v>
      </c>
    </row>
    <row r="141" spans="1:47" s="2" customFormat="1" ht="12">
      <c r="A141" s="38"/>
      <c r="B141" s="39"/>
      <c r="C141" s="40"/>
      <c r="D141" s="231" t="s">
        <v>141</v>
      </c>
      <c r="E141" s="40"/>
      <c r="F141" s="232" t="s">
        <v>702</v>
      </c>
      <c r="G141" s="40"/>
      <c r="H141" s="40"/>
      <c r="I141" s="233"/>
      <c r="J141" s="40"/>
      <c r="K141" s="40"/>
      <c r="L141" s="44"/>
      <c r="M141" s="234"/>
      <c r="N141" s="23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141</v>
      </c>
      <c r="AU141" s="17" t="s">
        <v>87</v>
      </c>
    </row>
    <row r="142" spans="1:63" s="12" customFormat="1" ht="22.8" customHeight="1">
      <c r="A142" s="12"/>
      <c r="B142" s="202"/>
      <c r="C142" s="203"/>
      <c r="D142" s="204" t="s">
        <v>78</v>
      </c>
      <c r="E142" s="216" t="s">
        <v>703</v>
      </c>
      <c r="F142" s="216" t="s">
        <v>704</v>
      </c>
      <c r="G142" s="203"/>
      <c r="H142" s="203"/>
      <c r="I142" s="206"/>
      <c r="J142" s="217">
        <f>BK142</f>
        <v>0</v>
      </c>
      <c r="K142" s="203"/>
      <c r="L142" s="208"/>
      <c r="M142" s="209"/>
      <c r="N142" s="210"/>
      <c r="O142" s="210"/>
      <c r="P142" s="211">
        <f>SUM(P143:P144)</f>
        <v>0</v>
      </c>
      <c r="Q142" s="210"/>
      <c r="R142" s="211">
        <f>SUM(R143:R144)</f>
        <v>0</v>
      </c>
      <c r="S142" s="210"/>
      <c r="T142" s="212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162</v>
      </c>
      <c r="AT142" s="214" t="s">
        <v>78</v>
      </c>
      <c r="AU142" s="214" t="s">
        <v>21</v>
      </c>
      <c r="AY142" s="213" t="s">
        <v>132</v>
      </c>
      <c r="BK142" s="215">
        <f>SUM(BK143:BK144)</f>
        <v>0</v>
      </c>
    </row>
    <row r="143" spans="1:65" s="2" customFormat="1" ht="16.5" customHeight="1">
      <c r="A143" s="38"/>
      <c r="B143" s="39"/>
      <c r="C143" s="218" t="s">
        <v>181</v>
      </c>
      <c r="D143" s="218" t="s">
        <v>134</v>
      </c>
      <c r="E143" s="219" t="s">
        <v>705</v>
      </c>
      <c r="F143" s="220" t="s">
        <v>706</v>
      </c>
      <c r="G143" s="221" t="s">
        <v>248</v>
      </c>
      <c r="H143" s="222">
        <v>1</v>
      </c>
      <c r="I143" s="223"/>
      <c r="J143" s="224">
        <f>ROUND(I143*H143,2)</f>
        <v>0</v>
      </c>
      <c r="K143" s="220" t="s">
        <v>1</v>
      </c>
      <c r="L143" s="44"/>
      <c r="M143" s="225" t="s">
        <v>1</v>
      </c>
      <c r="N143" s="226" t="s">
        <v>44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139</v>
      </c>
      <c r="AT143" s="229" t="s">
        <v>134</v>
      </c>
      <c r="AU143" s="229" t="s">
        <v>87</v>
      </c>
      <c r="AY143" s="17" t="s">
        <v>132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21</v>
      </c>
      <c r="BK143" s="230">
        <f>ROUND(I143*H143,2)</f>
        <v>0</v>
      </c>
      <c r="BL143" s="17" t="s">
        <v>139</v>
      </c>
      <c r="BM143" s="229" t="s">
        <v>707</v>
      </c>
    </row>
    <row r="144" spans="1:47" s="2" customFormat="1" ht="12">
      <c r="A144" s="38"/>
      <c r="B144" s="39"/>
      <c r="C144" s="40"/>
      <c r="D144" s="231" t="s">
        <v>141</v>
      </c>
      <c r="E144" s="40"/>
      <c r="F144" s="232" t="s">
        <v>708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141</v>
      </c>
      <c r="AU144" s="17" t="s">
        <v>87</v>
      </c>
    </row>
    <row r="145" spans="1:63" s="12" customFormat="1" ht="22.8" customHeight="1">
      <c r="A145" s="12"/>
      <c r="B145" s="202"/>
      <c r="C145" s="203"/>
      <c r="D145" s="204" t="s">
        <v>78</v>
      </c>
      <c r="E145" s="216" t="s">
        <v>709</v>
      </c>
      <c r="F145" s="216" t="s">
        <v>710</v>
      </c>
      <c r="G145" s="203"/>
      <c r="H145" s="203"/>
      <c r="I145" s="206"/>
      <c r="J145" s="217">
        <f>BK145</f>
        <v>0</v>
      </c>
      <c r="K145" s="203"/>
      <c r="L145" s="208"/>
      <c r="M145" s="209"/>
      <c r="N145" s="210"/>
      <c r="O145" s="210"/>
      <c r="P145" s="211">
        <f>SUM(P146:P149)</f>
        <v>0</v>
      </c>
      <c r="Q145" s="210"/>
      <c r="R145" s="211">
        <f>SUM(R146:R149)</f>
        <v>0</v>
      </c>
      <c r="S145" s="210"/>
      <c r="T145" s="212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3" t="s">
        <v>162</v>
      </c>
      <c r="AT145" s="214" t="s">
        <v>78</v>
      </c>
      <c r="AU145" s="214" t="s">
        <v>21</v>
      </c>
      <c r="AY145" s="213" t="s">
        <v>132</v>
      </c>
      <c r="BK145" s="215">
        <f>SUM(BK146:BK149)</f>
        <v>0</v>
      </c>
    </row>
    <row r="146" spans="1:65" s="2" customFormat="1" ht="21.75" customHeight="1">
      <c r="A146" s="38"/>
      <c r="B146" s="39"/>
      <c r="C146" s="218" t="s">
        <v>188</v>
      </c>
      <c r="D146" s="218" t="s">
        <v>134</v>
      </c>
      <c r="E146" s="219" t="s">
        <v>711</v>
      </c>
      <c r="F146" s="220" t="s">
        <v>712</v>
      </c>
      <c r="G146" s="221" t="s">
        <v>676</v>
      </c>
      <c r="H146" s="222">
        <v>1</v>
      </c>
      <c r="I146" s="223"/>
      <c r="J146" s="224">
        <f>ROUND(I146*H146,2)</f>
        <v>0</v>
      </c>
      <c r="K146" s="220" t="s">
        <v>1</v>
      </c>
      <c r="L146" s="44"/>
      <c r="M146" s="225" t="s">
        <v>1</v>
      </c>
      <c r="N146" s="226" t="s">
        <v>44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139</v>
      </c>
      <c r="AT146" s="229" t="s">
        <v>134</v>
      </c>
      <c r="AU146" s="229" t="s">
        <v>87</v>
      </c>
      <c r="AY146" s="17" t="s">
        <v>132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21</v>
      </c>
      <c r="BK146" s="230">
        <f>ROUND(I146*H146,2)</f>
        <v>0</v>
      </c>
      <c r="BL146" s="17" t="s">
        <v>139</v>
      </c>
      <c r="BM146" s="229" t="s">
        <v>713</v>
      </c>
    </row>
    <row r="147" spans="1:47" s="2" customFormat="1" ht="12">
      <c r="A147" s="38"/>
      <c r="B147" s="39"/>
      <c r="C147" s="40"/>
      <c r="D147" s="231" t="s">
        <v>141</v>
      </c>
      <c r="E147" s="40"/>
      <c r="F147" s="232" t="s">
        <v>714</v>
      </c>
      <c r="G147" s="40"/>
      <c r="H147" s="40"/>
      <c r="I147" s="233"/>
      <c r="J147" s="40"/>
      <c r="K147" s="40"/>
      <c r="L147" s="44"/>
      <c r="M147" s="234"/>
      <c r="N147" s="235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141</v>
      </c>
      <c r="AU147" s="17" t="s">
        <v>87</v>
      </c>
    </row>
    <row r="148" spans="1:65" s="2" customFormat="1" ht="21.75" customHeight="1">
      <c r="A148" s="38"/>
      <c r="B148" s="39"/>
      <c r="C148" s="218" t="s">
        <v>26</v>
      </c>
      <c r="D148" s="218" t="s">
        <v>134</v>
      </c>
      <c r="E148" s="219" t="s">
        <v>715</v>
      </c>
      <c r="F148" s="220" t="s">
        <v>716</v>
      </c>
      <c r="G148" s="221" t="s">
        <v>248</v>
      </c>
      <c r="H148" s="222">
        <v>1</v>
      </c>
      <c r="I148" s="223"/>
      <c r="J148" s="224">
        <f>ROUND(I148*H148,2)</f>
        <v>0</v>
      </c>
      <c r="K148" s="220" t="s">
        <v>1</v>
      </c>
      <c r="L148" s="44"/>
      <c r="M148" s="225" t="s">
        <v>1</v>
      </c>
      <c r="N148" s="226" t="s">
        <v>44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139</v>
      </c>
      <c r="AT148" s="229" t="s">
        <v>134</v>
      </c>
      <c r="AU148" s="229" t="s">
        <v>87</v>
      </c>
      <c r="AY148" s="17" t="s">
        <v>132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21</v>
      </c>
      <c r="BK148" s="230">
        <f>ROUND(I148*H148,2)</f>
        <v>0</v>
      </c>
      <c r="BL148" s="17" t="s">
        <v>139</v>
      </c>
      <c r="BM148" s="229" t="s">
        <v>717</v>
      </c>
    </row>
    <row r="149" spans="1:47" s="2" customFormat="1" ht="12">
      <c r="A149" s="38"/>
      <c r="B149" s="39"/>
      <c r="C149" s="40"/>
      <c r="D149" s="231" t="s">
        <v>141</v>
      </c>
      <c r="E149" s="40"/>
      <c r="F149" s="232" t="s">
        <v>718</v>
      </c>
      <c r="G149" s="40"/>
      <c r="H149" s="40"/>
      <c r="I149" s="233"/>
      <c r="J149" s="40"/>
      <c r="K149" s="40"/>
      <c r="L149" s="44"/>
      <c r="M149" s="279"/>
      <c r="N149" s="280"/>
      <c r="O149" s="281"/>
      <c r="P149" s="281"/>
      <c r="Q149" s="281"/>
      <c r="R149" s="281"/>
      <c r="S149" s="281"/>
      <c r="T149" s="28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141</v>
      </c>
      <c r="AU149" s="17" t="s">
        <v>87</v>
      </c>
    </row>
    <row r="150" spans="1:31" s="2" customFormat="1" ht="6.95" customHeight="1">
      <c r="A150" s="38"/>
      <c r="B150" s="66"/>
      <c r="C150" s="67"/>
      <c r="D150" s="67"/>
      <c r="E150" s="67"/>
      <c r="F150" s="67"/>
      <c r="G150" s="67"/>
      <c r="H150" s="67"/>
      <c r="I150" s="67"/>
      <c r="J150" s="67"/>
      <c r="K150" s="67"/>
      <c r="L150" s="44"/>
      <c r="M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</row>
  </sheetData>
  <sheetProtection password="CC35" sheet="1" objects="1" scenarios="1" formatColumns="0" formatRows="0" autoFilter="0"/>
  <autoFilter ref="C121:K14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ALENA-ASUS\Alena</dc:creator>
  <cp:keywords/>
  <dc:description/>
  <cp:lastModifiedBy>ALENA-ASUS\Alena</cp:lastModifiedBy>
  <dcterms:created xsi:type="dcterms:W3CDTF">2021-06-17T20:05:37Z</dcterms:created>
  <dcterms:modified xsi:type="dcterms:W3CDTF">2021-06-17T20:05:40Z</dcterms:modified>
  <cp:category/>
  <cp:version/>
  <cp:contentType/>
  <cp:contentStatus/>
</cp:coreProperties>
</file>