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32505" yWindow="1920" windowWidth="21600" windowHeight="11385" activeTab="1"/>
  </bookViews>
  <sheets>
    <sheet name="Rekapitulace stavby" sheetId="1" r:id="rId1"/>
    <sheet name="01 - ARCHITEKTONICKO-STAV..." sheetId="2" r:id="rId2"/>
    <sheet name="02 - ZDRAVOTNÍ TECHNIKA" sheetId="3" r:id="rId3"/>
    <sheet name="03 - VYTÁPĚNÍ" sheetId="4" r:id="rId4"/>
    <sheet name="04 - ELEKTROINSTALACE SIL..." sheetId="5" r:id="rId5"/>
    <sheet name="05 - ELEKTROINSTALACE SLA..." sheetId="6" r:id="rId6"/>
    <sheet name="SO02 - TERÉNNÍ ÚPRAVY S O..." sheetId="7" r:id="rId7"/>
    <sheet name="VRN - VEDLEJŠÍ ROZPOČTOVÉ..." sheetId="8" r:id="rId8"/>
    <sheet name="Seznam figur" sheetId="9" r:id="rId9"/>
  </sheets>
  <definedNames>
    <definedName name="_xlnm._FilterDatabase" localSheetId="1" hidden="1">'01 - ARCHITEKTONICKO-STAV...'!$C$137:$K$731</definedName>
    <definedName name="_xlnm._FilterDatabase" localSheetId="2" hidden="1">'02 - ZDRAVOTNÍ TECHNIKA'!$C$124:$K$204</definedName>
    <definedName name="_xlnm._FilterDatabase" localSheetId="3" hidden="1">'03 - VYTÁPĚNÍ'!$C$127:$K$218</definedName>
    <definedName name="_xlnm._FilterDatabase" localSheetId="4" hidden="1">'04 - ELEKTROINSTALACE SIL...'!$C$120:$K$157</definedName>
    <definedName name="_xlnm._FilterDatabase" localSheetId="5" hidden="1">'05 - ELEKTROINSTALACE SLA...'!$C$121:$K$143</definedName>
    <definedName name="_xlnm._FilterDatabase" localSheetId="6" hidden="1">'SO02 - TERÉNNÍ ÚPRAVY S O...'!$C$125:$K$392</definedName>
    <definedName name="_xlnm._FilterDatabase" localSheetId="7" hidden="1">'VRN - VEDLEJŠÍ ROZPOČTOVÉ...'!$C$116:$K$128</definedName>
    <definedName name="_xlnm.Print_Area" localSheetId="1">'01 - ARCHITEKTONICKO-STAV...'!$C$4:$J$41,'01 - ARCHITEKTONICKO-STAV...'!$C$50:$J$76,'01 - ARCHITEKTONICKO-STAV...'!$C$123:$K$731</definedName>
    <definedName name="_xlnm.Print_Area" localSheetId="2">'02 - ZDRAVOTNÍ TECHNIKA'!$C$4:$J$41,'02 - ZDRAVOTNÍ TECHNIKA'!$C$50:$J$76,'02 - ZDRAVOTNÍ TECHNIKA'!$C$110:$K$204</definedName>
    <definedName name="_xlnm.Print_Area" localSheetId="3">'03 - VYTÁPĚNÍ'!$C$4:$J$41,'03 - VYTÁPĚNÍ'!$C$50:$J$76,'03 - VYTÁPĚNÍ'!$C$113:$K$218</definedName>
    <definedName name="_xlnm.Print_Area" localSheetId="4">'04 - ELEKTROINSTALACE SIL...'!$C$4:$J$41,'04 - ELEKTROINSTALACE SIL...'!$C$50:$J$76,'04 - ELEKTROINSTALACE SIL...'!$C$106:$K$157</definedName>
    <definedName name="_xlnm.Print_Area" localSheetId="5">'05 - ELEKTROINSTALACE SLA...'!$C$4:$J$41,'05 - ELEKTROINSTALACE SLA...'!$C$50:$J$76,'05 - ELEKTROINSTALACE SLA...'!$C$107:$K$143</definedName>
    <definedName name="_xlnm.Print_Area" localSheetId="0">'Rekapitulace stavby'!$D$4:$AO$76,'Rekapitulace stavby'!$C$82:$AQ$103</definedName>
    <definedName name="_xlnm.Print_Area" localSheetId="8">'Seznam figur'!$C$4:$G$24</definedName>
    <definedName name="_xlnm.Print_Area" localSheetId="6">'SO02 - TERÉNNÍ ÚPRAVY S O...'!$C$4:$J$39,'SO02 - TERÉNNÍ ÚPRAVY S O...'!$C$50:$J$76,'SO02 - TERÉNNÍ ÚPRAVY S O...'!$C$113:$K$392</definedName>
    <definedName name="_xlnm.Print_Area" localSheetId="7">'VRN - VEDLEJŠÍ ROZPOČTOVÉ...'!$C$4:$J$39,'VRN - VEDLEJŠÍ ROZPOČTOVÉ...'!$C$50:$J$76,'VRN - VEDLEJŠÍ ROZPOČTOVÉ...'!$C$104:$K$128</definedName>
    <definedName name="_xlnm.Print_Titles" localSheetId="0">'Rekapitulace stavby'!$92:$92</definedName>
    <definedName name="_xlnm.Print_Titles" localSheetId="1">'01 - ARCHITEKTONICKO-STAV...'!$137:$137</definedName>
    <definedName name="_xlnm.Print_Titles" localSheetId="2">'02 - ZDRAVOTNÍ TECHNIKA'!$124:$124</definedName>
    <definedName name="_xlnm.Print_Titles" localSheetId="3">'03 - VYTÁPĚNÍ'!$127:$127</definedName>
    <definedName name="_xlnm.Print_Titles" localSheetId="4">'04 - ELEKTROINSTALACE SIL...'!$120:$120</definedName>
    <definedName name="_xlnm.Print_Titles" localSheetId="5">'05 - ELEKTROINSTALACE SLA...'!$121:$121</definedName>
    <definedName name="_xlnm.Print_Titles" localSheetId="6">'SO02 - TERÉNNÍ ÚPRAVY S O...'!$125:$125</definedName>
    <definedName name="_xlnm.Print_Titles" localSheetId="7">'VRN - VEDLEJŠÍ ROZPOČTOVÉ...'!$116:$116</definedName>
    <definedName name="_xlnm.Print_Titles" localSheetId="8">'Seznam figur'!$9:$9</definedName>
  </definedNames>
  <calcPr calcId="181029"/>
</workbook>
</file>

<file path=xl/sharedStrings.xml><?xml version="1.0" encoding="utf-8"?>
<sst xmlns="http://schemas.openxmlformats.org/spreadsheetml/2006/main" count="13383" uniqueCount="1969">
  <si>
    <t>Export Komplet</t>
  </si>
  <si>
    <t/>
  </si>
  <si>
    <t>2.0</t>
  </si>
  <si>
    <t>ZAMOK</t>
  </si>
  <si>
    <t>False</t>
  </si>
  <si>
    <t>{e13659fa-1999-4bd6-8b49-e90023be94ff}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</si>
  <si>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</si>
  <si>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</si>
  <si>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</si>
  <si>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</si>
  <si>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</si>
  <si>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</si>
  <si>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</si>
  <si>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</si>
  <si>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AIPMSCL1R01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</si>
  <si>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</si>
  <si>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</si>
  <si>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VESTAVBA MŠ DO OBJEKTU ZŠ JIŽNÍ Č.P.1903, ČESKÁ LÍPA - R01</t>
  </si>
  <si>
    <t>KSO:</t>
  </si>
  <si>
    <t>CC-CZ:</t>
  </si>
  <si>
    <t>Místo:</t>
  </si>
  <si>
    <t xml:space="preserve"> </t>
  </si>
  <si>
    <t>Datum:</t>
  </si>
  <si>
    <t>18. 6. 2021</t>
  </si>
  <si>
    <t>Zadavatel:</t>
  </si>
  <si>
    <t>IČ:</t>
  </si>
  <si>
    <t>MĚSTO ČESKÁ LÍPA, NÁM.T.G.MASARYKA 1</t>
  </si>
  <si>
    <t>DIČ:</t>
  </si>
  <si>
    <t>Uchazeč:</t>
  </si>
  <si>
    <t>Vyplň údaj</t>
  </si>
  <si>
    <t>Projektant:</t>
  </si>
  <si>
    <t>ING.JIŘÍ KHOL</t>
  </si>
  <si>
    <t>True</t>
  </si>
  <si>
    <t>Zpracovatel:</t>
  </si>
  <si>
    <t>PROPOS LIBEREC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</si>
  <si>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</si>
  <si>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</si>
  <si>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</si>
  <si>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</si>
  <si>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</si>
  <si>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</si>
  <si>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</si>
  <si>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</si>
  <si>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</si>
  <si>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</si>
  <si>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</si>
  <si>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</si>
  <si>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</si>
  <si>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</si>
  <si>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</si>
  <si>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</si>
  <si>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</si>
  <si>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</si>
  <si>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</si>
  <si>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</si>
  <si>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</si>
  <si>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</si>
  <si>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</si>
  <si>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</si>
  <si>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</si>
  <si>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</si>
  <si>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</si>
  <si>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</si>
  <si>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</si>
  <si>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</si>
  <si>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</si>
  <si>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</si>
  <si>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</si>
  <si>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</si>
  <si>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</si>
  <si>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</si>
  <si>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</si>
  <si>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</si>
  <si>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</si>
  <si>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</si>
  <si>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</si>
  <si>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</si>
  <si>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</si>
  <si>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</si>
  <si>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</si>
  <si>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SO01</t>
  </si>
  <si>
    <t>VESTAVBA MŠ</t>
  </si>
  <si>
    <t>STA</t>
  </si>
  <si>
    <t>1</t>
  </si>
  <si>
    <t>{58ff3d18-324d-4ab1-9cb1-458dba02e0f4}</t>
  </si>
  <si>
    <t>2</t>
  </si>
  <si>
    <t>/</t>
  </si>
  <si>
    <t>01</t>
  </si>
  <si>
    <t>ARCHITEKTONICKO-STAVEBNÍ ČÁST</t>
  </si>
  <si>
    <t>Soupis</t>
  </si>
  <si>
    <t>{1ab21e7a-eda3-429c-9061-b7b5dbca1fa6}</t>
  </si>
  <si>
    <t>801 31 45</t>
  </si>
  <si>
    <t>02</t>
  </si>
  <si>
    <t>ZDRAVOTNÍ TECHNIKA</t>
  </si>
  <si>
    <t>{4c95aaa3-9432-4250-a78a-82517e57f591}</t>
  </si>
  <si>
    <t>03</t>
  </si>
  <si>
    <t>VYTÁPĚNÍ</t>
  </si>
  <si>
    <t>{5f294e2e-ebae-4afe-a009-3fcf3c58eb7e}</t>
  </si>
  <si>
    <t>04</t>
  </si>
  <si>
    <t>ELEKTROINSTALACE SILNOPROUD</t>
  </si>
  <si>
    <t>{20ac5bcd-62af-44dd-995c-423c5d348651}</t>
  </si>
  <si>
    <t>05</t>
  </si>
  <si>
    <t>ELEKTROINSTALACE SLABOPROUD</t>
  </si>
  <si>
    <t>{1c9156c6-1815-4b17-ae39-a56e38f12066}</t>
  </si>
  <si>
    <t>SO02</t>
  </si>
  <si>
    <t>TERÉNNÍ ÚPRAVY S OPLOCENÍM, PŘÍSTUPOVÝM CHODNÍKEM A ASFALTOVOU DRÁHOU</t>
  </si>
  <si>
    <t>{e197b12c-25dc-4228-b890-2074af7148ef}</t>
  </si>
  <si>
    <t>822 51 31</t>
  </si>
  <si>
    <t>VRN</t>
  </si>
  <si>
    <t>VEDLEJŠÍ ROZPOČTOVÉ NÁKLADY</t>
  </si>
  <si>
    <t>{eb671c1a-bc31-4855-9c31-3041cee4d25d}</t>
  </si>
  <si>
    <t>KRYCÍ LIST SOUPISU PRACÍ</t>
  </si>
  <si>
    <t>Objekt:</t>
  </si>
  <si>
    <t>SO01 - VESTAVBA MŠ</t>
  </si>
  <si>
    <t>Soupis:</t>
  </si>
  <si>
    <t>01 - ARCHITEKTONICKO-STAVEBNÍ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</si>
  <si>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</si>
  <si>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</si>
  <si>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</si>
  <si>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</si>
  <si>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</si>
  <si>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</si>
  <si>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</si>
  <si>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</si>
  <si>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</si>
  <si>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</si>
  <si>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</si>
  <si>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</si>
  <si>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</si>
  <si>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</si>
  <si>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 vč.přesunu hmot</t>
  </si>
  <si>
    <t xml:space="preserve">    763 - Konstrukce suché výstavby</t>
  </si>
  <si>
    <t xml:space="preserve">    764 - Konstrukce klempířské vč.přesunu hmot</t>
  </si>
  <si>
    <t xml:space="preserve">    766 - Konstrukce truhlářské vč.přesunu hmot a finální úpravy</t>
  </si>
  <si>
    <t xml:space="preserve">    767 - Konstrukce zámečnické vč.přesunu hmot a povrchové úpravy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</si>
  <si>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</si>
  <si>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</si>
  <si>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</si>
  <si>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</si>
  <si>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</si>
  <si>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</si>
  <si>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</si>
  <si>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</si>
  <si>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</si>
  <si>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</si>
  <si>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</si>
  <si>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</si>
  <si>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</si>
  <si>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</si>
  <si>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</si>
  <si>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</si>
  <si>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</si>
  <si>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</si>
  <si>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</si>
  <si>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</si>
  <si>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</si>
  <si>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</si>
  <si>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</si>
  <si>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</si>
  <si>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</si>
  <si>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2019 01</t>
  </si>
  <si>
    <t>4</t>
  </si>
  <si>
    <t>-730740863</t>
  </si>
  <si>
    <t>VV</t>
  </si>
  <si>
    <t>pro LK - průměrná hloubka 70 cm, šířka 50 cm</t>
  </si>
  <si>
    <t>(2,26+11,25+1,9+6,4+2,04+0,9+2,55)*0,5*0,7</t>
  </si>
  <si>
    <t>Součet</t>
  </si>
  <si>
    <t>162201211</t>
  </si>
  <si>
    <t>Vodorovné přemístění výkopku z horniny tř. 1 až 4 stavebním kolečkem do 10 m</t>
  </si>
  <si>
    <t>-1715894244</t>
  </si>
  <si>
    <t>transport zeminy ven</t>
  </si>
  <si>
    <t>5,46</t>
  </si>
  <si>
    <t>transport štěrkopísku dovnitř</t>
  </si>
  <si>
    <t>126</t>
  </si>
  <si>
    <t>162701104</t>
  </si>
  <si>
    <t>Vodorovné přemístění do 9000 m výkopku/sypaniny z horniny tř. 1 až 4</t>
  </si>
  <si>
    <t>CS ÚRS 2019 02</t>
  </si>
  <si>
    <t>-245750032</t>
  </si>
  <si>
    <t>přebytečný výkop z LK</t>
  </si>
  <si>
    <t>5</t>
  </si>
  <si>
    <t>167101102</t>
  </si>
  <si>
    <t>Nakládání výkopku z hornin tř. 1 až 4 přes 100 m3</t>
  </si>
  <si>
    <t>-1173671565</t>
  </si>
  <si>
    <t xml:space="preserve">pro transport přebytku z výkopu na skládku </t>
  </si>
  <si>
    <t>pro transport obsypového štěrkopísku dovnitř</t>
  </si>
  <si>
    <t>6</t>
  </si>
  <si>
    <t>171201211.1</t>
  </si>
  <si>
    <t>Poplatek za uložení odpadu ze sypaniny na skládce (skládkovné)</t>
  </si>
  <si>
    <t>t</t>
  </si>
  <si>
    <t>-2133193393</t>
  </si>
  <si>
    <t>5,46*1,8</t>
  </si>
  <si>
    <t>7</t>
  </si>
  <si>
    <t>174101102</t>
  </si>
  <si>
    <t>Zásyp v uzavřených prostorech sypaninou se zhutněním</t>
  </si>
  <si>
    <t>-1001588986</t>
  </si>
  <si>
    <t>výkop pro LK</t>
  </si>
  <si>
    <t>9,555</t>
  </si>
  <si>
    <t>odpočet obsypu z jiného materiálu</t>
  </si>
  <si>
    <t>-5,46</t>
  </si>
  <si>
    <t>8</t>
  </si>
  <si>
    <t>175111101</t>
  </si>
  <si>
    <t>Obsypání potrubí ručně sypaninou bez prohození sítem, uloženou do 3 m</t>
  </si>
  <si>
    <t>-1255216540</t>
  </si>
  <si>
    <t>lože a obsyp ležaté kanaliace</t>
  </si>
  <si>
    <t>(2,26+11,25+1,9+6,4+2,04+0,9+2,55)*0,5*0,4</t>
  </si>
  <si>
    <t>9</t>
  </si>
  <si>
    <t>M</t>
  </si>
  <si>
    <t>58337302</t>
  </si>
  <si>
    <t>štěrkopísek frakce 0/16 (dovoz vč.vnitrostaveništní manipulace)</t>
  </si>
  <si>
    <t>-1265824584</t>
  </si>
  <si>
    <t>5,46*2</t>
  </si>
  <si>
    <t>3</t>
  </si>
  <si>
    <t>Svislé a kompletní konstrukce</t>
  </si>
  <si>
    <t>10</t>
  </si>
  <si>
    <t>311272321</t>
  </si>
  <si>
    <t>Zdivo z pórobetonových tvárnic na pero a drážku do P2 do 450 kg/m3 na tenkovrstvou maltu tl 375 mm</t>
  </si>
  <si>
    <t>m2</t>
  </si>
  <si>
    <t>-1663052321</t>
  </si>
  <si>
    <t>20,9*3,1</t>
  </si>
  <si>
    <t>30,6*3,1</t>
  </si>
  <si>
    <t>odpočet otvorů</t>
  </si>
  <si>
    <t>-(0,9*0,95+0,9*1,5*5+1,2*2,1+2,4*2,1*11+0,9*2,9*2+1,8*2,9*2)</t>
  </si>
  <si>
    <t>dozdívka po původním oknu v západním pohledu</t>
  </si>
  <si>
    <t>2,3*0,6</t>
  </si>
  <si>
    <t>11</t>
  </si>
  <si>
    <t>340271045</t>
  </si>
  <si>
    <t>Zazdívka otvorů v příčkách nebo stěnách plochy do 4 m2 tvárnicemi pórobetonovými tl 150 mm</t>
  </si>
  <si>
    <t>-1450568464</t>
  </si>
  <si>
    <t>0,9*2,0</t>
  </si>
  <si>
    <t>Úpravy povrchů, podlahy a osazování výplní</t>
  </si>
  <si>
    <t>12</t>
  </si>
  <si>
    <t>611315421</t>
  </si>
  <si>
    <t>Oprava vnitřní vápenné štukové omítky stropů v rozsahu plochy do 10%</t>
  </si>
  <si>
    <t>490949581</t>
  </si>
  <si>
    <t>dle legendy místností - všechny vč.místností s akustickým obkladem</t>
  </si>
  <si>
    <t>7,1+33,4+13,0+21,7+45,4+53,3+43,3+3,8+7,8+12,6+5,1+3,0+2,8+11,6+4,8</t>
  </si>
  <si>
    <t>13</t>
  </si>
  <si>
    <t>612311141</t>
  </si>
  <si>
    <t>Vápenná omítka štuková dvouvrstvá vnitřních stěn nanášená ručně</t>
  </si>
  <si>
    <t>209412296</t>
  </si>
  <si>
    <t>dle porobeton.zdiva</t>
  </si>
  <si>
    <t>přípočet ostění</t>
  </si>
  <si>
    <t>(0,9+0,95)*2*0,23+(0,9+1,5)*2*0,23*5+(1,2+2,1)*2*0,23</t>
  </si>
  <si>
    <t>(2,4+2,1)*2*0,23*11</t>
  </si>
  <si>
    <t>(0,9+2*2,9)*0,23*2+(1,8+2*2,9)*0,23*2</t>
  </si>
  <si>
    <t>dozdívka v m.č.08</t>
  </si>
  <si>
    <t>1,8*2,1*2-0,8*1,97*2</t>
  </si>
  <si>
    <t>14</t>
  </si>
  <si>
    <t>612315421</t>
  </si>
  <si>
    <t>Oprava vnitřní vápenné štukové omítky stěn v rozsahu plochy do 10%</t>
  </si>
  <si>
    <t>2039755516</t>
  </si>
  <si>
    <t>sloupy</t>
  </si>
  <si>
    <t>0,4*3*3,05*14</t>
  </si>
  <si>
    <t>0,4*4*3,05*4</t>
  </si>
  <si>
    <t>stěny</t>
  </si>
  <si>
    <t>2,85*3,05*2</t>
  </si>
  <si>
    <t>(5,6+0,35+2,43+0,75+0,19+0,18)*3,05</t>
  </si>
  <si>
    <t>-1,8*2,2</t>
  </si>
  <si>
    <t>-2,405*0,7</t>
  </si>
  <si>
    <t>(1,99+2*2,2)*0,1</t>
  </si>
  <si>
    <t>(2,405+0,7)*2*0,28</t>
  </si>
  <si>
    <t>Mezisoučet</t>
  </si>
  <si>
    <t xml:space="preserve">přípočet na související, popř.jiné plochy v objektu </t>
  </si>
  <si>
    <t>15,0</t>
  </si>
  <si>
    <t>622212001</t>
  </si>
  <si>
    <t>Montáž kontaktního zateplení vnějšího ostění hl. špalety do 200 mm z polystyrenu tl do 40 mm</t>
  </si>
  <si>
    <t>m</t>
  </si>
  <si>
    <t>1702168857</t>
  </si>
  <si>
    <t>(0,9+0,95)*2</t>
  </si>
  <si>
    <t>(0,9+1,5)*2*5</t>
  </si>
  <si>
    <t>(1,2+2,1)*2</t>
  </si>
  <si>
    <t>(2,4+2,1)*2*11</t>
  </si>
  <si>
    <t>(0,9+2,95)*2*2</t>
  </si>
  <si>
    <t>(1,8+2,95)*2*2</t>
  </si>
  <si>
    <t>16</t>
  </si>
  <si>
    <t>28375931.2</t>
  </si>
  <si>
    <t>deska EPS 70 fasádní λ=0,039 tl 20mm</t>
  </si>
  <si>
    <t>-496665767</t>
  </si>
  <si>
    <t>167,7*0,15*1,1</t>
  </si>
  <si>
    <t>17</t>
  </si>
  <si>
    <t>622252002</t>
  </si>
  <si>
    <t>Montáž ostatních lišt kontaktního zateplení</t>
  </si>
  <si>
    <t>1065499040</t>
  </si>
  <si>
    <t>18</t>
  </si>
  <si>
    <t>59051470.1</t>
  </si>
  <si>
    <t>lišta rohová Al 22/22 mm perforovaná (dočasná - předpokládá se standardní KZS)</t>
  </si>
  <si>
    <t>1450543675</t>
  </si>
  <si>
    <t>167,7*1,05</t>
  </si>
  <si>
    <t>19</t>
  </si>
  <si>
    <t>622321121</t>
  </si>
  <si>
    <t>Vápenocementová omítka hladká jednovrstvá vnějších stěn nanášená ručně</t>
  </si>
  <si>
    <t>1311512216</t>
  </si>
  <si>
    <t>20</t>
  </si>
  <si>
    <t>631311126</t>
  </si>
  <si>
    <t>Mazanina tl do 120 mm z betonu prostého bez zvýšených nároků na prostředí tř. C 25/30</t>
  </si>
  <si>
    <t>-540780786</t>
  </si>
  <si>
    <t>pro ležatou kanalizaci</t>
  </si>
  <si>
    <t>(2,26+11,25+1,9+6,4+2,04+0,9+2,55)*0,6*0,1*2</t>
  </si>
  <si>
    <t>631311136.1</t>
  </si>
  <si>
    <t>Zřízení betonového kanálku pro vedení ÚT, průřezová vel.cca 45/15 cm z betonu C25/30 vč.bednění</t>
  </si>
  <si>
    <t>-2017443348</t>
  </si>
  <si>
    <t>kanálek</t>
  </si>
  <si>
    <t>(18,6*0,475+1,2*0,25*3-0,4*0,4*3)*0,2*2</t>
  </si>
  <si>
    <t>22</t>
  </si>
  <si>
    <t>632451105.1</t>
  </si>
  <si>
    <t>Cementový samonivelační rychletuhnoucí potěr tloušťky 15 mm vč. penetrace</t>
  </si>
  <si>
    <t>258266561</t>
  </si>
  <si>
    <t>dle bourání keram.dlažeb</t>
  </si>
  <si>
    <t>-------------------------------</t>
  </si>
  <si>
    <t>původní m.č.24-27</t>
  </si>
  <si>
    <t>2,91+1,2+2,68+1,1</t>
  </si>
  <si>
    <t>původní m.č.1 - dle digitálního měření</t>
  </si>
  <si>
    <t>179,05</t>
  </si>
  <si>
    <t>po bourání původní dispozice</t>
  </si>
  <si>
    <t>------------------------------------</t>
  </si>
  <si>
    <t>(1,1+1,8-0,6)*0,1</t>
  </si>
  <si>
    <t>(5,6*5+5,4*4+2,1*4+0,6*2-0,8*7)*0,15</t>
  </si>
  <si>
    <t>Ostatní konstrukce a práce, bourání</t>
  </si>
  <si>
    <t>23</t>
  </si>
  <si>
    <t>949101111</t>
  </si>
  <si>
    <t>Lešení pomocné pro objekty pozemních staveb s lešeňovou podlahou v do 1,9 m zatížení do 150 kg/m2</t>
  </si>
  <si>
    <t>151858479</t>
  </si>
  <si>
    <t>pro venkovní úpravu</t>
  </si>
  <si>
    <t>25,0*1,5</t>
  </si>
  <si>
    <t>2,0*1,5</t>
  </si>
  <si>
    <t>3,5*1,5</t>
  </si>
  <si>
    <t>31,0*1,5</t>
  </si>
  <si>
    <t>2,3*1,0</t>
  </si>
  <si>
    <t>24</t>
  </si>
  <si>
    <t>952901111</t>
  </si>
  <si>
    <t>Vyčištění budov bytové a občanské výstavby při výšce podlaží do 4 m</t>
  </si>
  <si>
    <t>-749936442</t>
  </si>
  <si>
    <t>30,7*10,0</t>
  </si>
  <si>
    <t>25</t>
  </si>
  <si>
    <t>96010010</t>
  </si>
  <si>
    <t>Montáž a dodávka přenosného hasícího přístroje - práškový P6 s hasící schopností 21a</t>
  </si>
  <si>
    <t>kus</t>
  </si>
  <si>
    <t>-583254849</t>
  </si>
  <si>
    <t>26</t>
  </si>
  <si>
    <t>96010020</t>
  </si>
  <si>
    <t>Montáž a dodávka výstražných bezpečnostních tabulek v souladu s předpisy a PBŘ</t>
  </si>
  <si>
    <t>kpl</t>
  </si>
  <si>
    <t>-615038647</t>
  </si>
  <si>
    <t>27</t>
  </si>
  <si>
    <t>96010030</t>
  </si>
  <si>
    <t>Osazení a dodávka autonomních hlásičů kouře (herna a lehárna)</t>
  </si>
  <si>
    <t>-1494928657</t>
  </si>
  <si>
    <t>28</t>
  </si>
  <si>
    <t>962031132</t>
  </si>
  <si>
    <t>Bourání příček z cihel pálených na MVC tl do 100 mm</t>
  </si>
  <si>
    <t>-1862698606</t>
  </si>
  <si>
    <t>dispoziční příčka vč.omítek a obkladů</t>
  </si>
  <si>
    <t>(1,1+1,8)*3,05</t>
  </si>
  <si>
    <t>-0,6*2,0</t>
  </si>
  <si>
    <t>29</t>
  </si>
  <si>
    <t>962031133</t>
  </si>
  <si>
    <t xml:space="preserve">Bourání příček z cihel pálených na MVC tl do 150 mm </t>
  </si>
  <si>
    <t>-1158481952</t>
  </si>
  <si>
    <t>(5,6*5+5,4*4+2,1*4+0,6*2)*3,05</t>
  </si>
  <si>
    <t>-0,8*2,0*7</t>
  </si>
  <si>
    <t>30</t>
  </si>
  <si>
    <t>962032231</t>
  </si>
  <si>
    <t>Bourání zdiva z cihel pálených nebo vápenopískových na MV nebo MVC přes 1 m3</t>
  </si>
  <si>
    <t>-1495995679</t>
  </si>
  <si>
    <t>dle výkr.S4 a S5</t>
  </si>
  <si>
    <t>-------------------</t>
  </si>
  <si>
    <t>pohled východní</t>
  </si>
  <si>
    <t>30,6*2,9*0,3</t>
  </si>
  <si>
    <t>odpočet vybouraných dřev.otvorů</t>
  </si>
  <si>
    <t>-45,84*0,3</t>
  </si>
  <si>
    <t>pohled západní</t>
  </si>
  <si>
    <t>20,7*3,0*0,3</t>
  </si>
  <si>
    <t>odpočet vybouraných kovových stěn a oken</t>
  </si>
  <si>
    <t>-(54,8*0,3-2,3*0,6*0,3)</t>
  </si>
  <si>
    <t>31</t>
  </si>
  <si>
    <t>965042141</t>
  </si>
  <si>
    <t>Bourání podkladů pod dlažby nebo mazanin betonových nebo z litého asfaltu tl do 100 mm pl přes 4 m2</t>
  </si>
  <si>
    <t>-1733761000</t>
  </si>
  <si>
    <t>pro kanálek</t>
  </si>
  <si>
    <t>(18,6*0,475+1,2*0,25*3-0,4*0,4*3)*0,1*2</t>
  </si>
  <si>
    <t>127</t>
  </si>
  <si>
    <t>965042241</t>
  </si>
  <si>
    <t>Bourání podkladů pod dlažby nebo mazanin betonových nebo z litého asfaltu tl přes 100 mm pl pře 4 m2</t>
  </si>
  <si>
    <t>1585035151</t>
  </si>
  <si>
    <t>mč.21</t>
  </si>
  <si>
    <t>33,2*0,3</t>
  </si>
  <si>
    <t>32</t>
  </si>
  <si>
    <t>965045113</t>
  </si>
  <si>
    <t>Bourání potěrů cementových nebo pískocementových tl do 50 mm pl přes 4 m2</t>
  </si>
  <si>
    <t>1843221800</t>
  </si>
  <si>
    <t>33</t>
  </si>
  <si>
    <t>965081213</t>
  </si>
  <si>
    <t>Bourání podlah z dlaždic keramických nebo xylolitových tl do 10 mm plochy přes 1 m2</t>
  </si>
  <si>
    <t>-206363988</t>
  </si>
  <si>
    <t>34</t>
  </si>
  <si>
    <t>965081611</t>
  </si>
  <si>
    <t>Odsekání soklíků rovných</t>
  </si>
  <si>
    <t>-1779162783</t>
  </si>
  <si>
    <t>předpoklad</t>
  </si>
  <si>
    <t>20,0</t>
  </si>
  <si>
    <t>35</t>
  </si>
  <si>
    <t>968062376</t>
  </si>
  <si>
    <t>Vybourání dřevěných rámů oken zdvojených včetně křídel pl do 4 m2</t>
  </si>
  <si>
    <t>1100727383</t>
  </si>
  <si>
    <t>2,4*2,15*6</t>
  </si>
  <si>
    <t>2,4*1,85*2</t>
  </si>
  <si>
    <t>2,4*1,25*2</t>
  </si>
  <si>
    <t>36</t>
  </si>
  <si>
    <t>968072455</t>
  </si>
  <si>
    <t>Vybourání kovových dveřních zárubní pl do 2 m2 vč.vyvěšení dveřních křídel</t>
  </si>
  <si>
    <t>358413726</t>
  </si>
  <si>
    <t>0,8*1,97*5</t>
  </si>
  <si>
    <t>0,6*1,97*3</t>
  </si>
  <si>
    <t>37</t>
  </si>
  <si>
    <t>968072641.1</t>
  </si>
  <si>
    <t>Vybourání kovových stěn a oken</t>
  </si>
  <si>
    <t>-2025956343</t>
  </si>
  <si>
    <t>17,6*2,95+2,5*0,6+2,3*0,6</t>
  </si>
  <si>
    <t>38</t>
  </si>
  <si>
    <t>971033531</t>
  </si>
  <si>
    <t>Vybourání otvorů ve zdivu cihelném pl do 1 m2 na MVC nebo MV tl do 150 mm</t>
  </si>
  <si>
    <t>486334943</t>
  </si>
  <si>
    <t>0,29*2,0</t>
  </si>
  <si>
    <t>39</t>
  </si>
  <si>
    <t>976075310.1</t>
  </si>
  <si>
    <t>Vybourání ocelových doplňkových konstrukcí hmotnosti do 50 kg vč.likvidace</t>
  </si>
  <si>
    <t>269498566</t>
  </si>
  <si>
    <t>předpoklad (např.rohože, konzoly, kryty, poklopy, úhelníky a pod.)</t>
  </si>
  <si>
    <t>400,0*0,001</t>
  </si>
  <si>
    <t>40</t>
  </si>
  <si>
    <t>98001000.1</t>
  </si>
  <si>
    <t>Ostatní drobné bourací a demontážní práce jinde neuvedené vč.koncových prvků specialistů (pouze dle pokynů investora a zápisu ve stavebním deníku)</t>
  </si>
  <si>
    <t>hod</t>
  </si>
  <si>
    <t>-220891905</t>
  </si>
  <si>
    <t>50,0</t>
  </si>
  <si>
    <t>41</t>
  </si>
  <si>
    <t>98001010.3</t>
  </si>
  <si>
    <t>Doplňkové provizorní podchycení pro bourací práce</t>
  </si>
  <si>
    <t>-855537667</t>
  </si>
  <si>
    <t>42</t>
  </si>
  <si>
    <t>98050010</t>
  </si>
  <si>
    <t>Zednické výpomoci specialistům (pouze na pokyn investora dle zápisu ve stavebním deníku)</t>
  </si>
  <si>
    <t>93330364</t>
  </si>
  <si>
    <t>90</t>
  </si>
  <si>
    <t>43</t>
  </si>
  <si>
    <t>999100540</t>
  </si>
  <si>
    <t>Ochrana stávajících konstrukcí před poškozením při bourání i po zabudování nových prvků vč.případných provizorních příček, zákrytů, protiprašných clon a pod.</t>
  </si>
  <si>
    <t>-1164662618</t>
  </si>
  <si>
    <t>44</t>
  </si>
  <si>
    <t>999100550</t>
  </si>
  <si>
    <t>Přípravné práce před započetím stavebních prací (dovystěhování, dovyklizení) dle pokynů investora a zápisu v stavebním deníku</t>
  </si>
  <si>
    <t>1917972598</t>
  </si>
  <si>
    <t>997</t>
  </si>
  <si>
    <t>Přesun sutě</t>
  </si>
  <si>
    <t>45</t>
  </si>
  <si>
    <t>997013111</t>
  </si>
  <si>
    <t>Vnitrostaveništní doprava suti a vybouraných hmot pro budovy v do 6 m s použitím mechanizace</t>
  </si>
  <si>
    <t>1266243339</t>
  </si>
  <si>
    <t>46</t>
  </si>
  <si>
    <t>997013501</t>
  </si>
  <si>
    <t>Odvoz suti a vybouraných hmot na skládku nebo meziskládku do 1 km se složením</t>
  </si>
  <si>
    <t>-1363537947</t>
  </si>
  <si>
    <t>47</t>
  </si>
  <si>
    <t>997013509.1</t>
  </si>
  <si>
    <t>Příplatek k odvozu suti a vybouraných hmot na skládku - uvažováno 9km</t>
  </si>
  <si>
    <t>-819924671</t>
  </si>
  <si>
    <t>136,903*8</t>
  </si>
  <si>
    <t>48</t>
  </si>
  <si>
    <t>99701380.1</t>
  </si>
  <si>
    <t xml:space="preserve">Odpočet za kovošrot </t>
  </si>
  <si>
    <t>1708876539</t>
  </si>
  <si>
    <t>-2,0</t>
  </si>
  <si>
    <t>49</t>
  </si>
  <si>
    <t>997013801.1</t>
  </si>
  <si>
    <t>Poplatek za uložení stavební tříděné čisté suti na skládce (skládkovné)</t>
  </si>
  <si>
    <t>-2101113310</t>
  </si>
  <si>
    <t>136,903-2,0-2,0-1,5-0,3-10,0</t>
  </si>
  <si>
    <t>50</t>
  </si>
  <si>
    <t>997013811.1</t>
  </si>
  <si>
    <t>Poplatek za uložení stavebního dřevěného odpadu na skládce (skládkovné)</t>
  </si>
  <si>
    <t>-39105212</t>
  </si>
  <si>
    <t>2,0</t>
  </si>
  <si>
    <t>51</t>
  </si>
  <si>
    <t>997013813.1</t>
  </si>
  <si>
    <t>Poplatek za uložení stavebního odpadu z plastických hmot na skládce (skládkovné)</t>
  </si>
  <si>
    <t>1361043496</t>
  </si>
  <si>
    <t>1,5</t>
  </si>
  <si>
    <t>52</t>
  </si>
  <si>
    <t>997013822.1</t>
  </si>
  <si>
    <t>Poplatek za uložení stavebního odpadu s oleji nebo ropnými látkami na skládce (skládkovné)</t>
  </si>
  <si>
    <t>131827656</t>
  </si>
  <si>
    <t>0,3</t>
  </si>
  <si>
    <t>53</t>
  </si>
  <si>
    <t>997013831.1</t>
  </si>
  <si>
    <t>Poplatek za uložení stavebního směsného odpadu na skládce (skládkovné)</t>
  </si>
  <si>
    <t>-1154211930</t>
  </si>
  <si>
    <t>10,0</t>
  </si>
  <si>
    <t>998</t>
  </si>
  <si>
    <t>Přesun hmot</t>
  </si>
  <si>
    <t>54</t>
  </si>
  <si>
    <t>998012101</t>
  </si>
  <si>
    <t>Přesun hmot pro budovy monolitické s vyzdívaným obvodovým pláštěm v do 6 m</t>
  </si>
  <si>
    <t>-454067443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</si>
  <si>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</si>
  <si>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</si>
  <si>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</si>
  <si>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</si>
  <si>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</si>
  <si>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</si>
  <si>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</si>
  <si>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-1187605388</t>
  </si>
  <si>
    <t xml:space="preserve">dle vybourání pro LK a kanálek </t>
  </si>
  <si>
    <t>(2,26+11,25+1,9+6,4+2,04+0,9+2,55)*0,6</t>
  </si>
  <si>
    <t>18,6*0,475+1,2*0,25*3-0,4*0,4*3</t>
  </si>
  <si>
    <t>pod novou svislou obvodou zdí - pohled východní a západní</t>
  </si>
  <si>
    <t>20,9*(0,6+0,3)</t>
  </si>
  <si>
    <t>30,6*0,6</t>
  </si>
  <si>
    <t xml:space="preserve">přípočet 15 % na kvalitní přechodové napojení vč.svislých částí </t>
  </si>
  <si>
    <t>62,805*0,15</t>
  </si>
  <si>
    <t>56</t>
  </si>
  <si>
    <t>111631500.1</t>
  </si>
  <si>
    <t>asfaltová penetrační emulze</t>
  </si>
  <si>
    <t>1062056030</t>
  </si>
  <si>
    <t>P</t>
  </si>
  <si>
    <t>Poznámka k položce:
Spotřeba 0,3-0,4kg/m2 dle povrchu, ředidlo technický benzín</t>
  </si>
  <si>
    <t>72,226*0,0003</t>
  </si>
  <si>
    <t>57</t>
  </si>
  <si>
    <t>711112051.1</t>
  </si>
  <si>
    <t>Hydroizolační stěrka mokrých provozů podlah vč.vytažení 15 cm na stěny a všech systémových komponentů</t>
  </si>
  <si>
    <t>-2050608945</t>
  </si>
  <si>
    <t>m.č.11-14</t>
  </si>
  <si>
    <t>5,1+3,0+2,8+11,6</t>
  </si>
  <si>
    <t>přípočet na vytažení na stěny</t>
  </si>
  <si>
    <t>(2,95+1,875+2,215*2+1,32+1,23+4,2+2,78+3,44)*2*0,15</t>
  </si>
  <si>
    <t>58</t>
  </si>
  <si>
    <t>711112051.2</t>
  </si>
  <si>
    <t>Hydroizolační stěrka mokrých provozů na stěnách sprchového koutu vč.všech systémových komponentů</t>
  </si>
  <si>
    <t>-2108074614</t>
  </si>
  <si>
    <t>(1,06+1,0*2)*2,0</t>
  </si>
  <si>
    <t>59</t>
  </si>
  <si>
    <t>711131811</t>
  </si>
  <si>
    <t>Odstranění izolace proti zemní vlhkosti vodorovné</t>
  </si>
  <si>
    <t>1191140673</t>
  </si>
  <si>
    <t xml:space="preserve">dle vybourání pro  a kanálek </t>
  </si>
  <si>
    <t xml:space="preserve">pod novou svislou obvodou zdí - pohled východní </t>
  </si>
  <si>
    <t>60</t>
  </si>
  <si>
    <t>711141559.1</t>
  </si>
  <si>
    <t>Provedení izolace proti zemní vlhkosti pásy přitavením vodorovné NAIP vč. opracování detailů</t>
  </si>
  <si>
    <t>-1889335492</t>
  </si>
  <si>
    <t>(2,26+11,25+1,9+6,4+2,04+0,9+2,55)*0,6*2</t>
  </si>
  <si>
    <t>(18,6*0,475+1,2*0,25*3-0,4*0,4*3)*2</t>
  </si>
  <si>
    <t>20,9*(0,6+0,3)*2</t>
  </si>
  <si>
    <t>30,6*0,6*2</t>
  </si>
  <si>
    <t>125,61*0,15</t>
  </si>
  <si>
    <t>61</t>
  </si>
  <si>
    <t>628522540.1</t>
  </si>
  <si>
    <t>pás asfaltovaný modifikovaný SBS s nosnou vložkou z Al fólie kašírované skleněnými vlákny se separačním posypem</t>
  </si>
  <si>
    <t>-639446546</t>
  </si>
  <si>
    <t>144,452*1,15</t>
  </si>
  <si>
    <t>62</t>
  </si>
  <si>
    <t>998711101</t>
  </si>
  <si>
    <t>Přesun hmot tonážní pro izolace proti vodě, vlhkosti a plynům v objektech výšky do 6 m</t>
  </si>
  <si>
    <t>2130493745</t>
  </si>
  <si>
    <t>713</t>
  </si>
  <si>
    <t>Izolace tepelné vč.přesunu hmot</t>
  </si>
  <si>
    <t>63</t>
  </si>
  <si>
    <t>713120811</t>
  </si>
  <si>
    <t>Odstranění tepelné izolace podlah volně kladené z vláknitých materiálů tl do 100 mm</t>
  </si>
  <si>
    <t>1114328875</t>
  </si>
  <si>
    <t>dle bourání pro LK a betonový kanálek</t>
  </si>
  <si>
    <t>(18,6*0,475+1,2*0,25*3-0,4*0,4*3)</t>
  </si>
  <si>
    <t>64</t>
  </si>
  <si>
    <t>713121111</t>
  </si>
  <si>
    <t>Montáž izolace tepelné podlah volně kladenými rohožemi, pásy, dílci, deskami 1 vrstva</t>
  </si>
  <si>
    <t>-1432165542</t>
  </si>
  <si>
    <t>pravděpodobný výskyt v bourané mazanině kanálku</t>
  </si>
  <si>
    <t>65</t>
  </si>
  <si>
    <t>28376365</t>
  </si>
  <si>
    <t>deska XPS hladký povrch λ=0,034 tl 40mm</t>
  </si>
  <si>
    <t>-1604654892</t>
  </si>
  <si>
    <t>16,38*1,02</t>
  </si>
  <si>
    <t>66</t>
  </si>
  <si>
    <t>713121111.1</t>
  </si>
  <si>
    <t>Montáž izolace tepelné podlah lepením, deskami 1 vrstva</t>
  </si>
  <si>
    <t>-1381233606</t>
  </si>
  <si>
    <t>pod koberec</t>
  </si>
  <si>
    <t>---------------</t>
  </si>
  <si>
    <t>m.č.06-08, 10</t>
  </si>
  <si>
    <t>53,3+43,3+3,8+12,6</t>
  </si>
  <si>
    <t>pod vinyl</t>
  </si>
  <si>
    <t>-----------</t>
  </si>
  <si>
    <t>m.č.05, 09, 15</t>
  </si>
  <si>
    <t>45,4+7,8+4,8</t>
  </si>
  <si>
    <t>67</t>
  </si>
  <si>
    <t>28376360.1</t>
  </si>
  <si>
    <t>deska XPS tl.3 mm - podložka kročejová - tepelně izolační</t>
  </si>
  <si>
    <t>-225727654</t>
  </si>
  <si>
    <t>171,0*1,02</t>
  </si>
  <si>
    <t>763</t>
  </si>
  <si>
    <t>Konstrukce suché výstavby</t>
  </si>
  <si>
    <t>68</t>
  </si>
  <si>
    <t>763111417</t>
  </si>
  <si>
    <t>SDK příčka tl 150 mm profil CW+UW 100 desky 2xA 12,5 TI 100 mm EI 60 Rw 55 DB - bez odpočtu otvorů</t>
  </si>
  <si>
    <t>-965803926</t>
  </si>
  <si>
    <t>(3,15+0,6+3,0+1,975+4,3+1,825-0,15+3,05+3,0+0,95+0,61*2+2,3)*2,95</t>
  </si>
  <si>
    <t>69</t>
  </si>
  <si>
    <t>763111428.1</t>
  </si>
  <si>
    <t>SDK příčka tl 150 mm profil CW+UW 100 desky 2xDF 12,5 TI 100 mm 100 kg/m3 EI 30 Rw 56 dB - bez odpočtu otvorů</t>
  </si>
  <si>
    <t>149207212</t>
  </si>
  <si>
    <t>(3,0+5,4+3,0+3,24+5,6)*2,95</t>
  </si>
  <si>
    <t>70</t>
  </si>
  <si>
    <t>763111437</t>
  </si>
  <si>
    <t>SDK příčka tl 150 mm profil CW+UW 100 desky 2xH2 12,5 TI 100 mm EI 60 Rw 55 DB - bez odpočtu otvorů</t>
  </si>
  <si>
    <t>363998946</t>
  </si>
  <si>
    <t>(6,1+2,7+4,24+2,215+3,44+4,24+0,6)*2,95</t>
  </si>
  <si>
    <t>71</t>
  </si>
  <si>
    <t>763121467</t>
  </si>
  <si>
    <t>SDK stěna předsazená tl 125 mm profil CW+UW 100 desky 2xH2DF 12,5 TI 50 mm 50 kg/m3 EI 45</t>
  </si>
  <si>
    <t>1472344128</t>
  </si>
  <si>
    <t>3,0*2,95*2</t>
  </si>
  <si>
    <t>72</t>
  </si>
  <si>
    <t>763131000.2</t>
  </si>
  <si>
    <t>Montáž a dodávka akustického lepeného podhledu z desek (podrobnější popis viz TZ)</t>
  </si>
  <si>
    <t>-1263822377</t>
  </si>
  <si>
    <t>m.č.05-07</t>
  </si>
  <si>
    <t>45,4+53,3+43,3</t>
  </si>
  <si>
    <t>73</t>
  </si>
  <si>
    <t>76395010.1</t>
  </si>
  <si>
    <t>Montáž a dodávka SDK obkladu - krytu vedení ÚT pod stropem</t>
  </si>
  <si>
    <t>-1402272808</t>
  </si>
  <si>
    <t>(0,45+2*0,25)*30,0</t>
  </si>
  <si>
    <t>74</t>
  </si>
  <si>
    <t>998763301</t>
  </si>
  <si>
    <t>Přesun hmot tonážní pro sádrokartonové konstrukce v objektech v do 6 m</t>
  </si>
  <si>
    <t>1713040867</t>
  </si>
  <si>
    <t>764</t>
  </si>
  <si>
    <t>Konstrukce klempířské vč.přesunu hmot</t>
  </si>
  <si>
    <t>75</t>
  </si>
  <si>
    <t>764002851</t>
  </si>
  <si>
    <t>Demontáž oplechování parapetů do suti</t>
  </si>
  <si>
    <t>653418169</t>
  </si>
  <si>
    <t>dle dřev.oken</t>
  </si>
  <si>
    <t>2,4*6</t>
  </si>
  <si>
    <t>2,4*2</t>
  </si>
  <si>
    <t>76</t>
  </si>
  <si>
    <t>764216642.1</t>
  </si>
  <si>
    <t>Oplechování rovných parapetů pozinkovaných, ocelových, potahovaných plastickou barevnou hmotou, lepených  rš 200 mm</t>
  </si>
  <si>
    <t>-2038954804</t>
  </si>
  <si>
    <t>okna</t>
  </si>
  <si>
    <t>0,95*6+1,25+2,45*11</t>
  </si>
  <si>
    <t>detail u dveří</t>
  </si>
  <si>
    <t>0,95*2+1,85*2</t>
  </si>
  <si>
    <t>766</t>
  </si>
  <si>
    <t>Konstrukce truhlářské vč.přesunu hmot a finální úpravy</t>
  </si>
  <si>
    <t>77</t>
  </si>
  <si>
    <t>766312000.1</t>
  </si>
  <si>
    <t>Montáž a dodávka plastového okna vel.900/950 mm, dvoubarevné - ozn.1 (bližší popis viz TZ a výkr.T1)</t>
  </si>
  <si>
    <t>600386266</t>
  </si>
  <si>
    <t>78</t>
  </si>
  <si>
    <t>766312000.2</t>
  </si>
  <si>
    <t>Montáž a dodávka plastového okna vel.900/1500 mm, dvoubarevné - ozn.2 (bližší popis viz TZ a výkr.T1)</t>
  </si>
  <si>
    <t>151244029</t>
  </si>
  <si>
    <t>79</t>
  </si>
  <si>
    <t>766312000.3</t>
  </si>
  <si>
    <t>Montáž a dodávka 2křídl.plastového okna vel.1200/2100 mm, dvoubarevné - ozn.3 (bližší popis viz TZ a výkr.T1)</t>
  </si>
  <si>
    <t>1547506505</t>
  </si>
  <si>
    <t>80</t>
  </si>
  <si>
    <t>766312000.4</t>
  </si>
  <si>
    <t>Montáž a dodávka 4křídl.plastového okna vel.2400/2100 mm, dvoubarevné - ozn.4 (bližší popis viz TZ a výkr.T1)</t>
  </si>
  <si>
    <t>-1254120908</t>
  </si>
  <si>
    <t>81</t>
  </si>
  <si>
    <t>766313000.1</t>
  </si>
  <si>
    <t xml:space="preserve">Montáž a dodávka horizontálních Al žaluzií </t>
  </si>
  <si>
    <t>1325593905</t>
  </si>
  <si>
    <t>m.č.5, 6</t>
  </si>
  <si>
    <t>2,4*2,1*8</t>
  </si>
  <si>
    <t>m.č.7</t>
  </si>
  <si>
    <t>2,4*2,1+1,2*2,1</t>
  </si>
  <si>
    <t>m.č.9</t>
  </si>
  <si>
    <t>2,4*2,1</t>
  </si>
  <si>
    <t>m.č.10</t>
  </si>
  <si>
    <t>m.č.15</t>
  </si>
  <si>
    <t>82</t>
  </si>
  <si>
    <t>766313000.2</t>
  </si>
  <si>
    <t>Montáž a dodávka vnitřních okenních parapetů z lamina s okapovým nosem šíře 25 cm</t>
  </si>
  <si>
    <t>-1983971834</t>
  </si>
  <si>
    <t>0,9*6+1,2+2,4*11</t>
  </si>
  <si>
    <t>odpočet parapetů v m.č.12, 13, 14</t>
  </si>
  <si>
    <t>-0,9*3</t>
  </si>
  <si>
    <t>83</t>
  </si>
  <si>
    <t>766315000.1</t>
  </si>
  <si>
    <t xml:space="preserve">Montáž a dodávka dřev.1kř.dveří, z 1/3 zasklené, vel.700/1970 mm, natřená ocelová zárubeň, kování, zarážka - ozn.5  </t>
  </si>
  <si>
    <t>-258421735</t>
  </si>
  <si>
    <t>84</t>
  </si>
  <si>
    <t>766315000.2</t>
  </si>
  <si>
    <t xml:space="preserve">Montáž a dodávka dřev.1kř.dveří, z 1/3 zasklené, vel.800/1970 mm, natřená ocelová zárubeň, kování, zarážka - ozn.6  </t>
  </si>
  <si>
    <t>1477039313</t>
  </si>
  <si>
    <t>85</t>
  </si>
  <si>
    <t>766315000.3</t>
  </si>
  <si>
    <t xml:space="preserve">Montáž a dodávka dřev.1kř.dveří, plné, vel.800/1970 mm, natřená ocelová zárubeň, kování, zarážka, PO EW 15 DP3-C, samozavírač, práh - ozn.7  </t>
  </si>
  <si>
    <t>-1385943666</t>
  </si>
  <si>
    <t>86</t>
  </si>
  <si>
    <t>766315000.4</t>
  </si>
  <si>
    <t xml:space="preserve">Montáž a dodávka dřev.2kř.dveří, plné, vel.1600/1970 mm, natřená ocelová zárubeň, kování, zarážka - ozn.8  </t>
  </si>
  <si>
    <t>-267389677</t>
  </si>
  <si>
    <t>87</t>
  </si>
  <si>
    <t>766315000.5</t>
  </si>
  <si>
    <t>Montáž a dodávka dřev.2kř.dveří, plné, vel.1600/1970 mm, natřená ocelová zárubeň, kování, zarážka, PO EW 15 DP3-C, samozavírač, práh ozn.9</t>
  </si>
  <si>
    <t>836221222</t>
  </si>
  <si>
    <t>88</t>
  </si>
  <si>
    <t>766315000.6</t>
  </si>
  <si>
    <t>Montáž a dodávka plastových 1kř.dveří, prosklené s nadsvětlíkem, vel.900/2050+900 mm, kování - ozn.10</t>
  </si>
  <si>
    <t>673156278</t>
  </si>
  <si>
    <t>89</t>
  </si>
  <si>
    <t>766315000.7</t>
  </si>
  <si>
    <t>Montáž a dodávka plastových 2kř.dveří, prosklené s nadsvětlíkem, vel.1800/2050+900 mm, kování - ozn.11</t>
  </si>
  <si>
    <t>-909002469</t>
  </si>
  <si>
    <t>766316000.1</t>
  </si>
  <si>
    <t>Montáž a dodávka kuchyňské sestavy, délky 2550 mm vč.horních skříněk a přípravy pro vestavěnou lednici a myčku - samostatný výkres (tabulka)</t>
  </si>
  <si>
    <t>-1575253970</t>
  </si>
  <si>
    <t>91</t>
  </si>
  <si>
    <t>766316000.2</t>
  </si>
  <si>
    <t>Montáž a dodávka lednice určené do vestavěné kuchyňské sestavy</t>
  </si>
  <si>
    <t>1617294227</t>
  </si>
  <si>
    <t>92</t>
  </si>
  <si>
    <t>766316000.3</t>
  </si>
  <si>
    <t>Montáž a dodávka myčky nádobí určené do vestavěné kuchyňské sestavy</t>
  </si>
  <si>
    <t>-83170408</t>
  </si>
  <si>
    <t>93</t>
  </si>
  <si>
    <t>766317000.1</t>
  </si>
  <si>
    <t>Montáž a dodávka koženkové dvoudílné shrnovací příčky, délky 3000+3570 mm, výšky 2950 mm vč.souvisejících komponentů vybraného typu - ozn.b</t>
  </si>
  <si>
    <t>1067002715</t>
  </si>
  <si>
    <t>94</t>
  </si>
  <si>
    <t>766812830</t>
  </si>
  <si>
    <t>Demontáž kuchyňských linek dřevěných nebo kovových délky do 1,8 m</t>
  </si>
  <si>
    <t>1110294700</t>
  </si>
  <si>
    <t>95</t>
  </si>
  <si>
    <t>766815000.1</t>
  </si>
  <si>
    <t>Montáž a dodávka krytu kanálku z cementotřískové desky tl.18 mm</t>
  </si>
  <si>
    <t>-532842161</t>
  </si>
  <si>
    <t>(12,25+0,3*6)*0,3</t>
  </si>
  <si>
    <t>767</t>
  </si>
  <si>
    <t>Konstrukce zámečnické vč.přesunu hmot a povrchové úpravy</t>
  </si>
  <si>
    <t>96</t>
  </si>
  <si>
    <t>767996703.1</t>
  </si>
  <si>
    <t>Montáž a dodávka drobných ocelových pomocných kotev, trnů, drobných OK</t>
  </si>
  <si>
    <t>kg</t>
  </si>
  <si>
    <t>1928110767</t>
  </si>
  <si>
    <t>400,0</t>
  </si>
  <si>
    <t>97</t>
  </si>
  <si>
    <t>767996703.2</t>
  </si>
  <si>
    <t>Montáž a dodávka přechodových (dilatačních) zapuštěných podlahových lišt z Al profilů</t>
  </si>
  <si>
    <t>1167506299</t>
  </si>
  <si>
    <t>0,8*7+0,7*2+1,6*3+3,575+3,0+4,55</t>
  </si>
  <si>
    <t>98</t>
  </si>
  <si>
    <t>767996703.3</t>
  </si>
  <si>
    <t>Montáž a dodávka kovové konzoly délky 1,95 m vč.závěsu    (2,1x2,5  m - nařasení) - ozn.a</t>
  </si>
  <si>
    <t>-1234086543</t>
  </si>
  <si>
    <t>771</t>
  </si>
  <si>
    <t>Podlahy z dlaždic</t>
  </si>
  <si>
    <t>99</t>
  </si>
  <si>
    <t>771121011</t>
  </si>
  <si>
    <t>Nátěr penetrační na podlahu</t>
  </si>
  <si>
    <t>-1643116209</t>
  </si>
  <si>
    <t>m.č.01-04, 11-14</t>
  </si>
  <si>
    <t>7,1+33,4+13,0+21,7</t>
  </si>
  <si>
    <t>100</t>
  </si>
  <si>
    <t>771151011</t>
  </si>
  <si>
    <t>Samonivelační stěrka podlah pevnosti 20 MPa tl 3 mm</t>
  </si>
  <si>
    <t>1376195357</t>
  </si>
  <si>
    <t>101</t>
  </si>
  <si>
    <t>771474112.1</t>
  </si>
  <si>
    <t>Montáž a dodávka ukončující PVC lišty nad keramickým soklem</t>
  </si>
  <si>
    <t>886761535</t>
  </si>
  <si>
    <t>m.č.01-04, 11</t>
  </si>
  <si>
    <t>(2,15+3,5)*2-1,8*2</t>
  </si>
  <si>
    <t>(4,99+0,61*2+0,75*2+5,95)*2-(1,8*2+0,8+1,6*2)</t>
  </si>
  <si>
    <t>(3,3+0,75+3,24+0,18)*2-0,9</t>
  </si>
  <si>
    <t>(3,0+7,29)*2-(1,6*2+0,8)</t>
  </si>
  <si>
    <t>(2,95+1,87)*2-(0,8+1,27)</t>
  </si>
  <si>
    <t>102</t>
  </si>
  <si>
    <t>771474113</t>
  </si>
  <si>
    <t>Montáž soklíků z dlaždic keramických rovných flexibilní lepidlo v do 120 mm</t>
  </si>
  <si>
    <t>985251464</t>
  </si>
  <si>
    <t>103</t>
  </si>
  <si>
    <t>771573908.2</t>
  </si>
  <si>
    <t>Montáž a dodávka keramického venkovního soklu výšky 15 cm (materiál dle stávajícího v átriu) vč.připravy podkladu a finálnlího zapravení ke stávající dlažbě</t>
  </si>
  <si>
    <t>1271994582</t>
  </si>
  <si>
    <t>18,5*0,15*1,1-0,053</t>
  </si>
  <si>
    <t>104</t>
  </si>
  <si>
    <t>771574115</t>
  </si>
  <si>
    <t>Montáž podlah keramických hladkých lepených flexibilním lepidlem do 25 ks/m2</t>
  </si>
  <si>
    <t>-434033129</t>
  </si>
  <si>
    <t>105</t>
  </si>
  <si>
    <t>597610240.1</t>
  </si>
  <si>
    <t>dlažba keramická, slinutá, protiskluzná tl. 9 mm, vel. 200x200 mm</t>
  </si>
  <si>
    <t>1874552361</t>
  </si>
  <si>
    <t>97,7*1,1</t>
  </si>
  <si>
    <t>65,61*0,1*1,1</t>
  </si>
  <si>
    <t>106</t>
  </si>
  <si>
    <t>998771101</t>
  </si>
  <si>
    <t>Přesun hmot tonážní pro podlahy z dlaždic v objektech v do 6 m</t>
  </si>
  <si>
    <t>-188168031</t>
  </si>
  <si>
    <t>776</t>
  </si>
  <si>
    <t>Podlahy povlakové</t>
  </si>
  <si>
    <t>107</t>
  </si>
  <si>
    <t>776121111.1</t>
  </si>
  <si>
    <t>Penetrační nátěr pro savé podklady</t>
  </si>
  <si>
    <t>1143232945</t>
  </si>
  <si>
    <t>108</t>
  </si>
  <si>
    <t>776141111</t>
  </si>
  <si>
    <t>Vyrovnání podkladu povlakových podlah stěrkou pevnosti 20 MPa tl 3 mm - pod kobercovou a vinylovou podložku</t>
  </si>
  <si>
    <t>1978260072</t>
  </si>
  <si>
    <t>109</t>
  </si>
  <si>
    <t>776201812</t>
  </si>
  <si>
    <t>Demontáž lepených povlakových podlah s podložkou ručně</t>
  </si>
  <si>
    <t>538913333</t>
  </si>
  <si>
    <t>původní m.č.5, 22, 23, 28, 29</t>
  </si>
  <si>
    <t>24,5+3,33+21,29+1,92+5,25</t>
  </si>
  <si>
    <t>110</t>
  </si>
  <si>
    <t>776212111</t>
  </si>
  <si>
    <t>Volné položení textilních pásů s podlepením spojů páskou</t>
  </si>
  <si>
    <t>-2045187795</t>
  </si>
  <si>
    <t>111</t>
  </si>
  <si>
    <t>69751061.1</t>
  </si>
  <si>
    <t xml:space="preserve">koberec zátěžový </t>
  </si>
  <si>
    <t>-792467467</t>
  </si>
  <si>
    <t>113,0*1,1</t>
  </si>
  <si>
    <t>57,05*0,05*1,1</t>
  </si>
  <si>
    <t>112</t>
  </si>
  <si>
    <t>776410811</t>
  </si>
  <si>
    <t>Odstranění soklíků a lišt pryžových nebo plastových, dřevěných</t>
  </si>
  <si>
    <t>bm</t>
  </si>
  <si>
    <t>1317990554</t>
  </si>
  <si>
    <t>dle dmtž PVC - předpoklad 0,9 bm/m2</t>
  </si>
  <si>
    <t>56,29*0,9</t>
  </si>
  <si>
    <t>113</t>
  </si>
  <si>
    <t>776421111.2</t>
  </si>
  <si>
    <t>Montáž a dodávka obvodových plastových profilů lepením (šroubováním) pro kobercovou lištu</t>
  </si>
  <si>
    <t>404269457</t>
  </si>
  <si>
    <t>(5,6+9,35)*2-(4,65+3,675+3,0)</t>
  </si>
  <si>
    <t>(7,215+5,85+2*0,4+0,25)*2-(3,575+3,0+0,8+1,95)</t>
  </si>
  <si>
    <t>(1,95+2,12)*2-(0,8+1,95)</t>
  </si>
  <si>
    <t>(3,0+4,24+0,25)*2-0,8</t>
  </si>
  <si>
    <t>114</t>
  </si>
  <si>
    <t>776421711</t>
  </si>
  <si>
    <t>Vložení nařezaných pásků z podlahoviny do lišt</t>
  </si>
  <si>
    <t>372260001</t>
  </si>
  <si>
    <t>115</t>
  </si>
  <si>
    <t>776231111</t>
  </si>
  <si>
    <t>Lepení lamel a čtverců z vinylu standardním lepidlem</t>
  </si>
  <si>
    <t>-1659710794</t>
  </si>
  <si>
    <t>116</t>
  </si>
  <si>
    <t>284110500.1</t>
  </si>
  <si>
    <t>vinylové dílce heterogenní podlahová krytina (PVC) s vloženým skleněným rounem</t>
  </si>
  <si>
    <t>-944473641</t>
  </si>
  <si>
    <t>Poznámka k položce:
nášlapná vrstva 0,40 mm, úprava PUR, třídy zátěže 23/32/41, otlak 0,05 mm, R 10, třída otěru T, B fl S1, bez ftalátů</t>
  </si>
  <si>
    <t>58,0*1,1</t>
  </si>
  <si>
    <t>117</t>
  </si>
  <si>
    <t>776421111.1</t>
  </si>
  <si>
    <t>Montáž a dodávka obvodových plastových lišt lepením</t>
  </si>
  <si>
    <t>466669101</t>
  </si>
  <si>
    <t>m.č.05, 15</t>
  </si>
  <si>
    <t>(9,1+3,1+4,65+0,3+0,3+0,6)*2-(3,1+0,6+0,8*4)</t>
  </si>
  <si>
    <t>m.č.09</t>
  </si>
  <si>
    <t>(4,0+1,975)*2-0,8</t>
  </si>
  <si>
    <t>118</t>
  </si>
  <si>
    <t>998776101</t>
  </si>
  <si>
    <t>Přesun hmot tonážní pro podlahy povlakové v objektech v do 6 m</t>
  </si>
  <si>
    <t>303074732</t>
  </si>
  <si>
    <t>781</t>
  </si>
  <si>
    <t>Dokončovací práce - obklady</t>
  </si>
  <si>
    <t>119</t>
  </si>
  <si>
    <t>781474115</t>
  </si>
  <si>
    <t>Montáž obkladů vnitřních keramických hladkých do 25 ks/m2 lepených flexibilním lepidlem</t>
  </si>
  <si>
    <t>1250272232</t>
  </si>
  <si>
    <t>m.č.05</t>
  </si>
  <si>
    <t>0,95*1,5</t>
  </si>
  <si>
    <t>m.č.11</t>
  </si>
  <si>
    <t>(1,875+0,22+1,97)*1,5</t>
  </si>
  <si>
    <t>m.č.12</t>
  </si>
  <si>
    <t>(1,32+2,2)*2*2,0-(0,7*2,0+0,9*0,5)+(0,9+2*0,5)*0,23</t>
  </si>
  <si>
    <t>m.č.13</t>
  </si>
  <si>
    <t>(1,23+2,2)*2*2,0-(0,7*2,0+0,9*0,5)+(0,9+2*0,5)*0,23</t>
  </si>
  <si>
    <t>m.č.14</t>
  </si>
  <si>
    <t>(1,06+3,46+0,15+3,46+0,47)*2,0</t>
  </si>
  <si>
    <t>(0,1+2,9+0,1+1,0)*2,0</t>
  </si>
  <si>
    <t>(2,55+0,6)*0,6</t>
  </si>
  <si>
    <t>120</t>
  </si>
  <si>
    <t>597610000.1</t>
  </si>
  <si>
    <t>obkládačky keramické vel. 200x200x6 mm</t>
  </si>
  <si>
    <t>1039280635</t>
  </si>
  <si>
    <t>61,212*1,1</t>
  </si>
  <si>
    <t>121</t>
  </si>
  <si>
    <t>781500444.1</t>
  </si>
  <si>
    <t>Příplatek ke keramickému obkladu na ukončující a rohové profily</t>
  </si>
  <si>
    <t>-1505691651</t>
  </si>
  <si>
    <t>předpoklad 0,8 m/m2</t>
  </si>
  <si>
    <t>61,212*0,8</t>
  </si>
  <si>
    <t>zaokrouhlený odhad</t>
  </si>
  <si>
    <t>50,0-48,97</t>
  </si>
  <si>
    <t>122</t>
  </si>
  <si>
    <t>998781101</t>
  </si>
  <si>
    <t>Přesun hmot tonážní pro obklady keramické v objektech v do 6 m</t>
  </si>
  <si>
    <t>-1068057510</t>
  </si>
  <si>
    <t>784</t>
  </si>
  <si>
    <t>Dokončovací práce - malby a tapety</t>
  </si>
  <si>
    <t>123</t>
  </si>
  <si>
    <t>784181111.1</t>
  </si>
  <si>
    <t>Jednonásobná penetrace malířského podkladu vč.SDK desek, pačoku na nových i původních omítkách v místnostech výšky do 3,80m</t>
  </si>
  <si>
    <t>444003911</t>
  </si>
  <si>
    <t>910,203</t>
  </si>
  <si>
    <t>124</t>
  </si>
  <si>
    <t>784221101</t>
  </si>
  <si>
    <t>Dvojnásobné malby ze směsí za sucha dobře otěruvzdorných v místnostech do 3,80 m</t>
  </si>
  <si>
    <t>-937335062</t>
  </si>
  <si>
    <t xml:space="preserve">stropy - dle vyspravení </t>
  </si>
  <si>
    <t>odpočet akustického obkladu v m.c.05-07</t>
  </si>
  <si>
    <t>-(45,4+53,3+43,3)</t>
  </si>
  <si>
    <t>stěny nově omítané</t>
  </si>
  <si>
    <t>------------------------</t>
  </si>
  <si>
    <t>odpočet otvorů (část do 4 m2)</t>
  </si>
  <si>
    <t>-(2,4*2,1*11-4,0*11+1,8*2,9*2-4,0*2)</t>
  </si>
  <si>
    <t>1,8*2,1*2</t>
  </si>
  <si>
    <t>stěny a pilíře opravované z 10 %</t>
  </si>
  <si>
    <t>--------------------------------------</t>
  </si>
  <si>
    <t>SDK</t>
  </si>
  <si>
    <t>----</t>
  </si>
  <si>
    <t>příčky</t>
  </si>
  <si>
    <t>(74,399+59,708+69,428)*2</t>
  </si>
  <si>
    <t>předstěny</t>
  </si>
  <si>
    <t>17,7</t>
  </si>
  <si>
    <t>obklad vedení ÚT pod stropem</t>
  </si>
  <si>
    <t>28,5</t>
  </si>
  <si>
    <t>odpočet keramických obkladů</t>
  </si>
  <si>
    <t>-61,212</t>
  </si>
  <si>
    <t>přípočet předpoklad - jiné související místnosti a prostory zasažené činností</t>
  </si>
  <si>
    <t>80,0</t>
  </si>
  <si>
    <t>125</t>
  </si>
  <si>
    <t>784221101.1</t>
  </si>
  <si>
    <t>Příplatek na realizaci druhé popř.třetí barvy v místnosti do 3,80 m</t>
  </si>
  <si>
    <t>-491605238</t>
  </si>
  <si>
    <t>02 - ZDRAVOTNÍ 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</si>
  <si>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</si>
  <si>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</si>
  <si>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</si>
  <si>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</si>
  <si>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</si>
  <si>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</si>
  <si>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721110963</t>
  </si>
  <si>
    <t>Potrubí kameninové propojení potrubí DN 150</t>
  </si>
  <si>
    <t>1438696946</t>
  </si>
  <si>
    <t>721140802</t>
  </si>
  <si>
    <t>Demontáž potrubí litinové do DN 100</t>
  </si>
  <si>
    <t>-68599540</t>
  </si>
  <si>
    <t>721140915</t>
  </si>
  <si>
    <t>Potrubí litinové propojení potrubí DN 100</t>
  </si>
  <si>
    <t>-1245019647</t>
  </si>
  <si>
    <t>721171803</t>
  </si>
  <si>
    <t>Demontáž potrubí z PVC do D 75</t>
  </si>
  <si>
    <t>668993306</t>
  </si>
  <si>
    <t>721173401</t>
  </si>
  <si>
    <t>Potrubí kanalizační z PVC SN 4 svodné DN 110</t>
  </si>
  <si>
    <t>1688835635</t>
  </si>
  <si>
    <t>721173402</t>
  </si>
  <si>
    <t>Potrubí kanalizační z PVC SN 4 svodné DN 125</t>
  </si>
  <si>
    <t>492330415</t>
  </si>
  <si>
    <t>721173403</t>
  </si>
  <si>
    <t>Potrubí kanalizační z PVC SN 4 svodné DN 160</t>
  </si>
  <si>
    <t>196010639</t>
  </si>
  <si>
    <t>721174024</t>
  </si>
  <si>
    <t>Potrubí kanalizační z PP odpadní DN 75</t>
  </si>
  <si>
    <t>-305038022</t>
  </si>
  <si>
    <t>721174025</t>
  </si>
  <si>
    <t>Potrubí kanalizační z PP odpadní DN 110</t>
  </si>
  <si>
    <t>1675660215</t>
  </si>
  <si>
    <t>721174042</t>
  </si>
  <si>
    <t>Potrubí kanalizační z PP připojovací DN 40</t>
  </si>
  <si>
    <t>707225137</t>
  </si>
  <si>
    <t>721174043</t>
  </si>
  <si>
    <t>Potrubí kanalizační z PP připojovací DN 50</t>
  </si>
  <si>
    <t>273300635</t>
  </si>
  <si>
    <t>721194104</t>
  </si>
  <si>
    <t>Vyvedení a upevnění odpadních výpustek DN 40</t>
  </si>
  <si>
    <t>-1078819346</t>
  </si>
  <si>
    <t>721194105</t>
  </si>
  <si>
    <t>Vyvedení a upevnění odpadních výpustek DN 50</t>
  </si>
  <si>
    <t>-1104780204</t>
  </si>
  <si>
    <t>721194109</t>
  </si>
  <si>
    <t>Vyvedení a upevnění odpadních výpustek DN 100</t>
  </si>
  <si>
    <t>513528062</t>
  </si>
  <si>
    <t>721226511</t>
  </si>
  <si>
    <t>Zápachová uzávěrka podomítková pro pračku a myčku DN 40</t>
  </si>
  <si>
    <t>284013864</t>
  </si>
  <si>
    <t>721226529</t>
  </si>
  <si>
    <t>Odkapní nádobka se sifonem DN 32</t>
  </si>
  <si>
    <t>566872852</t>
  </si>
  <si>
    <t>721273153</t>
  </si>
  <si>
    <t>Hlavice ventilační polypropylen PP DN 110</t>
  </si>
  <si>
    <t>-1643533273</t>
  </si>
  <si>
    <t>721290111</t>
  </si>
  <si>
    <t>Zkouška těsnosti potrubí kanalizace vodou do DN 125</t>
  </si>
  <si>
    <t>-2100796222</t>
  </si>
  <si>
    <t>721290112</t>
  </si>
  <si>
    <t>Zkouška těsnosti potrubí kanalizace vodou do DN 200</t>
  </si>
  <si>
    <t>-888738943</t>
  </si>
  <si>
    <t>998721102</t>
  </si>
  <si>
    <t>Přesun hmot tonážní pro vnitřní kanalizace v objektech v do 12 m</t>
  </si>
  <si>
    <t>1933989456</t>
  </si>
  <si>
    <t>722</t>
  </si>
  <si>
    <t>Zdravotechnika - vnitřní vodovod</t>
  </si>
  <si>
    <t>722131936</t>
  </si>
  <si>
    <t>Potrubí pozinkované závitové propojení potrubí DN 50</t>
  </si>
  <si>
    <t>-1282925904</t>
  </si>
  <si>
    <t>722170804</t>
  </si>
  <si>
    <t>Demontáž rozvodů vody z plastů do D 50</t>
  </si>
  <si>
    <t>953865820</t>
  </si>
  <si>
    <t>722174021</t>
  </si>
  <si>
    <t>Potrubí vodovodní plastové PPR svar polyfuze PN 20 D 16 x 2,7 mm</t>
  </si>
  <si>
    <t>-1837922748</t>
  </si>
  <si>
    <t>722174022</t>
  </si>
  <si>
    <t>Potrubí vodovodní plastové PPR svar polyfuze PN 20 D 20 x 3,4 mm</t>
  </si>
  <si>
    <t>1393807461</t>
  </si>
  <si>
    <t>722174023</t>
  </si>
  <si>
    <t>Potrubí vodovodní plastové PPR svar polyfuze PN 20 D 25 x 4,2 mm</t>
  </si>
  <si>
    <t>1735214794</t>
  </si>
  <si>
    <t>722174024</t>
  </si>
  <si>
    <t>Potrubí vodovodní plastové PPR svar polyfuze PN 20 D 32 x5,4 mm</t>
  </si>
  <si>
    <t>-2089944769</t>
  </si>
  <si>
    <t>722174025</t>
  </si>
  <si>
    <t>Potrubí vodovodní plastové PPR svar polyfuze PN 20 D 40 x 6,7 mm</t>
  </si>
  <si>
    <t>182644921</t>
  </si>
  <si>
    <t>722181211</t>
  </si>
  <si>
    <t>Ochrana vodovodního potrubí přilepenými termoizolačními trubicemi z PE tl do 6 mm DN do 22 mm</t>
  </si>
  <si>
    <t>-1499171221</t>
  </si>
  <si>
    <t>722181212</t>
  </si>
  <si>
    <t>Ochrana vodovodního potrubí přilepenými termoizolačními trubicemi z PE tl do 6 mm DN do 32 mm</t>
  </si>
  <si>
    <t>-14867190</t>
  </si>
  <si>
    <t>722181221</t>
  </si>
  <si>
    <t>Ochrana vodovodního potrubí přilepenými termoizolačními trubicemi z PE tl do 9 mm DN do 22 mm</t>
  </si>
  <si>
    <t>1216485847</t>
  </si>
  <si>
    <t>722181222</t>
  </si>
  <si>
    <t>Ochrana vodovodního potrubí přilepenými termoizolačními trubicemi z PE tl do 9 mm DN do 45 mm</t>
  </si>
  <si>
    <t>-1213542979</t>
  </si>
  <si>
    <t>722190401</t>
  </si>
  <si>
    <t>Vyvedení a upevnění výpustku do DN 25</t>
  </si>
  <si>
    <t>972142783</t>
  </si>
  <si>
    <t>722212440</t>
  </si>
  <si>
    <t>Orientační štítky na zeď</t>
  </si>
  <si>
    <t>soubor</t>
  </si>
  <si>
    <t>1550221562</t>
  </si>
  <si>
    <t>722220111</t>
  </si>
  <si>
    <t>Nástěnka pro výtokový ventil G 1/2 s jedním závitem</t>
  </si>
  <si>
    <t>-1257410737</t>
  </si>
  <si>
    <t>722220121</t>
  </si>
  <si>
    <t>Nástěnka pro baterii G 1/2 s jedním závitem</t>
  </si>
  <si>
    <t>pár</t>
  </si>
  <si>
    <t>1960475748</t>
  </si>
  <si>
    <t>722224115</t>
  </si>
  <si>
    <t>Kohout plnicí nebo vypouštěcí G 1/2 PN 10 s jedním závitem</t>
  </si>
  <si>
    <t>1840530284</t>
  </si>
  <si>
    <t>722231073</t>
  </si>
  <si>
    <t>Ventil zpětný mosazný G 3/4 PN 10 do 110°C se dvěma závity</t>
  </si>
  <si>
    <t>-556560140</t>
  </si>
  <si>
    <t>722231075</t>
  </si>
  <si>
    <t>Ventil zpětný mosazný G 5/4 PN 10 do 110°C se dvěma závity</t>
  </si>
  <si>
    <t>312033150</t>
  </si>
  <si>
    <t>722231221</t>
  </si>
  <si>
    <t>Ventil pojistný mosazný G 1/2 PN 6 do 100°C k bojleru s vnitřním x vnějším závitem</t>
  </si>
  <si>
    <t>103464763</t>
  </si>
  <si>
    <t>722232043</t>
  </si>
  <si>
    <t>Kohout kulový přímý G 1/2 PN 42 do 185°C vnitřní závit</t>
  </si>
  <si>
    <t>-1549266071</t>
  </si>
  <si>
    <t>722232044</t>
  </si>
  <si>
    <t>Kohout kulový přímý G 3/4 PN 42 do 185°C vnitřní závit</t>
  </si>
  <si>
    <t>230579263</t>
  </si>
  <si>
    <t>722232045</t>
  </si>
  <si>
    <t>Kohout kulový přímý G 1 PN 42 do 185°C vnitřní závit</t>
  </si>
  <si>
    <t>2038974582</t>
  </si>
  <si>
    <t>722232046</t>
  </si>
  <si>
    <t>Kohout kulový přímý G 5/4 PN 42 do 185°C vnitřní závit</t>
  </si>
  <si>
    <t>-474815355</t>
  </si>
  <si>
    <t>722234266</t>
  </si>
  <si>
    <t>Filtr mosazný G 5/4 PN 16 do 120°C s 2x vnitřním závitem</t>
  </si>
  <si>
    <t>-669358595</t>
  </si>
  <si>
    <t>722239102</t>
  </si>
  <si>
    <t>Montáž armatur vodovodních se dvěma závity G 3/4</t>
  </si>
  <si>
    <t>805549502</t>
  </si>
  <si>
    <t>55121299</t>
  </si>
  <si>
    <t xml:space="preserve">Termoskopický směšovací ventil skupinový DN 20, 3-45 l/min, zpětných klapek s havarijní funkcí při výpadku studené vody </t>
  </si>
  <si>
    <t>-1418726678</t>
  </si>
  <si>
    <t>722250139</t>
  </si>
  <si>
    <t>Hydrantový systém s tvarově stálou hadicí D 19 x 20 m celoplechový</t>
  </si>
  <si>
    <t>-431325732</t>
  </si>
  <si>
    <t>722262219</t>
  </si>
  <si>
    <t>Vodoměr závitový jednovtokový suchoběžný do 40°C G 3/4 Qn 2,5 m3/h horizontální</t>
  </si>
  <si>
    <t>502912240</t>
  </si>
  <si>
    <t>722290226</t>
  </si>
  <si>
    <t>Zkouška těsnosti vodovodního potrubí závitového do DN 50</t>
  </si>
  <si>
    <t>2069772258</t>
  </si>
  <si>
    <t>722290234</t>
  </si>
  <si>
    <t>Proplach a dezinfekce vodovodního potrubí do DN 80</t>
  </si>
  <si>
    <t>-769595710</t>
  </si>
  <si>
    <t>998722102</t>
  </si>
  <si>
    <t>Přesun hmot tonážní pro vnitřní vodovod v objektech v do 12 m</t>
  </si>
  <si>
    <t>-1362783584</t>
  </si>
  <si>
    <t>725</t>
  </si>
  <si>
    <t>Zdravotechnika - zařizovací předměty</t>
  </si>
  <si>
    <t>725110899</t>
  </si>
  <si>
    <t>Demontáž zařizovacích předmětů včetně armatur</t>
  </si>
  <si>
    <t>502419463</t>
  </si>
  <si>
    <t>725112015</t>
  </si>
  <si>
    <t>Klozet keramický dětský standardní samostatně stojící s hlubokým splachováním odpad vodorovný</t>
  </si>
  <si>
    <t>-174532355</t>
  </si>
  <si>
    <t>725112022</t>
  </si>
  <si>
    <t>Klozet keramický závěsný na nosné stěny s hlubokým splachováním odpad vodorovný</t>
  </si>
  <si>
    <t>772928954</t>
  </si>
  <si>
    <t>725121527</t>
  </si>
  <si>
    <t>Pisoárový záchodek automatický s integrovaným napájecím zdrojem</t>
  </si>
  <si>
    <t>-1823515597</t>
  </si>
  <si>
    <t>725211601</t>
  </si>
  <si>
    <t>Umyvadlo keramické bílé šířky 500 mm bez krytu na sifon připevněné na stěnu šrouby</t>
  </si>
  <si>
    <t>-794513777</t>
  </si>
  <si>
    <t>725211602</t>
  </si>
  <si>
    <t>Umyvadlo keramické bílé šířky 550 mm bez krytu na sifon připevněné na stěnu šrouby</t>
  </si>
  <si>
    <t>-2098403524</t>
  </si>
  <si>
    <t>725241529</t>
  </si>
  <si>
    <t>Vanička sprchová keramická obdélníková 1100x900 mm</t>
  </si>
  <si>
    <t>-2005142430</t>
  </si>
  <si>
    <t>725319111</t>
  </si>
  <si>
    <t>Montáž dřezu ostatních typů</t>
  </si>
  <si>
    <t>1586725060</t>
  </si>
  <si>
    <t>725532102</t>
  </si>
  <si>
    <t>Elektrický ohřívač zásobníkový akumulační závěsný svislý 15 l / 2 kW</t>
  </si>
  <si>
    <t>-1853679221</t>
  </si>
  <si>
    <t>725532125</t>
  </si>
  <si>
    <t>Elektrický ohřívač zásobníkový akumulační závěsný svislý 180 l / 2,2 kW</t>
  </si>
  <si>
    <t>-1882328956</t>
  </si>
  <si>
    <t>725535221</t>
  </si>
  <si>
    <t>Ventil pojistný bezpečnostní souprava bez redukčního ventilu s výlevkou</t>
  </si>
  <si>
    <t>58201516</t>
  </si>
  <si>
    <t>725812219</t>
  </si>
  <si>
    <t>Ventil stojánkový pákový G 1/2</t>
  </si>
  <si>
    <t>-546701826</t>
  </si>
  <si>
    <t>725813111</t>
  </si>
  <si>
    <t>Ventil rohový bez připojovací trubičky nebo flexi hadičky G 1/2</t>
  </si>
  <si>
    <t>414874875</t>
  </si>
  <si>
    <t>725813119</t>
  </si>
  <si>
    <t>Kombinovaný ventil rohový a pračkový pračkový G 3/4</t>
  </si>
  <si>
    <t>2087673136</t>
  </si>
  <si>
    <t>725821312</t>
  </si>
  <si>
    <t>Baterie dřezová nástěnná páková s otáčivým kulatým ústím a délkou ramínka 300 mm</t>
  </si>
  <si>
    <t>-1341976350</t>
  </si>
  <si>
    <t>725821326</t>
  </si>
  <si>
    <t>Baterie dřezová stojánková páková s otáčivým kulatým ústím a délkou ramínka 265 mm</t>
  </si>
  <si>
    <t>-273082262</t>
  </si>
  <si>
    <t>725822611</t>
  </si>
  <si>
    <t>Baterie umyvadlová stojánková páková bez výpusti</t>
  </si>
  <si>
    <t>358279204</t>
  </si>
  <si>
    <t>725841319</t>
  </si>
  <si>
    <t>Baterie sprchová nástěnná pákové + sprchový set</t>
  </si>
  <si>
    <t>2062645731</t>
  </si>
  <si>
    <t>725862113</t>
  </si>
  <si>
    <t>Zápachová uzávěrka pro dřezy s přípojkou pro pračku nebo myčku DN 40/50</t>
  </si>
  <si>
    <t>-1223703509</t>
  </si>
  <si>
    <t>998725102</t>
  </si>
  <si>
    <t>Přesun hmot tonážní pro zařizovací předměty v objektech v do 12 m</t>
  </si>
  <si>
    <t>1644258034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</si>
  <si>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</si>
  <si>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</si>
  <si>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</si>
  <si>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</si>
  <si>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1161899497</t>
  </si>
  <si>
    <t>726131049</t>
  </si>
  <si>
    <t>splachovací nádržka pod omítku 440/510/120, ovládání zepředu, ovládácí tlačítko plast</t>
  </si>
  <si>
    <t>-1785704438</t>
  </si>
  <si>
    <t>998726111</t>
  </si>
  <si>
    <t>Přesun hmot tonážní pro instalační prefabrikáty v objektech v do 6 m</t>
  </si>
  <si>
    <t>-1722564089</t>
  </si>
  <si>
    <t>03 - VYTÁPĚNÍ</t>
  </si>
  <si>
    <t xml:space="preserve">    713 - Izolace tepelné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</si>
  <si>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</si>
  <si>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</si>
  <si>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</si>
  <si>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</si>
  <si>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</si>
  <si>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</si>
  <si>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Izolace tepelné</t>
  </si>
  <si>
    <t>713411150</t>
  </si>
  <si>
    <t>Izolace tepelné potrubí pro otopná tělesa, potrubí v podlaze, ve stěnách a stropech, potrubí DN15-40, dod+mtz, komplet</t>
  </si>
  <si>
    <t>2089325811</t>
  </si>
  <si>
    <t>Poznámka k položce:
Všechno nové potrubí v podhledech, v SDK stěnách, v předstěnách a v podlaze a v místech prostupu potrubí stěnami a stropy bude izolováno návlekovou izolací - tl. 10mm pro potrubí DN15,20, tl.20mm pro potrubí DN25,32,40. Izolace potrubí bude použita taková, která má součinitel tepelné vodivosti λ 0,040W/m.K a lepší, budou použity trubice dutého profilu z pěnového polyetylenu laminované povrchovou ochrannou polyetylenovou tkaninou (pro osazení do podlah, pro zalití do betonu a do stěn musí být izolace opatřena ochrannou vrstvou).</t>
  </si>
  <si>
    <t>732</t>
  </si>
  <si>
    <t>Ústřední vytápění - strojovny</t>
  </si>
  <si>
    <t>732199100</t>
  </si>
  <si>
    <t>Orientační, popisné, směrové štítky (popisné 2x, směry toku 6x)</t>
  </si>
  <si>
    <t>ks</t>
  </si>
  <si>
    <t>808320945</t>
  </si>
  <si>
    <t>732429111</t>
  </si>
  <si>
    <t>Montáž čerpadla oběhového DN 25 do potrubí</t>
  </si>
  <si>
    <t>-432258272</t>
  </si>
  <si>
    <t>9.1</t>
  </si>
  <si>
    <t>Oběhové čerpadlo, DN25, s elektronickou regulací otáček, vč. tepelné izolace</t>
  </si>
  <si>
    <t>-1637254249</t>
  </si>
  <si>
    <t>Poznámka k položce:
Oběhové čerpadlo pro vytápění, DN25, 230V, 124W, 1,02A, s elektronickou regulací otáček, vč. tepelné izolace, PN10, průtok 500 až 4000kg/h, výtlak při průtoku 1700kg/h ...10-80 kPa, hmotnost do 7kg, s možností napojení na nadřazenou regulaci</t>
  </si>
  <si>
    <t>732429119</t>
  </si>
  <si>
    <t>Uvedení zařízení do chodu (směšovací uzel, napojení na MaR)</t>
  </si>
  <si>
    <t>-282605411</t>
  </si>
  <si>
    <t>732429130</t>
  </si>
  <si>
    <t>VZD-malý radiální ventilátor na stěnu V=80m3/hod., dpext=50Pa, vestavěná přetlaková klapka, vestavěný doběh, připojení DN100</t>
  </si>
  <si>
    <t>-1320716288</t>
  </si>
  <si>
    <t>732429131</t>
  </si>
  <si>
    <t>VZD-žaluziová přetlaková klapka samočinná, kovová, RAL dle fasády</t>
  </si>
  <si>
    <t>-33220589</t>
  </si>
  <si>
    <t>732429132</t>
  </si>
  <si>
    <t>VZD-vzduchotechnické potrubí z pozink.plechu sk.I SPIRO DN100/ 0% tvarovek</t>
  </si>
  <si>
    <t>-1297978965</t>
  </si>
  <si>
    <t>732429133</t>
  </si>
  <si>
    <t>VZD-spojovací, těsnící a montážní materiál</t>
  </si>
  <si>
    <t>-1205994724</t>
  </si>
  <si>
    <t>733</t>
  </si>
  <si>
    <t>Ústřední vytápění - potrubí</t>
  </si>
  <si>
    <t>733110806</t>
  </si>
  <si>
    <t>Stavební výpomoce- prostupy pro potrubí, drážky, potřebné konstrukce z ocelových profilů pro upevnění potrubí, vč.potřebného materiálu atd. - celkem</t>
  </si>
  <si>
    <t>1164676541</t>
  </si>
  <si>
    <t>733110807</t>
  </si>
  <si>
    <t>Úprava stávajícícho otopného systému=demontáže, vč.potřebného materiálu, vč. odvozu do šrotu a na skládku</t>
  </si>
  <si>
    <t>496239244</t>
  </si>
  <si>
    <t>Poznámka k položce:
demontáže otopných těles litinových článkových......13 ks
demontáže otopných těles registr z hl.trubek......5 ks
demontáže potrubí - ocelové, DN15-32
demontáže armatur - DN10-15
demontáže uložení, upevnění potrubí, otopných těles</t>
  </si>
  <si>
    <t>733110812</t>
  </si>
  <si>
    <t>Uložení, upevnění potrubí topné vody, objímky z pryžovou vložkou</t>
  </si>
  <si>
    <t>917812621</t>
  </si>
  <si>
    <t>733110814</t>
  </si>
  <si>
    <t>Protipožární utěsnění prostupů potrubí mezi požárními úseky, vč. atestů a certifikátů</t>
  </si>
  <si>
    <t>1362499659</t>
  </si>
  <si>
    <t>733111102</t>
  </si>
  <si>
    <t>Potrubí ocelové závitové bezešvé běžné nízkotlaké DN 10</t>
  </si>
  <si>
    <t>-30071389</t>
  </si>
  <si>
    <t>733111103</t>
  </si>
  <si>
    <t>Potrubí ocelové závitové bezešvé běžné nízkotlaké DN 15</t>
  </si>
  <si>
    <t>1421575423</t>
  </si>
  <si>
    <t>733111104</t>
  </si>
  <si>
    <t>Potrubí ocelové závitové bezešvé běžné nízkotlaké DN 20</t>
  </si>
  <si>
    <t>-111942252</t>
  </si>
  <si>
    <t>733111105</t>
  </si>
  <si>
    <t>Potrubí ocelové závitové bezešvé běžné nízkotlaké DN 25</t>
  </si>
  <si>
    <t>-519496897</t>
  </si>
  <si>
    <t>733111106</t>
  </si>
  <si>
    <t>Potrubí ocelové závitové bezešvé běžné nízkotlaké DN 32</t>
  </si>
  <si>
    <t>-1417741871</t>
  </si>
  <si>
    <t>733111107</t>
  </si>
  <si>
    <t>Potrubí ocelové závitové bezešvé běžné nízkotlaké DN 40</t>
  </si>
  <si>
    <t>154957731</t>
  </si>
  <si>
    <t>733111113</t>
  </si>
  <si>
    <t>Potrubí ocelové závitové bezešvé běžné v kotelnách nebo strojovnách DN 15</t>
  </si>
  <si>
    <t>1482703368</t>
  </si>
  <si>
    <t>733111114</t>
  </si>
  <si>
    <t>Potrubí ocelové závitové bezešvé běžné v kotelnách nebo strojovnách DN 20</t>
  </si>
  <si>
    <t>-636276742</t>
  </si>
  <si>
    <t>733111117</t>
  </si>
  <si>
    <t>Potrubí ocelové závitové bezešvé běžné v kotelnách nebo strojovnách DN 40</t>
  </si>
  <si>
    <t>54657823</t>
  </si>
  <si>
    <t>733113112</t>
  </si>
  <si>
    <t>Příplatek k porubí z trubek ocelových závitových za zhotovení závitové ocelové přípojky DN 10</t>
  </si>
  <si>
    <t>-1486698788</t>
  </si>
  <si>
    <t>733113113</t>
  </si>
  <si>
    <t>Příplatek k porubí z trubek ocelových závitových za zhotovení závitové ocelové přípojky DN 15</t>
  </si>
  <si>
    <t>-293915605</t>
  </si>
  <si>
    <t>733113117</t>
  </si>
  <si>
    <t>Příplatek k porubí z trubek ocelových závitových za zhotovení závitové ocelové přípojky DN 40</t>
  </si>
  <si>
    <t>1089669166</t>
  </si>
  <si>
    <t>733190107</t>
  </si>
  <si>
    <t>Zkouška těsnosti potrubí ocelové závitové do DN 40</t>
  </si>
  <si>
    <t>-2101890771</t>
  </si>
  <si>
    <t>733224220</t>
  </si>
  <si>
    <t>Příplatek k potrubí plastovému za zhotovení přípojky D 20x2</t>
  </si>
  <si>
    <t>1442972374</t>
  </si>
  <si>
    <t>733322205</t>
  </si>
  <si>
    <t xml:space="preserve">Potrubí plastové s Al vložkou spojované kovovou objímkou D 20x2, potrubí vč. potřebných přechodek na jiné potrubí, vč. fitinek </t>
  </si>
  <si>
    <t>-1378001102</t>
  </si>
  <si>
    <t>733322206</t>
  </si>
  <si>
    <t>Potrubí plastové s Al vložkou spojované kovovou objímkou D 26x3, potrubí vč. potřebných přechodek na jiná potrubí, vč. fitinek</t>
  </si>
  <si>
    <t>-636573162</t>
  </si>
  <si>
    <t>733322207</t>
  </si>
  <si>
    <t>Potrubí plastové s Al vložkou spojované kovovou objímkou D 32x3, potrubí vč. potřebných přechodek na jiná potrubí, vč. fitinek</t>
  </si>
  <si>
    <t>529896225</t>
  </si>
  <si>
    <t>733391101</t>
  </si>
  <si>
    <t>Zkouška těsnosti potrubí plastové do D 32x3,0</t>
  </si>
  <si>
    <t>1617623884</t>
  </si>
  <si>
    <t>734</t>
  </si>
  <si>
    <t>Ústřední vytápění - armatury</t>
  </si>
  <si>
    <t>734211128</t>
  </si>
  <si>
    <t>Trojcestný směšovací elektroventil - mtz (dodávka je v MaR)</t>
  </si>
  <si>
    <t>304818315</t>
  </si>
  <si>
    <t>734211129</t>
  </si>
  <si>
    <t>Ventil závitový odvzdušňovací G 1/2 PN 14 do 120°C automatický se zpětnou klapkou</t>
  </si>
  <si>
    <t>-615625118</t>
  </si>
  <si>
    <t>734220106</t>
  </si>
  <si>
    <t>Ventil závitový regulační přímý G 3/4 PN 10 do 100°C vyvažovací, se stupnicí, s měřícími vsuvkami,s vypouštěním, kv4,1</t>
  </si>
  <si>
    <t>295107432</t>
  </si>
  <si>
    <t>734221557</t>
  </si>
  <si>
    <t>Ventil závitový termostatický dvouregulační, G 3/8 PN 16 do 110°C bez hlavice ovládání, kv 0,6, s koncovkou pro napojení na potrubí ocelové DN10</t>
  </si>
  <si>
    <t>-1305596560</t>
  </si>
  <si>
    <t>734221558</t>
  </si>
  <si>
    <t>Ventil závitový termostatický dvouregulační, G 1/2 PN 16 do 110°C bez hlavice ovládání, kv 0,6, s koncovkou pro napojení na potrubí ocelové DN15</t>
  </si>
  <si>
    <t>-2091799858</t>
  </si>
  <si>
    <t>734221559</t>
  </si>
  <si>
    <t>Šroubení regulační a uzavírací, G 1/2 PN 16 do 110°C, kv 1,35, s koncovkou pro napojení na potrubí ocelové DN15</t>
  </si>
  <si>
    <t>-1346359760</t>
  </si>
  <si>
    <t>734221684</t>
  </si>
  <si>
    <t>Termostatická hlavice kapalinová PN 10 do 110°C s vestavěným čidlem, pro ventily k tělesům klasik a pro tělesa VK</t>
  </si>
  <si>
    <t>1982418825</t>
  </si>
  <si>
    <t>734242422</t>
  </si>
  <si>
    <t>Ventil závitový zpětný přímý DN20 PN6, kv8, do 95°C, mosazná kuželka, pružina nerez</t>
  </si>
  <si>
    <t>1257419305</t>
  </si>
  <si>
    <t>734242425</t>
  </si>
  <si>
    <t>Ventil závitový zpětný přímý DN40 PN6, kv24, do 95°C, mosazná kuželka, pružina nerez</t>
  </si>
  <si>
    <t>-1692221129</t>
  </si>
  <si>
    <t>734261408</t>
  </si>
  <si>
    <t>Armatura připojovací,uzavírací a regulační DN15 PN 10 do 110°C radiátorů typu VK,VKL,VKU... kv 1,35, vč.přechodek pro napojení na potrubí plastové s Al vložkou pr.20x2</t>
  </si>
  <si>
    <t>571259360</t>
  </si>
  <si>
    <t>734261735</t>
  </si>
  <si>
    <t>Radiátorový ventil pro středové napojení žebříčků, regulační, rohový, kv 0,6 vč. termostatické hlavice, s napojením na potrubí ocelové DN15</t>
  </si>
  <si>
    <t>1686971978</t>
  </si>
  <si>
    <t>734291123</t>
  </si>
  <si>
    <t>Kohout plnící a vypouštěcí G 1/2 PN 10 do 90°C závitový</t>
  </si>
  <si>
    <t>1205108388</t>
  </si>
  <si>
    <t>734291246</t>
  </si>
  <si>
    <t>Filtr závitový přímý G 1 1/2 PN 16 do 130°C s vnitřními závity</t>
  </si>
  <si>
    <t>1842761307</t>
  </si>
  <si>
    <t>734292772</t>
  </si>
  <si>
    <t>Kohout kulový přímý G 1/2 PN 42 do 185°C plnoprůtokový s koulí "hranatou" vnitřní závit</t>
  </si>
  <si>
    <t>-784031843</t>
  </si>
  <si>
    <t>734292776</t>
  </si>
  <si>
    <t>Kohout kulový přímý G 1 1/2 PN 42 do 185°C plnoprůtokový s koulí "hranatou" vnitřní závit</t>
  </si>
  <si>
    <t>-641826675</t>
  </si>
  <si>
    <t>734292819</t>
  </si>
  <si>
    <t>Přepouštěcí ventil, závitový, rozsah 5-50 kPa, DN15, se stupnicí</t>
  </si>
  <si>
    <t>-760731681</t>
  </si>
  <si>
    <t>734411139</t>
  </si>
  <si>
    <t>Teploměr technický s pevným stonkem a jímkou, 0-120 st.C (dl.stonku 60mm-2x)</t>
  </si>
  <si>
    <t>1469083774</t>
  </si>
  <si>
    <t>734421130</t>
  </si>
  <si>
    <t>Tlakoměr nízkotlaký kruhový D 160 spodní připojení, vč. manom.kohoutu a smyčky..2x rozsah 0-1 MPa</t>
  </si>
  <si>
    <t>1478092975</t>
  </si>
  <si>
    <t>734494219</t>
  </si>
  <si>
    <t xml:space="preserve">Návarek pro MaR </t>
  </si>
  <si>
    <t>661309425</t>
  </si>
  <si>
    <t>735</t>
  </si>
  <si>
    <t>Ústřední vytápění - otopná tělesa</t>
  </si>
  <si>
    <t>735000912</t>
  </si>
  <si>
    <t>Vyregulování systému</t>
  </si>
  <si>
    <t>1324226825</t>
  </si>
  <si>
    <t>735000913</t>
  </si>
  <si>
    <t>Vypuštění, napuštění, odvzdušnění systému (vč. vody)</t>
  </si>
  <si>
    <t>244157532</t>
  </si>
  <si>
    <t>735151291</t>
  </si>
  <si>
    <t>Otopné těleso panelové jednodeskové 1 přídavná přestupní plocha výška/délka 900/400 mm výkon 558 W</t>
  </si>
  <si>
    <t>-439772714</t>
  </si>
  <si>
    <t>735151292</t>
  </si>
  <si>
    <t>Otopné těleso panelové jednodeskové 1 přídavná přestupní plocha výška/délka 900/500 mm výkon 697 W</t>
  </si>
  <si>
    <t>858839429</t>
  </si>
  <si>
    <t>735151477</t>
  </si>
  <si>
    <t>Otopné těleso panelové dvoudeskové 1 přídavná přestupní plocha výška/délka 600/1000 mm výkon 1288 W</t>
  </si>
  <si>
    <t>-722684131</t>
  </si>
  <si>
    <t>735151482</t>
  </si>
  <si>
    <t>Otopné těleso panelové dvoudeskové 1 přídavná přestupní plocha výška/délka 600/1800 mm výkon 2318 W</t>
  </si>
  <si>
    <t>1963084087</t>
  </si>
  <si>
    <t>735151495</t>
  </si>
  <si>
    <t>Otopné těleso panelové dvoudeskové 1 přídavná přestupní plocha výška/délka 900/800 mm výkon 1403 W</t>
  </si>
  <si>
    <t>1533042535</t>
  </si>
  <si>
    <t>735151574</t>
  </si>
  <si>
    <t>Otopné těleso panelové dvoudeskové 2 přídavné přestupní plochy výška/délka 600/700 mm výkon 1175 W</t>
  </si>
  <si>
    <t>1020887924</t>
  </si>
  <si>
    <t>735151575</t>
  </si>
  <si>
    <t>Otopné těleso panelové dvoudeskové 2 přídavné přestupní plochy výška/délka 600/800 mm výkon 1343 W</t>
  </si>
  <si>
    <t>666508803</t>
  </si>
  <si>
    <t>735151583</t>
  </si>
  <si>
    <t>Otopné těleso panelové dvoudeskové 2 přídavné přestupní plochy výška/délka 600/2000 mm výkon 3358 W</t>
  </si>
  <si>
    <t>165134192</t>
  </si>
  <si>
    <t>735151596</t>
  </si>
  <si>
    <t>Otopné těleso panelové dvoudeskové 2 přídavné přestupní plochy výška/délka 900/900 mm výkon 2082 W</t>
  </si>
  <si>
    <t>-1931396095</t>
  </si>
  <si>
    <t>735151599</t>
  </si>
  <si>
    <t>Otopné těleso panelové dvoudeskové 2 přídavné přestupní plochy výška/délka 900/1200 mm výkon 2776 W</t>
  </si>
  <si>
    <t>-969113531</t>
  </si>
  <si>
    <t>735151679</t>
  </si>
  <si>
    <t>Otopné těleso panelové třídeskové 3 přídavné přestupní plochy výška/délka 600/1200 mm výkon 2887 W</t>
  </si>
  <si>
    <t>730683290</t>
  </si>
  <si>
    <t>735151683</t>
  </si>
  <si>
    <t>Otopné těleso panelové třídeskové 3 přídavné přestupní plochy výška/délka 600/2000 mm výkon 4812 W</t>
  </si>
  <si>
    <t>661276449</t>
  </si>
  <si>
    <t>735151696</t>
  </si>
  <si>
    <t>Otopné těleso panelové třídeskové 3 přídavné přestupní plochy výška/délka 900/900 mm výkon 2995 W</t>
  </si>
  <si>
    <t>-1997124458</t>
  </si>
  <si>
    <t>735152483</t>
  </si>
  <si>
    <t>Otopné těleso panelové VK dvoudeskové 1 přídavná přestupní plocha výška/délka 600/2000mm výkon 2576W</t>
  </si>
  <si>
    <t>1737334384</t>
  </si>
  <si>
    <t>735152583</t>
  </si>
  <si>
    <t>Otopné těleso panelové VK dvoudeskové 2 přídavné přestupní plochy výška/délka 600/2000mm výkon 3358W</t>
  </si>
  <si>
    <t>2053300833</t>
  </si>
  <si>
    <t>735152696</t>
  </si>
  <si>
    <t>Otopné těleso panelové VK třídeskové 3 přídavné přestupní plochy výška/délka 900/900 mm výkon 2995 W</t>
  </si>
  <si>
    <t>364933383</t>
  </si>
  <si>
    <t>735159341</t>
  </si>
  <si>
    <t>Montáž otopných těles panelových, na stěnu</t>
  </si>
  <si>
    <t>176562951</t>
  </si>
  <si>
    <t>735164523</t>
  </si>
  <si>
    <t>Montáž otopného tělesa trubkového na stěnu vč. montáže el.topné vložky vč. regulátoru</t>
  </si>
  <si>
    <t>1572054699</t>
  </si>
  <si>
    <t>735164554</t>
  </si>
  <si>
    <t>Ocelové žebříčkové těleso, spodní středové napojení, rozměry1820.750, výkon při teplotách 70/50 a ti 24°C 780W. Plus el. topná vložka 300W vč. regulátoru teploty</t>
  </si>
  <si>
    <t>1585821219</t>
  </si>
  <si>
    <t>783</t>
  </si>
  <si>
    <t>Dokončovací práce - nátěry</t>
  </si>
  <si>
    <t>783425428</t>
  </si>
  <si>
    <t>Nátěry potrubí (neizolovaného ocelového) - stávající, DN40-50</t>
  </si>
  <si>
    <t>1511545477</t>
  </si>
  <si>
    <t>Poznámka k položce:
potrubí bude natřeno syntetickým 2x vrchním emailem</t>
  </si>
  <si>
    <t>783425429</t>
  </si>
  <si>
    <t>Nátěry potrubí (izolovaného ocelového) - nové, ocelové</t>
  </si>
  <si>
    <t>50480504</t>
  </si>
  <si>
    <t>Poznámka k položce:
izolované potrubí základním nátěrem, neizolované potrubí potrubí budou natřena syntetickým základním nátěrem s 2x emailováním.</t>
  </si>
  <si>
    <t>783425430</t>
  </si>
  <si>
    <t>Nátěry ocelových doplňkových onstrukcí pro uložení potrubí</t>
  </si>
  <si>
    <t>-793096506</t>
  </si>
  <si>
    <t>Poznámka k položce:
syntetickým základním nátěrem s 2x emailováním.</t>
  </si>
  <si>
    <t>OST</t>
  </si>
  <si>
    <t>Ostatní</t>
  </si>
  <si>
    <t>77777h</t>
  </si>
  <si>
    <t>Topná zkouška, zaškolení obsluhy</t>
  </si>
  <si>
    <t>h</t>
  </si>
  <si>
    <t>512</t>
  </si>
  <si>
    <t>1539331664</t>
  </si>
  <si>
    <t>77778h</t>
  </si>
  <si>
    <t>Dokumentace dílenská</t>
  </si>
  <si>
    <t>219455946</t>
  </si>
  <si>
    <t>04 - ELEKTROINSTALACE SILNOPROUD</t>
  </si>
  <si>
    <t>741 - Elektroinstalace - silnoproud</t>
  </si>
  <si>
    <t>741</t>
  </si>
  <si>
    <t>Elektroinstalace - silnoproud</t>
  </si>
  <si>
    <t>7411001</t>
  </si>
  <si>
    <t>A sv. pro admin.plech, mikroprizma mat. LED32W/840,250/1530</t>
  </si>
  <si>
    <t>2025131457</t>
  </si>
  <si>
    <t>7411002</t>
  </si>
  <si>
    <t>A/N  dtto   + nouz.modul</t>
  </si>
  <si>
    <t>2063421151</t>
  </si>
  <si>
    <t>7411003</t>
  </si>
  <si>
    <t>B sv. pro admin.plech,v=40mm, opal, LED 32W/940,250/1250</t>
  </si>
  <si>
    <t>389432088</t>
  </si>
  <si>
    <t>7411004</t>
  </si>
  <si>
    <t>B/N   dtto + nouz. modul</t>
  </si>
  <si>
    <t>-399339723</t>
  </si>
  <si>
    <t>7411005</t>
  </si>
  <si>
    <t>C sv. pro admin.plech,v=40mm, opal, LED 25W/940, 325/325</t>
  </si>
  <si>
    <t>-2089401301</t>
  </si>
  <si>
    <t>7411006</t>
  </si>
  <si>
    <t>Č sv. LED 1800/840,13W,  IP54, sensor</t>
  </si>
  <si>
    <t>-1384607653</t>
  </si>
  <si>
    <t>7411007</t>
  </si>
  <si>
    <t>Fluorescenční tab. s piktogramemem nouz.úniku</t>
  </si>
  <si>
    <t>1500716462</t>
  </si>
  <si>
    <t>7411008</t>
  </si>
  <si>
    <t>Zásuvka jednonásobná,s clonkami 2P+PE, 16A/250VAC,</t>
  </si>
  <si>
    <t>1955971911</t>
  </si>
  <si>
    <t>7411009</t>
  </si>
  <si>
    <t>Zásuvka jednonás.2P+PE, 16A/250VAC, IP54</t>
  </si>
  <si>
    <t>-2022088594</t>
  </si>
  <si>
    <t>7411010</t>
  </si>
  <si>
    <t>Zásuvka dvojnásobná, 2x2P+PE, 16A/250VAC,</t>
  </si>
  <si>
    <t>1997771795</t>
  </si>
  <si>
    <t>7411011</t>
  </si>
  <si>
    <t>Zásuvka dvojnásobná, 2x2P+PE, 16A/250VAC, PC</t>
  </si>
  <si>
    <t>-1320981547</t>
  </si>
  <si>
    <t>7411012</t>
  </si>
  <si>
    <t xml:space="preserve">Jednopólový spínač, řazení č. 1, 10A/250VAC, </t>
  </si>
  <si>
    <t>-457095985</t>
  </si>
  <si>
    <t>7411013</t>
  </si>
  <si>
    <t>Seriový přep, střídavý, řazení č. 6+1, 10A/250VAC,</t>
  </si>
  <si>
    <t>591384804</t>
  </si>
  <si>
    <t>7411014</t>
  </si>
  <si>
    <t xml:space="preserve">Sériový přepínač, řazení č. 5, 10A/250VAC,  </t>
  </si>
  <si>
    <t>-837860333</t>
  </si>
  <si>
    <t>7411015</t>
  </si>
  <si>
    <t xml:space="preserve">Střídavý přepínač, řazení č. 6, 10A/250VAC,  </t>
  </si>
  <si>
    <t>780110581</t>
  </si>
  <si>
    <t>7411016</t>
  </si>
  <si>
    <t xml:space="preserve">Křížový přepínač, řazení č. 7, 10A/250VAC,  </t>
  </si>
  <si>
    <t>-1451046477</t>
  </si>
  <si>
    <t>7411017</t>
  </si>
  <si>
    <t>Časový spínač do instal. krabice</t>
  </si>
  <si>
    <t>1986139693</t>
  </si>
  <si>
    <t>7411018</t>
  </si>
  <si>
    <t>Elektroinstal.krabice přístrojová, KO68</t>
  </si>
  <si>
    <t>-41738656</t>
  </si>
  <si>
    <t>7411019</t>
  </si>
  <si>
    <t>Elektroinstal.krabice vč.svork.,KR68</t>
  </si>
  <si>
    <t>-11188516</t>
  </si>
  <si>
    <t>7411020</t>
  </si>
  <si>
    <t>Sporáková kombinace pod om. 230V/16A</t>
  </si>
  <si>
    <t>-1778854084</t>
  </si>
  <si>
    <t>7411021</t>
  </si>
  <si>
    <t>Kabel CYKY-O 2x1,5mm2</t>
  </si>
  <si>
    <t>-757835723</t>
  </si>
  <si>
    <t>7411022</t>
  </si>
  <si>
    <t>Kabel CYKY-O 3x1,5mm2</t>
  </si>
  <si>
    <t>-268552550</t>
  </si>
  <si>
    <t>7411023</t>
  </si>
  <si>
    <t>Kabel CYKY-J 3x1,5mm2</t>
  </si>
  <si>
    <t>-11557926</t>
  </si>
  <si>
    <t>7411024</t>
  </si>
  <si>
    <t>Kabel CYKY-J 3x2,5mm2</t>
  </si>
  <si>
    <t>2146451838</t>
  </si>
  <si>
    <t>7411025</t>
  </si>
  <si>
    <t>Kabel CYKY-J 5x1,5mm2</t>
  </si>
  <si>
    <t>-1282912103</t>
  </si>
  <si>
    <t>7411026</t>
  </si>
  <si>
    <t>Vodič CYA 6mm2 zž</t>
  </si>
  <si>
    <t>-703464188</t>
  </si>
  <si>
    <t>7411027</t>
  </si>
  <si>
    <t>Trubka ochranná PVC pr.16mm</t>
  </si>
  <si>
    <t>-1266523209</t>
  </si>
  <si>
    <t>7411028</t>
  </si>
  <si>
    <t>Trubka ochranná PVC pr.50mm</t>
  </si>
  <si>
    <t>987920641</t>
  </si>
  <si>
    <t>7411029</t>
  </si>
  <si>
    <t>Ukončení vodiče v rozvaděči do pr. 2,5mm2</t>
  </si>
  <si>
    <t>-1248338422</t>
  </si>
  <si>
    <t>7411030</t>
  </si>
  <si>
    <t>Ukončení vodiče v rozvaděči do pr. 120 mm2</t>
  </si>
  <si>
    <t>-622710837</t>
  </si>
  <si>
    <t>7411031</t>
  </si>
  <si>
    <t>Rozvaděč  R1, dle vč.č E2</t>
  </si>
  <si>
    <t>1560244665</t>
  </si>
  <si>
    <t>7411032</t>
  </si>
  <si>
    <t>Pom. stavební práce (přívodní kabely)</t>
  </si>
  <si>
    <t>1881340343</t>
  </si>
  <si>
    <t>7411033</t>
  </si>
  <si>
    <t>Podružný a spojovací materiál</t>
  </si>
  <si>
    <t>-2050439804</t>
  </si>
  <si>
    <t>7411035</t>
  </si>
  <si>
    <t>Příspěvek na recyklaci</t>
  </si>
  <si>
    <t>-1905153968</t>
  </si>
  <si>
    <t>7411036</t>
  </si>
  <si>
    <t>Doprava</t>
  </si>
  <si>
    <t>446290879</t>
  </si>
  <si>
    <t>05 - ELEKTROINSTALACE SLABOPROUD</t>
  </si>
  <si>
    <t>742 - Elektroinstalace - slaboproud</t>
  </si>
  <si>
    <t>743 - Elektroinstalace - EZS</t>
  </si>
  <si>
    <t>742</t>
  </si>
  <si>
    <t>Elektroinstalace - slaboproud</t>
  </si>
  <si>
    <t>7421001</t>
  </si>
  <si>
    <t>Vodič slabopr. JYSTY 4x2x0,6 (DT)</t>
  </si>
  <si>
    <t>402218869</t>
  </si>
  <si>
    <t>7421002</t>
  </si>
  <si>
    <t>Vodič slabopr. SEKU 4x0,6 (ST.T)</t>
  </si>
  <si>
    <t>92886592</t>
  </si>
  <si>
    <t>7421003</t>
  </si>
  <si>
    <t>Vodič UTP kat.6 (int.)</t>
  </si>
  <si>
    <t>878977219</t>
  </si>
  <si>
    <t>7421004</t>
  </si>
  <si>
    <t>Zásuvka účastn. (int.)</t>
  </si>
  <si>
    <t>850613769</t>
  </si>
  <si>
    <t>7421005</t>
  </si>
  <si>
    <t>Zásuvka účastnická  ST.T.</t>
  </si>
  <si>
    <t>-1231525426</t>
  </si>
  <si>
    <t>7421006</t>
  </si>
  <si>
    <t>Přístroj domácího tlf.</t>
  </si>
  <si>
    <t>-514335699</t>
  </si>
  <si>
    <t>7421007</t>
  </si>
  <si>
    <t>Tablo dom. Tlf. 2xzv.tl.</t>
  </si>
  <si>
    <t>800928604</t>
  </si>
  <si>
    <t>7421008</t>
  </si>
  <si>
    <t>El. Zámek</t>
  </si>
  <si>
    <t>-943440652</t>
  </si>
  <si>
    <t>7421009</t>
  </si>
  <si>
    <t>Kamera</t>
  </si>
  <si>
    <t>-1000099826</t>
  </si>
  <si>
    <t>7421010</t>
  </si>
  <si>
    <t>-993748806</t>
  </si>
  <si>
    <t>7421011</t>
  </si>
  <si>
    <t>Lišta elinstal vkládací  LV 18x13mm</t>
  </si>
  <si>
    <t>-994815594</t>
  </si>
  <si>
    <t>7421012</t>
  </si>
  <si>
    <t>Lišta elinstal vkládací  LV 40x15mm</t>
  </si>
  <si>
    <t>-227647206</t>
  </si>
  <si>
    <t>7421013</t>
  </si>
  <si>
    <t>Instalační krabice K125</t>
  </si>
  <si>
    <t>-1372355481</t>
  </si>
  <si>
    <t>7421014</t>
  </si>
  <si>
    <t>Instalační krabice KT250</t>
  </si>
  <si>
    <t>-549024480</t>
  </si>
  <si>
    <t>7421015</t>
  </si>
  <si>
    <t>Instalační krabice KP60</t>
  </si>
  <si>
    <t>-1282829113</t>
  </si>
  <si>
    <t>7421016</t>
  </si>
  <si>
    <t>-93223591</t>
  </si>
  <si>
    <t>7421018</t>
  </si>
  <si>
    <t>-962220824</t>
  </si>
  <si>
    <t>7421019</t>
  </si>
  <si>
    <t>-1085083291</t>
  </si>
  <si>
    <t>743</t>
  </si>
  <si>
    <t>Elektroinstalace - EZS</t>
  </si>
  <si>
    <t>7431001</t>
  </si>
  <si>
    <t>Úprava stávajícího rozvodu EZS dle nových dispozic a požadavků investora</t>
  </si>
  <si>
    <t>-1676781385</t>
  </si>
  <si>
    <t>SO02 - TERÉNNÍ ÚPRAVY S OPLOCENÍM, PŘÍSTUPOVÝM CHODNÍKEM A ASFALTOVOU DRÁHOU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</si>
  <si>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</si>
  <si>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</si>
  <si>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</si>
  <si>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</si>
  <si>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>113106021</t>
  </si>
  <si>
    <t>Rozebrání dlažeb při překopech komunikací pro pěší z betonových dlaždic ručně</t>
  </si>
  <si>
    <t>1488757472</t>
  </si>
  <si>
    <t>12,0*0,5</t>
  </si>
  <si>
    <t>121101101</t>
  </si>
  <si>
    <t>Sejmutí ornice s přemístěním na vzdálenost do 50 m</t>
  </si>
  <si>
    <t>-1448102600</t>
  </si>
  <si>
    <t xml:space="preserve">dle výkr.koordinační situace </t>
  </si>
  <si>
    <t>----------------------------------</t>
  </si>
  <si>
    <t>pojízdný chodník</t>
  </si>
  <si>
    <t>131,69*0,2</t>
  </si>
  <si>
    <t xml:space="preserve">zámková dlažba </t>
  </si>
  <si>
    <t>126,59*0,2</t>
  </si>
  <si>
    <t>plocha u opěrných zdí</t>
  </si>
  <si>
    <t>15,02*0,2</t>
  </si>
  <si>
    <t>plocha uvnitř koloběžkové dráhy</t>
  </si>
  <si>
    <t>233,12*0,2</t>
  </si>
  <si>
    <t xml:space="preserve">přípočet 30 % na rozšířenou plochu sejmutí </t>
  </si>
  <si>
    <t>101,284*0,3</t>
  </si>
  <si>
    <t>122201101</t>
  </si>
  <si>
    <t>Odkopávky a prokopávky nezapažené v hornině tř. 3 objem do 100 m3</t>
  </si>
  <si>
    <t>1135163816</t>
  </si>
  <si>
    <t>dle řezu AA výkr.S7 - z úrovně +0,100</t>
  </si>
  <si>
    <t>12,0*3,0*0,8/2</t>
  </si>
  <si>
    <t>131201101</t>
  </si>
  <si>
    <t>Hloubení jam nezapažených v hornině tř. 3 objemu do 100 m3</t>
  </si>
  <si>
    <t>-578101729</t>
  </si>
  <si>
    <t>na úroveň -0,210 z úrovně +0,100</t>
  </si>
  <si>
    <t>12,0*3,0*0,31</t>
  </si>
  <si>
    <t>132201101</t>
  </si>
  <si>
    <t>Hloubení rýh š do 600 mm v hornině tř. 3 objemu do 100 m3</t>
  </si>
  <si>
    <t>-266613402</t>
  </si>
  <si>
    <t>na úroveň -0,95 z úrovně -0,21 - pro základy</t>
  </si>
  <si>
    <t>4,07*0,4*(0,95-0,21)</t>
  </si>
  <si>
    <t>(1,885+0,4+7,45+1,6)*0,4*(0,95-0,21)</t>
  </si>
  <si>
    <t>3,37*0,4*(0,95-0,21)</t>
  </si>
  <si>
    <t>pro ležatou kanalizaci - z úrovně -0,21 na úroveň -0,75 až -1,05</t>
  </si>
  <si>
    <t>(11,0+2,5)*0,4*((0,75+1,05)/2-0,21)</t>
  </si>
  <si>
    <t>dokopy kolem upravovaných vpustí a šachty - předpoklad</t>
  </si>
  <si>
    <t>1,0</t>
  </si>
  <si>
    <t>1316584322</t>
  </si>
  <si>
    <t>výkopy</t>
  </si>
  <si>
    <t>14,4+11,16+10,24</t>
  </si>
  <si>
    <t>odpočet zásypu pro LK</t>
  </si>
  <si>
    <t>-2,16</t>
  </si>
  <si>
    <t>171201211</t>
  </si>
  <si>
    <t>298637965</t>
  </si>
  <si>
    <t>33,64*1,8</t>
  </si>
  <si>
    <t>174101101</t>
  </si>
  <si>
    <t>Zásyp jam, šachet rýh nebo kolem objektů sypaninou se zhutněním</t>
  </si>
  <si>
    <t>1806879136</t>
  </si>
  <si>
    <t>ležatá kanalizace nad obsypem - vhodnou vykopanou zeminou</t>
  </si>
  <si>
    <t>(11,0+2,5)*0,4*(0,9-0,5)</t>
  </si>
  <si>
    <t>opěrné zdi štěrkodrtí fr.16-32 mm</t>
  </si>
  <si>
    <t>-----------------------------------------</t>
  </si>
  <si>
    <t>zdi v řezu AA</t>
  </si>
  <si>
    <t>4,2*0,5*0,25</t>
  </si>
  <si>
    <t>3,5*0,6*0,9</t>
  </si>
  <si>
    <t>zdi uprostřed - dle řezu BB</t>
  </si>
  <si>
    <t>(2,25+7,45+1,6)*0,6*0,65</t>
  </si>
  <si>
    <t>-419104932</t>
  </si>
  <si>
    <t>(11,0+2,5)*0,5*0,4</t>
  </si>
  <si>
    <t>-1271252593</t>
  </si>
  <si>
    <t>2,7*2,0</t>
  </si>
  <si>
    <t>58343930</t>
  </si>
  <si>
    <t>kamenivo drcené hrubé frakce 16-32 (dovoz vč.vnitrostaveništní manipulace)</t>
  </si>
  <si>
    <t>-1266072727</t>
  </si>
  <si>
    <t>zásyp kolem opěrných zdí</t>
  </si>
  <si>
    <t>(8,982-2,16)*2,0</t>
  </si>
  <si>
    <t>181102301</t>
  </si>
  <si>
    <t>Úprava pláně v zářezech bez zhutnění</t>
  </si>
  <si>
    <t>-655636966</t>
  </si>
  <si>
    <t>plocha sníženého terénu kolem opěrných zdí + 10 %</t>
  </si>
  <si>
    <t>(126,59+15,02)*1,1</t>
  </si>
  <si>
    <t>181111111</t>
  </si>
  <si>
    <t>Plošná úprava terénu do 500 m2 zemina tř 1 až 4 nerovnosti do 100 mm v rovinně a svahu do 1:5</t>
  </si>
  <si>
    <t>-997508731</t>
  </si>
  <si>
    <t>pod rozprostřenou ornici</t>
  </si>
  <si>
    <t>400,065</t>
  </si>
  <si>
    <t>181301101</t>
  </si>
  <si>
    <t>Rozprostření ornice tl vrstvy do 100 mm pl do 500 m2 v rovině nebo ve svahu do 1:5</t>
  </si>
  <si>
    <t>-344684807</t>
  </si>
  <si>
    <t>15,02</t>
  </si>
  <si>
    <t>233,12</t>
  </si>
  <si>
    <t>plocha z rozšířeného sejmutí ornice</t>
  </si>
  <si>
    <t>30,385/0,2</t>
  </si>
  <si>
    <t>181411141</t>
  </si>
  <si>
    <t>Založení parterového trávníku výsevem plochy do 1000 m2 v rovině a ve svahu do 1:5</t>
  </si>
  <si>
    <t>-1189375148</t>
  </si>
  <si>
    <t>vč. nákladů na pokosení, naložení a odvoz odpadu do 20 km se složením</t>
  </si>
  <si>
    <t>00572410</t>
  </si>
  <si>
    <t>osivo směs travní parková</t>
  </si>
  <si>
    <t>-601817662</t>
  </si>
  <si>
    <t>400,065*0,015</t>
  </si>
  <si>
    <t>181411141.1</t>
  </si>
  <si>
    <t>Ošetření trávníku zaléváním vč.případného dosevu po dobu 3 měs.od výsevu</t>
  </si>
  <si>
    <t>526717675</t>
  </si>
  <si>
    <t>Zakládání</t>
  </si>
  <si>
    <t>274313711</t>
  </si>
  <si>
    <t>Základové pásy z betonu tř. C 20/25</t>
  </si>
  <si>
    <t>711056896</t>
  </si>
  <si>
    <t>4,07*0,4*0,9</t>
  </si>
  <si>
    <t>(1,885+0,4+7,45+1,6)*0,4*0,9</t>
  </si>
  <si>
    <t>3,37*0,4*0,9</t>
  </si>
  <si>
    <t>přípočet 3,5 % na betonáž do výkopu</t>
  </si>
  <si>
    <t>6,759 *0,035</t>
  </si>
  <si>
    <t>274351121</t>
  </si>
  <si>
    <t>Zřízení bednění základových pasů rovného</t>
  </si>
  <si>
    <t>-1541916530</t>
  </si>
  <si>
    <t>horní část pasu - cca 20 cm</t>
  </si>
  <si>
    <t>4,07*0,2*2</t>
  </si>
  <si>
    <t>(1,885+0,4+7,45+1,6)*0,2*2</t>
  </si>
  <si>
    <t>3,37*0,2*2</t>
  </si>
  <si>
    <t>274351122</t>
  </si>
  <si>
    <t>Odstranění bednění základových pasů rovného</t>
  </si>
  <si>
    <t>205240113</t>
  </si>
  <si>
    <t>7,51</t>
  </si>
  <si>
    <t>310901113</t>
  </si>
  <si>
    <t>Úprava líce režného zdiva prováděného bez lišt bez spárování</t>
  </si>
  <si>
    <t>-380286230</t>
  </si>
  <si>
    <t>dle zdi</t>
  </si>
  <si>
    <t>13,73</t>
  </si>
  <si>
    <t>311113142</t>
  </si>
  <si>
    <t>Nosná zeď tl do 200 mm z hladkých tvárnic ztraceného bednění včetně výplně z betonu tř. 20/25</t>
  </si>
  <si>
    <t>612078931</t>
  </si>
  <si>
    <t>4,0*0,4</t>
  </si>
  <si>
    <t>(2,2+0,8-0,2)*0,4</t>
  </si>
  <si>
    <t>3,0*0,6</t>
  </si>
  <si>
    <t>3,0*0,8</t>
  </si>
  <si>
    <t>1,05*1,0</t>
  </si>
  <si>
    <t>1,5*1,2</t>
  </si>
  <si>
    <t>3,3*1,2</t>
  </si>
  <si>
    <t>311361821</t>
  </si>
  <si>
    <t>Výztuž nosných zdí betonářskou ocelí 10 505</t>
  </si>
  <si>
    <t>-285616662</t>
  </si>
  <si>
    <t>předpoklad 15 kg/m2</t>
  </si>
  <si>
    <t>13,73*15,0*0,001</t>
  </si>
  <si>
    <t>348272513</t>
  </si>
  <si>
    <t>Plotová stříška pro zeď tl 195 mm z tvarovek hladkých nebo štípaných přírodních</t>
  </si>
  <si>
    <t>395800946</t>
  </si>
  <si>
    <t>4,0</t>
  </si>
  <si>
    <t>(2,2+0,8-0,2)</t>
  </si>
  <si>
    <t>3,0*2</t>
  </si>
  <si>
    <t>1,05</t>
  </si>
  <si>
    <t>3,3</t>
  </si>
  <si>
    <t>311113142.1</t>
  </si>
  <si>
    <t>Osazení a dodávka prostupových tvarovek DN 50 z PVC ve zdivu ztraceného bednění, délky 20 cm</t>
  </si>
  <si>
    <t>2112228707</t>
  </si>
  <si>
    <t>celková délka zdi dle krycích desek po 1,5 m</t>
  </si>
  <si>
    <t>18,65/1,5-0,433</t>
  </si>
  <si>
    <t>338171113.1</t>
  </si>
  <si>
    <t xml:space="preserve">Osazování sloupků plotu, vzpěr, branky a brány ocelových v do 2,20 m se zabetonováním vč.zemních prací </t>
  </si>
  <si>
    <t>1571267492</t>
  </si>
  <si>
    <t>branka</t>
  </si>
  <si>
    <t>brána</t>
  </si>
  <si>
    <t>plotové sloupky</t>
  </si>
  <si>
    <t>8+12+8</t>
  </si>
  <si>
    <t>vzpěry</t>
  </si>
  <si>
    <t>55342260</t>
  </si>
  <si>
    <t>sloupek plotový koncový Pz a komaxitový 2000/48x1,5mm</t>
  </si>
  <si>
    <t>954479126</t>
  </si>
  <si>
    <t>55342191</t>
  </si>
  <si>
    <t>plotová profilovaná vzpěra D 40-50mm dl 2,5-3,0m bez hlavy a objímky pro svařované pletivo v návinu povrchová úprava Pz a komaxit</t>
  </si>
  <si>
    <t>1150704578</t>
  </si>
  <si>
    <t>348101210</t>
  </si>
  <si>
    <t>Osazení vrat a vrátek k oplocení na ocelové sloupky do 2 m2</t>
  </si>
  <si>
    <t>125030939</t>
  </si>
  <si>
    <t>553423</t>
  </si>
  <si>
    <t>branka  kovová vel.950/1450 mm ze svařovaných sítí, poplastovaná zelená vč.systémových sloupků -ozn.VR1</t>
  </si>
  <si>
    <t>1880814485</t>
  </si>
  <si>
    <t xml:space="preserve">Poznámka k položce:
Branka bude opatřena vratovými závěsy se šroubem (vrchní kování kov) a  uzamykatelným zámkem s klikou. Na brance bude osazan  samozavírač  s aretací vhodný do exteriéru.
Ochranný systém povrchové úpravy kovových konstrukcí bude splňovat stupeň
korozní agresivity ČSN ISO 9223, C4 - vysoká, životnost H - dlouhá, až 20 let.
</t>
  </si>
  <si>
    <t>348101220</t>
  </si>
  <si>
    <t>Osazení vrat a vrátek k oplocení na ocelové sloupky do 4 m2</t>
  </si>
  <si>
    <t>2128951115</t>
  </si>
  <si>
    <t>5534232</t>
  </si>
  <si>
    <t>brána kovová 2křídl.vel.2000/1450 mm ze svařovaných sítí, poplastovaná zelená vč.systémových sloupků - ozn.VR2</t>
  </si>
  <si>
    <t>-1362878257</t>
  </si>
  <si>
    <t xml:space="preserve">Poznámka k položce:
Vrata budou opatřena závěsy se šroubem (vrchní kování kov), stavěčem (zarážkou) brány a uzamykatelným zámkem s klikou (FAB). 
Ochranný systém povrchové úpravy ocel konstrukcí bude splňovat stupeň korozní agresivity ČSN ISO 9223, C4 – vysoká, životnost H – dlouhá, až 20 let.
</t>
  </si>
  <si>
    <t>348121221</t>
  </si>
  <si>
    <t>Osazení podhrabových desek délky do 3 m na ocelové plotové sloupky</t>
  </si>
  <si>
    <t>315175832</t>
  </si>
  <si>
    <t>17,1/2,5+0,16</t>
  </si>
  <si>
    <t>(26,6-0,95)/2,5+0,74</t>
  </si>
  <si>
    <t>(17,4-2,1)/2,5+0,88</t>
  </si>
  <si>
    <t>59233119.1</t>
  </si>
  <si>
    <t>deska plotová betonová 2500x50x240mm</t>
  </si>
  <si>
    <t>2002807956</t>
  </si>
  <si>
    <t>přípočet na sklon, 1 náhradní</t>
  </si>
  <si>
    <t>348401120</t>
  </si>
  <si>
    <t>Osazení oplocení ze strojového pletiva s napínacími dráty výšky do 1,6 m do 15° sklonu svahu</t>
  </si>
  <si>
    <t>-167905010</t>
  </si>
  <si>
    <t>17,1+26,6+17,4-2,1-0,95</t>
  </si>
  <si>
    <t xml:space="preserve">přípočet na sklon </t>
  </si>
  <si>
    <t>0,95</t>
  </si>
  <si>
    <t>31327501</t>
  </si>
  <si>
    <t>pletivo drátěné plastifikované se čtvercovými oky 50/2,2mm v 1250mm</t>
  </si>
  <si>
    <t>-718246068</t>
  </si>
  <si>
    <t>59,0</t>
  </si>
  <si>
    <t>348401350</t>
  </si>
  <si>
    <t>Rozvinutí, osazení a napnutí napínacího drátu na oplocení do 15° sklonu svahu</t>
  </si>
  <si>
    <t>-575014205</t>
  </si>
  <si>
    <t>59,0*2</t>
  </si>
  <si>
    <t>156191000</t>
  </si>
  <si>
    <t>drát poplastovaný kruhový napínací 2,5/3,5 mm bal. 78 m</t>
  </si>
  <si>
    <t>-653028790</t>
  </si>
  <si>
    <t>118,0</t>
  </si>
  <si>
    <t>přípočet na balení</t>
  </si>
  <si>
    <t>78,0*2-118,0</t>
  </si>
  <si>
    <t>Vodorovné konstrukce</t>
  </si>
  <si>
    <t>430321515</t>
  </si>
  <si>
    <t>Schodišťová konstrukce a rampa ze ŽB tř. C 20/25</t>
  </si>
  <si>
    <t>-2125825988</t>
  </si>
  <si>
    <t>1,3*0,1*0,16*6</t>
  </si>
  <si>
    <t>0,3*0,05*1,3*5</t>
  </si>
  <si>
    <t>430361821</t>
  </si>
  <si>
    <t>Výztuž schodišťové konstrukce a rampy betonářskou ocelí 10 505</t>
  </si>
  <si>
    <t>1773294942</t>
  </si>
  <si>
    <t>předpoklad 150 kg/n3</t>
  </si>
  <si>
    <t>0,223*150,0*0,001</t>
  </si>
  <si>
    <t>431351121</t>
  </si>
  <si>
    <t>Zřízení bednění podest schodišť a ramp přímočarých v do 4 m</t>
  </si>
  <si>
    <t>244514056</t>
  </si>
  <si>
    <t>1,3*0,16*2*6</t>
  </si>
  <si>
    <t>1,3*0,05*2*5</t>
  </si>
  <si>
    <t>431351122</t>
  </si>
  <si>
    <t>Odstranění bednění podest schodišť a ramp přímočarých v do 4 m</t>
  </si>
  <si>
    <t>2015067613</t>
  </si>
  <si>
    <t>3,146</t>
  </si>
  <si>
    <t>Komunikace pozemní</t>
  </si>
  <si>
    <t>564750111</t>
  </si>
  <si>
    <t>Podklad z kameniva hrubého drceného vel. 16-32 mm tl 150 mm</t>
  </si>
  <si>
    <t>-1381812046</t>
  </si>
  <si>
    <t>dle pokladní betonové vrstvy dráhy</t>
  </si>
  <si>
    <t>153,626</t>
  </si>
  <si>
    <t>dle zámkové dlažby</t>
  </si>
  <si>
    <t>126,23</t>
  </si>
  <si>
    <t>přípočet na rozšíření dle zahradního obrubníku o 5 cm</t>
  </si>
  <si>
    <t>256,0*0,05</t>
  </si>
  <si>
    <t>57614321.1</t>
  </si>
  <si>
    <t>Asfaltový koberec se sníženou hlučností - speciální směs pro obrusné vrstvy snižující hluk od pneumatik, zajišťuje velmi dobré protismykové vlastnosti</t>
  </si>
  <si>
    <t>1250006256</t>
  </si>
  <si>
    <t>dle PD</t>
  </si>
  <si>
    <t>131,69</t>
  </si>
  <si>
    <t>581124112.1</t>
  </si>
  <si>
    <t>Podklad z betonu C20/25 pro koloběžkovou asfaltovou plochu tl. 120 mm</t>
  </si>
  <si>
    <t>-729307847</t>
  </si>
  <si>
    <t>dle PD - asfaltová vrstva</t>
  </si>
  <si>
    <t>rozšíření (dle obrubníku kolelm asfalt.plochy)</t>
  </si>
  <si>
    <t>146,24*0,15</t>
  </si>
  <si>
    <t>596211112</t>
  </si>
  <si>
    <t>Kladení zámkové dlažby komunikací pro pěší tl 60 mm skupiny A pl do 300 m2</t>
  </si>
  <si>
    <t>1884708460</t>
  </si>
  <si>
    <t>dle výkr.S9 vč.ploch rampy a schodiště</t>
  </si>
  <si>
    <t>59245212</t>
  </si>
  <si>
    <t>dlažba zámková profilová základní 196x161x60mm přírodní</t>
  </si>
  <si>
    <t>1444692586</t>
  </si>
  <si>
    <t>přípočet na nedoměrky, přířezy</t>
  </si>
  <si>
    <t>130,0-126,23</t>
  </si>
  <si>
    <t>Trubní vedení</t>
  </si>
  <si>
    <t>871310330</t>
  </si>
  <si>
    <t>Montáž kanalizačního potrubí hladkého plnostěnného SN 16 z polypropylenu DN 150</t>
  </si>
  <si>
    <t>-651707828</t>
  </si>
  <si>
    <t>11,0+2,5</t>
  </si>
  <si>
    <t>28617094</t>
  </si>
  <si>
    <t>trubka kanalizační PP plnostěnná třívrstvá DN 150x6000 mm SN 16</t>
  </si>
  <si>
    <t>1916680439</t>
  </si>
  <si>
    <t>13,5</t>
  </si>
  <si>
    <t>894211111.1</t>
  </si>
  <si>
    <t>Zřízení uliční vpusti vč.souvisejících prací a komponentů - ozn.UV2</t>
  </si>
  <si>
    <t>1358100837</t>
  </si>
  <si>
    <t>894211111.2</t>
  </si>
  <si>
    <t>Úprava stávající uliční vpusti vč.souvisejících prací a komponentů - ozn.UV2</t>
  </si>
  <si>
    <t>-1018342158</t>
  </si>
  <si>
    <t>894211111.3</t>
  </si>
  <si>
    <t xml:space="preserve">Úprava stávající prefa kanalizační šachty D 22 snížením vrchní části a přípravou pro nové zaústění přípojek </t>
  </si>
  <si>
    <t>1176119769</t>
  </si>
  <si>
    <t>916331112</t>
  </si>
  <si>
    <t>Osazení zahradního obrubníku betonového do lože z betonu s boční opěrou</t>
  </si>
  <si>
    <t>-726854770</t>
  </si>
  <si>
    <t>kolem asfaltové plochy</t>
  </si>
  <si>
    <t>(17,56+23,0)*2</t>
  </si>
  <si>
    <t>(13,56+19,0)*2</t>
  </si>
  <si>
    <t>kolem zámkové dlažby</t>
  </si>
  <si>
    <t>1,5+1,55+8,0+31,0+4,1+2,0+12,0+0,5+38,7+0,7+7,85</t>
  </si>
  <si>
    <t>přípočet na sklon a nedoměrky terénu</t>
  </si>
  <si>
    <t>1,86</t>
  </si>
  <si>
    <t>59217003</t>
  </si>
  <si>
    <t>obrubník betonový zahradní 500x50x250mm</t>
  </si>
  <si>
    <t>1265465317</t>
  </si>
  <si>
    <t>256,0</t>
  </si>
  <si>
    <t>966008212</t>
  </si>
  <si>
    <t>Bourání odvodňovacího žlabu z betonových příkopových tvárnic š do 800 mm</t>
  </si>
  <si>
    <t>-206219558</t>
  </si>
  <si>
    <t>12,0</t>
  </si>
  <si>
    <t>966008300.1</t>
  </si>
  <si>
    <t>Ochránění vzrostlé zeleně před poškozením stavební činností</t>
  </si>
  <si>
    <t>993814825</t>
  </si>
  <si>
    <t>1179684500</t>
  </si>
  <si>
    <t>-1892825839</t>
  </si>
  <si>
    <t>6,23*8</t>
  </si>
  <si>
    <t>997013801</t>
  </si>
  <si>
    <t>-1623416426</t>
  </si>
  <si>
    <t>6,23</t>
  </si>
  <si>
    <t>998223011</t>
  </si>
  <si>
    <t>Přesun hmot pro pozemní komunikace s krytem dlážděným</t>
  </si>
  <si>
    <t>1691857467</t>
  </si>
  <si>
    <t>VRN - VEDLEJŠÍ ROZPOČTOVÉ NÁKLADY</t>
  </si>
  <si>
    <t>VRN - Vedlejší rozpočtové náklady</t>
  </si>
  <si>
    <t>Vedlejší rozpočtové náklady</t>
  </si>
  <si>
    <t>013254000</t>
  </si>
  <si>
    <t>Dokumentace skutečného provedení stavby (vč.specialistů) -            dle SoD čl.II odst.2.5.1</t>
  </si>
  <si>
    <t>1024</t>
  </si>
  <si>
    <t>-1563322281</t>
  </si>
  <si>
    <t>030001000</t>
  </si>
  <si>
    <t>Zařízení staveniště -vybudování, provoz, odstranění -                      dle SoD čl.II odst.2.5.2</t>
  </si>
  <si>
    <t>kpl…</t>
  </si>
  <si>
    <t>177892135</t>
  </si>
  <si>
    <t>044002000</t>
  </si>
  <si>
    <t>Revize a zkoušky - dle SoD čl.II odst.2.5.3</t>
  </si>
  <si>
    <t>1968838899</t>
  </si>
  <si>
    <t>045002000</t>
  </si>
  <si>
    <t>Kompletační činnost - dle SoD čl.II odst.2.5.4</t>
  </si>
  <si>
    <t>-1551234550</t>
  </si>
  <si>
    <t>045303000</t>
  </si>
  <si>
    <t>Koordinační činnost - dle SoD čl.II odst.2.5.5</t>
  </si>
  <si>
    <t>-1744017932</t>
  </si>
  <si>
    <t>051303000</t>
  </si>
  <si>
    <t>Pojištění stavby - dle SoD čl.II odst.2.5.6</t>
  </si>
  <si>
    <t>-2056394840</t>
  </si>
  <si>
    <t>062103000</t>
  </si>
  <si>
    <t>Provozní a územní vlivy - dle SoD čl.II odst.2.5.7</t>
  </si>
  <si>
    <t>-1517630701</t>
  </si>
  <si>
    <t>071203000</t>
  </si>
  <si>
    <t>Provoz dalšího subjektu- dle SoD čl.II odst.2.5.8</t>
  </si>
  <si>
    <t>-1810604754</t>
  </si>
  <si>
    <t>094002000</t>
  </si>
  <si>
    <t>Fotodokumentace - dle SoD čl.II odst.2.5.9</t>
  </si>
  <si>
    <t>-996085596</t>
  </si>
  <si>
    <t>012002000</t>
  </si>
  <si>
    <t>Geodetické práce - dle SoD čl.II odst.2.5.10</t>
  </si>
  <si>
    <t>169764288</t>
  </si>
  <si>
    <t>SEZNAM FIGUR</t>
  </si>
  <si>
    <t>Výměra</t>
  </si>
  <si>
    <t xml:space="preserve"> SO01/ 01</t>
  </si>
  <si>
    <t>F2</t>
  </si>
  <si>
    <t>F3</t>
  </si>
  <si>
    <t>F4</t>
  </si>
  <si>
    <t>F5b</t>
  </si>
  <si>
    <t>jáma1</t>
  </si>
  <si>
    <t>jáma2</t>
  </si>
  <si>
    <t>P1</t>
  </si>
  <si>
    <t>P10d</t>
  </si>
  <si>
    <t>P2a</t>
  </si>
  <si>
    <t>P2b</t>
  </si>
  <si>
    <t>P3</t>
  </si>
  <si>
    <t>P4</t>
  </si>
  <si>
    <t>rýhy60</t>
  </si>
  <si>
    <t>zásyp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</si>
</sst>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3"/>
      <c r="AQ5" s="23"/>
      <c r="AR5" s="21"/>
      <c r="BE5" s="30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3"/>
      <c r="AQ6" s="23"/>
      <c r="AR6" s="21"/>
      <c r="BE6" s="30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8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8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8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8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8"/>
      <c r="BS13" s="18" t="s">
        <v>6</v>
      </c>
    </row>
    <row r="14" spans="2:71" ht="12.75">
      <c r="B14" s="22"/>
      <c r="C14" s="23"/>
      <c r="D14" s="23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8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08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08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8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8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8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8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8"/>
    </row>
    <row r="23" spans="2:57" s="1" customFormat="1" ht="16.5" customHeight="1">
      <c r="B23" s="22"/>
      <c r="C23" s="23"/>
      <c r="D23" s="23"/>
      <c r="E23" s="315" t="s">
        <v>1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3"/>
      <c r="AP23" s="23"/>
      <c r="AQ23" s="23"/>
      <c r="AR23" s="21"/>
      <c r="BE23" s="30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6">
        <f>ROUND(AG94,2)</f>
        <v>0</v>
      </c>
      <c r="AL26" s="317"/>
      <c r="AM26" s="317"/>
      <c r="AN26" s="317"/>
      <c r="AO26" s="317"/>
      <c r="AP26" s="37"/>
      <c r="AQ26" s="37"/>
      <c r="AR26" s="40"/>
      <c r="BE26" s="30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8" t="s">
        <v>37</v>
      </c>
      <c r="M28" s="318"/>
      <c r="N28" s="318"/>
      <c r="O28" s="318"/>
      <c r="P28" s="318"/>
      <c r="Q28" s="37"/>
      <c r="R28" s="37"/>
      <c r="S28" s="37"/>
      <c r="T28" s="37"/>
      <c r="U28" s="37"/>
      <c r="V28" s="37"/>
      <c r="W28" s="318" t="s">
        <v>38</v>
      </c>
      <c r="X28" s="318"/>
      <c r="Y28" s="318"/>
      <c r="Z28" s="318"/>
      <c r="AA28" s="318"/>
      <c r="AB28" s="318"/>
      <c r="AC28" s="318"/>
      <c r="AD28" s="318"/>
      <c r="AE28" s="318"/>
      <c r="AF28" s="37"/>
      <c r="AG28" s="37"/>
      <c r="AH28" s="37"/>
      <c r="AI28" s="37"/>
      <c r="AJ28" s="37"/>
      <c r="AK28" s="318" t="s">
        <v>39</v>
      </c>
      <c r="AL28" s="318"/>
      <c r="AM28" s="318"/>
      <c r="AN28" s="318"/>
      <c r="AO28" s="318"/>
      <c r="AP28" s="37"/>
      <c r="AQ28" s="37"/>
      <c r="AR28" s="40"/>
      <c r="BE28" s="308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21">
        <v>0.21</v>
      </c>
      <c r="M29" s="320"/>
      <c r="N29" s="320"/>
      <c r="O29" s="320"/>
      <c r="P29" s="320"/>
      <c r="Q29" s="42"/>
      <c r="R29" s="42"/>
      <c r="S29" s="42"/>
      <c r="T29" s="42"/>
      <c r="U29" s="42"/>
      <c r="V29" s="42"/>
      <c r="W29" s="319">
        <f>ROUND(AZ94,2)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2"/>
      <c r="AG29" s="42"/>
      <c r="AH29" s="42"/>
      <c r="AI29" s="42"/>
      <c r="AJ29" s="42"/>
      <c r="AK29" s="319">
        <f>ROUND(AV94,2)</f>
        <v>0</v>
      </c>
      <c r="AL29" s="320"/>
      <c r="AM29" s="320"/>
      <c r="AN29" s="320"/>
      <c r="AO29" s="320"/>
      <c r="AP29" s="42"/>
      <c r="AQ29" s="42"/>
      <c r="AR29" s="43"/>
      <c r="BE29" s="309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21">
        <v>0.15</v>
      </c>
      <c r="M30" s="320"/>
      <c r="N30" s="320"/>
      <c r="O30" s="320"/>
      <c r="P30" s="320"/>
      <c r="Q30" s="42"/>
      <c r="R30" s="42"/>
      <c r="S30" s="42"/>
      <c r="T30" s="42"/>
      <c r="U30" s="42"/>
      <c r="V30" s="42"/>
      <c r="W30" s="319">
        <f>ROUND(BA94,2)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2"/>
      <c r="AG30" s="42"/>
      <c r="AH30" s="42"/>
      <c r="AI30" s="42"/>
      <c r="AJ30" s="42"/>
      <c r="AK30" s="319">
        <f>ROUND(AW94,2)</f>
        <v>0</v>
      </c>
      <c r="AL30" s="320"/>
      <c r="AM30" s="320"/>
      <c r="AN30" s="320"/>
      <c r="AO30" s="320"/>
      <c r="AP30" s="42"/>
      <c r="AQ30" s="42"/>
      <c r="AR30" s="43"/>
      <c r="BE30" s="309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21">
        <v>0.21</v>
      </c>
      <c r="M31" s="320"/>
      <c r="N31" s="320"/>
      <c r="O31" s="320"/>
      <c r="P31" s="320"/>
      <c r="Q31" s="42"/>
      <c r="R31" s="42"/>
      <c r="S31" s="42"/>
      <c r="T31" s="42"/>
      <c r="U31" s="42"/>
      <c r="V31" s="42"/>
      <c r="W31" s="319">
        <f>ROUND(BB94,2)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2"/>
      <c r="AG31" s="42"/>
      <c r="AH31" s="42"/>
      <c r="AI31" s="42"/>
      <c r="AJ31" s="42"/>
      <c r="AK31" s="319">
        <v>0</v>
      </c>
      <c r="AL31" s="320"/>
      <c r="AM31" s="320"/>
      <c r="AN31" s="320"/>
      <c r="AO31" s="320"/>
      <c r="AP31" s="42"/>
      <c r="AQ31" s="42"/>
      <c r="AR31" s="43"/>
      <c r="BE31" s="309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21">
        <v>0.15</v>
      </c>
      <c r="M32" s="320"/>
      <c r="N32" s="320"/>
      <c r="O32" s="320"/>
      <c r="P32" s="320"/>
      <c r="Q32" s="42"/>
      <c r="R32" s="42"/>
      <c r="S32" s="42"/>
      <c r="T32" s="42"/>
      <c r="U32" s="42"/>
      <c r="V32" s="42"/>
      <c r="W32" s="319">
        <f>ROUND(BC94,2)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2"/>
      <c r="AG32" s="42"/>
      <c r="AH32" s="42"/>
      <c r="AI32" s="42"/>
      <c r="AJ32" s="42"/>
      <c r="AK32" s="319">
        <v>0</v>
      </c>
      <c r="AL32" s="320"/>
      <c r="AM32" s="320"/>
      <c r="AN32" s="320"/>
      <c r="AO32" s="320"/>
      <c r="AP32" s="42"/>
      <c r="AQ32" s="42"/>
      <c r="AR32" s="43"/>
      <c r="BE32" s="309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21">
        <v>0</v>
      </c>
      <c r="M33" s="320"/>
      <c r="N33" s="320"/>
      <c r="O33" s="320"/>
      <c r="P33" s="320"/>
      <c r="Q33" s="42"/>
      <c r="R33" s="42"/>
      <c r="S33" s="42"/>
      <c r="T33" s="42"/>
      <c r="U33" s="42"/>
      <c r="V33" s="42"/>
      <c r="W33" s="319">
        <f>ROUND(BD94,2)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2"/>
      <c r="AG33" s="42"/>
      <c r="AH33" s="42"/>
      <c r="AI33" s="42"/>
      <c r="AJ33" s="42"/>
      <c r="AK33" s="319">
        <v>0</v>
      </c>
      <c r="AL33" s="320"/>
      <c r="AM33" s="320"/>
      <c r="AN33" s="320"/>
      <c r="AO33" s="320"/>
      <c r="AP33" s="42"/>
      <c r="AQ33" s="42"/>
      <c r="AR33" s="43"/>
      <c r="BE33" s="309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8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25" t="s">
        <v>48</v>
      </c>
      <c r="Y35" s="323"/>
      <c r="Z35" s="323"/>
      <c r="AA35" s="323"/>
      <c r="AB35" s="323"/>
      <c r="AC35" s="46"/>
      <c r="AD35" s="46"/>
      <c r="AE35" s="46"/>
      <c r="AF35" s="46"/>
      <c r="AG35" s="46"/>
      <c r="AH35" s="46"/>
      <c r="AI35" s="46"/>
      <c r="AJ35" s="46"/>
      <c r="AK35" s="322">
        <f>SUM(AK26:AK33)</f>
        <v>0</v>
      </c>
      <c r="AL35" s="323"/>
      <c r="AM35" s="323"/>
      <c r="AN35" s="323"/>
      <c r="AO35" s="32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AIPMSCL1R01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2" t="str">
        <f>K6</f>
        <v>VESTAVBA MŠ DO OBJEKTU ZŠ JIŽNÍ Č.P.1903, ČESKÁ LÍPA - R01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4" t="str">
        <f>IF(AN8="","",AN8)</f>
        <v>18. 6. 2021</v>
      </c>
      <c r="AN87" s="284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ČESKÁ LÍPA, NÁM.T.G.MASARYKA 1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91" t="str">
        <f>IF(E17="","",E17)</f>
        <v>ING.JIŘÍ KHOL</v>
      </c>
      <c r="AN89" s="292"/>
      <c r="AO89" s="292"/>
      <c r="AP89" s="292"/>
      <c r="AQ89" s="37"/>
      <c r="AR89" s="40"/>
      <c r="AS89" s="285" t="s">
        <v>56</v>
      </c>
      <c r="AT89" s="28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1" t="str">
        <f>IF(E20="","",E20)</f>
        <v>PROPOS LIBEREC S.R.O.</v>
      </c>
      <c r="AN90" s="292"/>
      <c r="AO90" s="292"/>
      <c r="AP90" s="292"/>
      <c r="AQ90" s="37"/>
      <c r="AR90" s="40"/>
      <c r="AS90" s="287"/>
      <c r="AT90" s="28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9"/>
      <c r="AT91" s="29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3" t="s">
        <v>57</v>
      </c>
      <c r="D92" s="294"/>
      <c r="E92" s="294"/>
      <c r="F92" s="294"/>
      <c r="G92" s="294"/>
      <c r="H92" s="74"/>
      <c r="I92" s="296" t="s">
        <v>58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5" t="s">
        <v>59</v>
      </c>
      <c r="AH92" s="294"/>
      <c r="AI92" s="294"/>
      <c r="AJ92" s="294"/>
      <c r="AK92" s="294"/>
      <c r="AL92" s="294"/>
      <c r="AM92" s="294"/>
      <c r="AN92" s="296" t="s">
        <v>60</v>
      </c>
      <c r="AO92" s="294"/>
      <c r="AP92" s="297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5">
        <f>ROUND(AG95+AG101+AG102,2)</f>
        <v>0</v>
      </c>
      <c r="AH94" s="305"/>
      <c r="AI94" s="305"/>
      <c r="AJ94" s="305"/>
      <c r="AK94" s="305"/>
      <c r="AL94" s="305"/>
      <c r="AM94" s="305"/>
      <c r="AN94" s="306">
        <f aca="true" t="shared" si="0" ref="AN94:AN102">SUM(AG94,AT94)</f>
        <v>0</v>
      </c>
      <c r="AO94" s="306"/>
      <c r="AP94" s="306"/>
      <c r="AQ94" s="86" t="s">
        <v>1</v>
      </c>
      <c r="AR94" s="87"/>
      <c r="AS94" s="88">
        <f>ROUND(AS95+AS101+AS102,2)</f>
        <v>0</v>
      </c>
      <c r="AT94" s="89">
        <f aca="true" t="shared" si="1" ref="AT94:AT102">ROUND(SUM(AV94:AW94),2)</f>
        <v>0</v>
      </c>
      <c r="AU94" s="90">
        <f>ROUND(AU95+AU101+AU102,5)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ROUND(AZ95+AZ101+AZ102,2)</f>
        <v>0</v>
      </c>
      <c r="BA94" s="89">
        <f>ROUND(BA95+BA101+BA102,2)</f>
        <v>0</v>
      </c>
      <c r="BB94" s="89">
        <f>ROUND(BB95+BB101+BB102,2)</f>
        <v>0</v>
      </c>
      <c r="BC94" s="89">
        <f>ROUND(BC95+BC101+BC102,2)</f>
        <v>0</v>
      </c>
      <c r="BD94" s="91">
        <f>ROUND(BD95+BD101+BD102,2)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2:91" s="7" customFormat="1" ht="16.5" customHeight="1">
      <c r="B95" s="94"/>
      <c r="C95" s="95"/>
      <c r="D95" s="301" t="s">
        <v>80</v>
      </c>
      <c r="E95" s="301"/>
      <c r="F95" s="301"/>
      <c r="G95" s="301"/>
      <c r="H95" s="301"/>
      <c r="I95" s="96"/>
      <c r="J95" s="301" t="s">
        <v>81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298">
        <f>ROUND(SUM(AG96:AG100),2)</f>
        <v>0</v>
      </c>
      <c r="AH95" s="299"/>
      <c r="AI95" s="299"/>
      <c r="AJ95" s="299"/>
      <c r="AK95" s="299"/>
      <c r="AL95" s="299"/>
      <c r="AM95" s="299"/>
      <c r="AN95" s="300">
        <f t="shared" si="0"/>
        <v>0</v>
      </c>
      <c r="AO95" s="299"/>
      <c r="AP95" s="299"/>
      <c r="AQ95" s="97" t="s">
        <v>82</v>
      </c>
      <c r="AR95" s="98"/>
      <c r="AS95" s="99">
        <f>ROUND(SUM(AS96:AS100),2)</f>
        <v>0</v>
      </c>
      <c r="AT95" s="100">
        <f t="shared" si="1"/>
        <v>0</v>
      </c>
      <c r="AU95" s="101">
        <f>ROUND(SUM(AU96:AU100),5)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ROUND(SUM(AZ96:AZ100),2)</f>
        <v>0</v>
      </c>
      <c r="BA95" s="100">
        <f>ROUND(SUM(BA96:BA100),2)</f>
        <v>0</v>
      </c>
      <c r="BB95" s="100">
        <f>ROUND(SUM(BB96:BB100),2)</f>
        <v>0</v>
      </c>
      <c r="BC95" s="100">
        <f>ROUND(SUM(BC96:BC100),2)</f>
        <v>0</v>
      </c>
      <c r="BD95" s="102">
        <f>ROUND(SUM(BD96:BD100),2)</f>
        <v>0</v>
      </c>
      <c r="BS95" s="103" t="s">
        <v>75</v>
      </c>
      <c r="BT95" s="103" t="s">
        <v>83</v>
      </c>
      <c r="BU95" s="103" t="s">
        <v>77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0" s="4" customFormat="1" ht="16.5" customHeight="1">
      <c r="A96" s="104" t="s">
        <v>86</v>
      </c>
      <c r="B96" s="59"/>
      <c r="C96" s="105"/>
      <c r="D96" s="105"/>
      <c r="E96" s="304" t="s">
        <v>87</v>
      </c>
      <c r="F96" s="304"/>
      <c r="G96" s="304"/>
      <c r="H96" s="304"/>
      <c r="I96" s="304"/>
      <c r="J96" s="105"/>
      <c r="K96" s="304" t="s">
        <v>88</v>
      </c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2">
        <f>'01 - ARCHITEKTONICKO-STAV...'!J32</f>
        <v>0</v>
      </c>
      <c r="AH96" s="303"/>
      <c r="AI96" s="303"/>
      <c r="AJ96" s="303"/>
      <c r="AK96" s="303"/>
      <c r="AL96" s="303"/>
      <c r="AM96" s="303"/>
      <c r="AN96" s="302">
        <f t="shared" si="0"/>
        <v>0</v>
      </c>
      <c r="AO96" s="303"/>
      <c r="AP96" s="303"/>
      <c r="AQ96" s="106" t="s">
        <v>89</v>
      </c>
      <c r="AR96" s="61"/>
      <c r="AS96" s="107">
        <v>0</v>
      </c>
      <c r="AT96" s="108">
        <f t="shared" si="1"/>
        <v>0</v>
      </c>
      <c r="AU96" s="109">
        <f>'01 - ARCHITEKTONICKO-STAV...'!P138</f>
        <v>0</v>
      </c>
      <c r="AV96" s="108">
        <f>'01 - ARCHITEKTONICKO-STAV...'!J35</f>
        <v>0</v>
      </c>
      <c r="AW96" s="108">
        <f>'01 - ARCHITEKTONICKO-STAV...'!J36</f>
        <v>0</v>
      </c>
      <c r="AX96" s="108">
        <f>'01 - ARCHITEKTONICKO-STAV...'!J37</f>
        <v>0</v>
      </c>
      <c r="AY96" s="108">
        <f>'01 - ARCHITEKTONICKO-STAV...'!J38</f>
        <v>0</v>
      </c>
      <c r="AZ96" s="108">
        <f>'01 - ARCHITEKTONICKO-STAV...'!F35</f>
        <v>0</v>
      </c>
      <c r="BA96" s="108">
        <f>'01 - ARCHITEKTONICKO-STAV...'!F36</f>
        <v>0</v>
      </c>
      <c r="BB96" s="108">
        <f>'01 - ARCHITEKTONICKO-STAV...'!F37</f>
        <v>0</v>
      </c>
      <c r="BC96" s="108">
        <f>'01 - ARCHITEKTONICKO-STAV...'!F38</f>
        <v>0</v>
      </c>
      <c r="BD96" s="110">
        <f>'01 - ARCHITEKTONICKO-STAV...'!F39</f>
        <v>0</v>
      </c>
      <c r="BT96" s="111" t="s">
        <v>85</v>
      </c>
      <c r="BV96" s="111" t="s">
        <v>78</v>
      </c>
      <c r="BW96" s="111" t="s">
        <v>90</v>
      </c>
      <c r="BX96" s="111" t="s">
        <v>84</v>
      </c>
      <c r="CL96" s="111" t="s">
        <v>91</v>
      </c>
    </row>
    <row r="97" spans="1:90" s="4" customFormat="1" ht="16.5" customHeight="1">
      <c r="A97" s="104" t="s">
        <v>86</v>
      </c>
      <c r="B97" s="59"/>
      <c r="C97" s="105"/>
      <c r="D97" s="105"/>
      <c r="E97" s="304" t="s">
        <v>92</v>
      </c>
      <c r="F97" s="304"/>
      <c r="G97" s="304"/>
      <c r="H97" s="304"/>
      <c r="I97" s="304"/>
      <c r="J97" s="105"/>
      <c r="K97" s="304" t="s">
        <v>93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2">
        <f>'02 - ZDRAVOTNÍ TECHNIKA'!J32</f>
        <v>0</v>
      </c>
      <c r="AH97" s="303"/>
      <c r="AI97" s="303"/>
      <c r="AJ97" s="303"/>
      <c r="AK97" s="303"/>
      <c r="AL97" s="303"/>
      <c r="AM97" s="303"/>
      <c r="AN97" s="302">
        <f t="shared" si="0"/>
        <v>0</v>
      </c>
      <c r="AO97" s="303"/>
      <c r="AP97" s="303"/>
      <c r="AQ97" s="106" t="s">
        <v>89</v>
      </c>
      <c r="AR97" s="61"/>
      <c r="AS97" s="107">
        <v>0</v>
      </c>
      <c r="AT97" s="108">
        <f t="shared" si="1"/>
        <v>0</v>
      </c>
      <c r="AU97" s="109">
        <f>'02 - ZDRAVOTNÍ TECHNIKA'!P125</f>
        <v>0</v>
      </c>
      <c r="AV97" s="108">
        <f>'02 - ZDRAVOTNÍ TECHNIKA'!J35</f>
        <v>0</v>
      </c>
      <c r="AW97" s="108">
        <f>'02 - ZDRAVOTNÍ TECHNIKA'!J36</f>
        <v>0</v>
      </c>
      <c r="AX97" s="108">
        <f>'02 - ZDRAVOTNÍ TECHNIKA'!J37</f>
        <v>0</v>
      </c>
      <c r="AY97" s="108">
        <f>'02 - ZDRAVOTNÍ TECHNIKA'!J38</f>
        <v>0</v>
      </c>
      <c r="AZ97" s="108">
        <f>'02 - ZDRAVOTNÍ TECHNIKA'!F35</f>
        <v>0</v>
      </c>
      <c r="BA97" s="108">
        <f>'02 - ZDRAVOTNÍ TECHNIKA'!F36</f>
        <v>0</v>
      </c>
      <c r="BB97" s="108">
        <f>'02 - ZDRAVOTNÍ TECHNIKA'!F37</f>
        <v>0</v>
      </c>
      <c r="BC97" s="108">
        <f>'02 - ZDRAVOTNÍ TECHNIKA'!F38</f>
        <v>0</v>
      </c>
      <c r="BD97" s="110">
        <f>'02 - ZDRAVOTNÍ TECHNIKA'!F39</f>
        <v>0</v>
      </c>
      <c r="BT97" s="111" t="s">
        <v>85</v>
      </c>
      <c r="BV97" s="111" t="s">
        <v>78</v>
      </c>
      <c r="BW97" s="111" t="s">
        <v>94</v>
      </c>
      <c r="BX97" s="111" t="s">
        <v>84</v>
      </c>
      <c r="CL97" s="111" t="s">
        <v>1</v>
      </c>
    </row>
    <row r="98" spans="1:90" s="4" customFormat="1" ht="16.5" customHeight="1">
      <c r="A98" s="104" t="s">
        <v>86</v>
      </c>
      <c r="B98" s="59"/>
      <c r="C98" s="105"/>
      <c r="D98" s="105"/>
      <c r="E98" s="304" t="s">
        <v>95</v>
      </c>
      <c r="F98" s="304"/>
      <c r="G98" s="304"/>
      <c r="H98" s="304"/>
      <c r="I98" s="304"/>
      <c r="J98" s="105"/>
      <c r="K98" s="304" t="s">
        <v>96</v>
      </c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2">
        <f>'03 - VYTÁPĚNÍ'!J32</f>
        <v>0</v>
      </c>
      <c r="AH98" s="303"/>
      <c r="AI98" s="303"/>
      <c r="AJ98" s="303"/>
      <c r="AK98" s="303"/>
      <c r="AL98" s="303"/>
      <c r="AM98" s="303"/>
      <c r="AN98" s="302">
        <f t="shared" si="0"/>
        <v>0</v>
      </c>
      <c r="AO98" s="303"/>
      <c r="AP98" s="303"/>
      <c r="AQ98" s="106" t="s">
        <v>89</v>
      </c>
      <c r="AR98" s="61"/>
      <c r="AS98" s="107">
        <v>0</v>
      </c>
      <c r="AT98" s="108">
        <f t="shared" si="1"/>
        <v>0</v>
      </c>
      <c r="AU98" s="109">
        <f>'03 - VYTÁPĚNÍ'!P128</f>
        <v>0</v>
      </c>
      <c r="AV98" s="108">
        <f>'03 - VYTÁPĚNÍ'!J35</f>
        <v>0</v>
      </c>
      <c r="AW98" s="108">
        <f>'03 - VYTÁPĚNÍ'!J36</f>
        <v>0</v>
      </c>
      <c r="AX98" s="108">
        <f>'03 - VYTÁPĚNÍ'!J37</f>
        <v>0</v>
      </c>
      <c r="AY98" s="108">
        <f>'03 - VYTÁPĚNÍ'!J38</f>
        <v>0</v>
      </c>
      <c r="AZ98" s="108">
        <f>'03 - VYTÁPĚNÍ'!F35</f>
        <v>0</v>
      </c>
      <c r="BA98" s="108">
        <f>'03 - VYTÁPĚNÍ'!F36</f>
        <v>0</v>
      </c>
      <c r="BB98" s="108">
        <f>'03 - VYTÁPĚNÍ'!F37</f>
        <v>0</v>
      </c>
      <c r="BC98" s="108">
        <f>'03 - VYTÁPĚNÍ'!F38</f>
        <v>0</v>
      </c>
      <c r="BD98" s="110">
        <f>'03 - VYTÁPĚNÍ'!F39</f>
        <v>0</v>
      </c>
      <c r="BT98" s="111" t="s">
        <v>85</v>
      </c>
      <c r="BV98" s="111" t="s">
        <v>78</v>
      </c>
      <c r="BW98" s="111" t="s">
        <v>97</v>
      </c>
      <c r="BX98" s="111" t="s">
        <v>84</v>
      </c>
      <c r="CL98" s="111" t="s">
        <v>1</v>
      </c>
    </row>
    <row r="99" spans="1:90" s="4" customFormat="1" ht="16.5" customHeight="1">
      <c r="A99" s="104" t="s">
        <v>86</v>
      </c>
      <c r="B99" s="59"/>
      <c r="C99" s="105"/>
      <c r="D99" s="105"/>
      <c r="E99" s="304" t="s">
        <v>98</v>
      </c>
      <c r="F99" s="304"/>
      <c r="G99" s="304"/>
      <c r="H99" s="304"/>
      <c r="I99" s="304"/>
      <c r="J99" s="105"/>
      <c r="K99" s="304" t="s">
        <v>99</v>
      </c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2">
        <f>'04 - ELEKTROINSTALACE SIL...'!J32</f>
        <v>0</v>
      </c>
      <c r="AH99" s="303"/>
      <c r="AI99" s="303"/>
      <c r="AJ99" s="303"/>
      <c r="AK99" s="303"/>
      <c r="AL99" s="303"/>
      <c r="AM99" s="303"/>
      <c r="AN99" s="302">
        <f t="shared" si="0"/>
        <v>0</v>
      </c>
      <c r="AO99" s="303"/>
      <c r="AP99" s="303"/>
      <c r="AQ99" s="106" t="s">
        <v>89</v>
      </c>
      <c r="AR99" s="61"/>
      <c r="AS99" s="107">
        <v>0</v>
      </c>
      <c r="AT99" s="108">
        <f t="shared" si="1"/>
        <v>0</v>
      </c>
      <c r="AU99" s="109">
        <f>'04 - ELEKTROINSTALACE SIL...'!P121</f>
        <v>0</v>
      </c>
      <c r="AV99" s="108">
        <f>'04 - ELEKTROINSTALACE SIL...'!J35</f>
        <v>0</v>
      </c>
      <c r="AW99" s="108">
        <f>'04 - ELEKTROINSTALACE SIL...'!J36</f>
        <v>0</v>
      </c>
      <c r="AX99" s="108">
        <f>'04 - ELEKTROINSTALACE SIL...'!J37</f>
        <v>0</v>
      </c>
      <c r="AY99" s="108">
        <f>'04 - ELEKTROINSTALACE SIL...'!J38</f>
        <v>0</v>
      </c>
      <c r="AZ99" s="108">
        <f>'04 - ELEKTROINSTALACE SIL...'!F35</f>
        <v>0</v>
      </c>
      <c r="BA99" s="108">
        <f>'04 - ELEKTROINSTALACE SIL...'!F36</f>
        <v>0</v>
      </c>
      <c r="BB99" s="108">
        <f>'04 - ELEKTROINSTALACE SIL...'!F37</f>
        <v>0</v>
      </c>
      <c r="BC99" s="108">
        <f>'04 - ELEKTROINSTALACE SIL...'!F38</f>
        <v>0</v>
      </c>
      <c r="BD99" s="110">
        <f>'04 - ELEKTROINSTALACE SIL...'!F39</f>
        <v>0</v>
      </c>
      <c r="BT99" s="111" t="s">
        <v>85</v>
      </c>
      <c r="BV99" s="111" t="s">
        <v>78</v>
      </c>
      <c r="BW99" s="111" t="s">
        <v>100</v>
      </c>
      <c r="BX99" s="111" t="s">
        <v>84</v>
      </c>
      <c r="CL99" s="111" t="s">
        <v>1</v>
      </c>
    </row>
    <row r="100" spans="1:90" s="4" customFormat="1" ht="16.5" customHeight="1">
      <c r="A100" s="104" t="s">
        <v>86</v>
      </c>
      <c r="B100" s="59"/>
      <c r="C100" s="105"/>
      <c r="D100" s="105"/>
      <c r="E100" s="304" t="s">
        <v>101</v>
      </c>
      <c r="F100" s="304"/>
      <c r="G100" s="304"/>
      <c r="H100" s="304"/>
      <c r="I100" s="304"/>
      <c r="J100" s="105"/>
      <c r="K100" s="304" t="s">
        <v>102</v>
      </c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2">
        <f>'05 - ELEKTROINSTALACE SLA...'!J32</f>
        <v>0</v>
      </c>
      <c r="AH100" s="303"/>
      <c r="AI100" s="303"/>
      <c r="AJ100" s="303"/>
      <c r="AK100" s="303"/>
      <c r="AL100" s="303"/>
      <c r="AM100" s="303"/>
      <c r="AN100" s="302">
        <f t="shared" si="0"/>
        <v>0</v>
      </c>
      <c r="AO100" s="303"/>
      <c r="AP100" s="303"/>
      <c r="AQ100" s="106" t="s">
        <v>89</v>
      </c>
      <c r="AR100" s="61"/>
      <c r="AS100" s="107">
        <v>0</v>
      </c>
      <c r="AT100" s="108">
        <f t="shared" si="1"/>
        <v>0</v>
      </c>
      <c r="AU100" s="109">
        <f>'05 - ELEKTROINSTALACE SLA...'!P122</f>
        <v>0</v>
      </c>
      <c r="AV100" s="108">
        <f>'05 - ELEKTROINSTALACE SLA...'!J35</f>
        <v>0</v>
      </c>
      <c r="AW100" s="108">
        <f>'05 - ELEKTROINSTALACE SLA...'!J36</f>
        <v>0</v>
      </c>
      <c r="AX100" s="108">
        <f>'05 - ELEKTROINSTALACE SLA...'!J37</f>
        <v>0</v>
      </c>
      <c r="AY100" s="108">
        <f>'05 - ELEKTROINSTALACE SLA...'!J38</f>
        <v>0</v>
      </c>
      <c r="AZ100" s="108">
        <f>'05 - ELEKTROINSTALACE SLA...'!F35</f>
        <v>0</v>
      </c>
      <c r="BA100" s="108">
        <f>'05 - ELEKTROINSTALACE SLA...'!F36</f>
        <v>0</v>
      </c>
      <c r="BB100" s="108">
        <f>'05 - ELEKTROINSTALACE SLA...'!F37</f>
        <v>0</v>
      </c>
      <c r="BC100" s="108">
        <f>'05 - ELEKTROINSTALACE SLA...'!F38</f>
        <v>0</v>
      </c>
      <c r="BD100" s="110">
        <f>'05 - ELEKTROINSTALACE SLA...'!F39</f>
        <v>0</v>
      </c>
      <c r="BT100" s="111" t="s">
        <v>85</v>
      </c>
      <c r="BV100" s="111" t="s">
        <v>78</v>
      </c>
      <c r="BW100" s="111" t="s">
        <v>103</v>
      </c>
      <c r="BX100" s="111" t="s">
        <v>84</v>
      </c>
      <c r="CL100" s="111" t="s">
        <v>1</v>
      </c>
    </row>
    <row r="101" spans="1:91" s="7" customFormat="1" ht="37.5" customHeight="1">
      <c r="A101" s="104" t="s">
        <v>86</v>
      </c>
      <c r="B101" s="94"/>
      <c r="C101" s="95"/>
      <c r="D101" s="301" t="s">
        <v>104</v>
      </c>
      <c r="E101" s="301"/>
      <c r="F101" s="301"/>
      <c r="G101" s="301"/>
      <c r="H101" s="301"/>
      <c r="I101" s="96"/>
      <c r="J101" s="301" t="s">
        <v>105</v>
      </c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0">
        <f>'SO02 - TERÉNNÍ ÚPRAVY S O...'!J30</f>
        <v>0</v>
      </c>
      <c r="AH101" s="299"/>
      <c r="AI101" s="299"/>
      <c r="AJ101" s="299"/>
      <c r="AK101" s="299"/>
      <c r="AL101" s="299"/>
      <c r="AM101" s="299"/>
      <c r="AN101" s="300">
        <f t="shared" si="0"/>
        <v>0</v>
      </c>
      <c r="AO101" s="299"/>
      <c r="AP101" s="299"/>
      <c r="AQ101" s="97" t="s">
        <v>82</v>
      </c>
      <c r="AR101" s="98"/>
      <c r="AS101" s="99">
        <v>0</v>
      </c>
      <c r="AT101" s="100">
        <f t="shared" si="1"/>
        <v>0</v>
      </c>
      <c r="AU101" s="101">
        <f>'SO02 - TERÉNNÍ ÚPRAVY S O...'!P126</f>
        <v>0</v>
      </c>
      <c r="AV101" s="100">
        <f>'SO02 - TERÉNNÍ ÚPRAVY S O...'!J33</f>
        <v>0</v>
      </c>
      <c r="AW101" s="100">
        <f>'SO02 - TERÉNNÍ ÚPRAVY S O...'!J34</f>
        <v>0</v>
      </c>
      <c r="AX101" s="100">
        <f>'SO02 - TERÉNNÍ ÚPRAVY S O...'!J35</f>
        <v>0</v>
      </c>
      <c r="AY101" s="100">
        <f>'SO02 - TERÉNNÍ ÚPRAVY S O...'!J36</f>
        <v>0</v>
      </c>
      <c r="AZ101" s="100">
        <f>'SO02 - TERÉNNÍ ÚPRAVY S O...'!F33</f>
        <v>0</v>
      </c>
      <c r="BA101" s="100">
        <f>'SO02 - TERÉNNÍ ÚPRAVY S O...'!F34</f>
        <v>0</v>
      </c>
      <c r="BB101" s="100">
        <f>'SO02 - TERÉNNÍ ÚPRAVY S O...'!F35</f>
        <v>0</v>
      </c>
      <c r="BC101" s="100">
        <f>'SO02 - TERÉNNÍ ÚPRAVY S O...'!F36</f>
        <v>0</v>
      </c>
      <c r="BD101" s="102">
        <f>'SO02 - TERÉNNÍ ÚPRAVY S O...'!F37</f>
        <v>0</v>
      </c>
      <c r="BT101" s="103" t="s">
        <v>83</v>
      </c>
      <c r="BV101" s="103" t="s">
        <v>78</v>
      </c>
      <c r="BW101" s="103" t="s">
        <v>106</v>
      </c>
      <c r="BX101" s="103" t="s">
        <v>5</v>
      </c>
      <c r="CL101" s="103" t="s">
        <v>107</v>
      </c>
      <c r="CM101" s="103" t="s">
        <v>85</v>
      </c>
    </row>
    <row r="102" spans="1:91" s="7" customFormat="1" ht="16.5" customHeight="1">
      <c r="A102" s="104" t="s">
        <v>86</v>
      </c>
      <c r="B102" s="94"/>
      <c r="C102" s="95"/>
      <c r="D102" s="301" t="s">
        <v>108</v>
      </c>
      <c r="E102" s="301"/>
      <c r="F102" s="301"/>
      <c r="G102" s="301"/>
      <c r="H102" s="301"/>
      <c r="I102" s="96"/>
      <c r="J102" s="301" t="s">
        <v>109</v>
      </c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0">
        <f>'VRN - VEDLEJŠÍ ROZPOČTOVÉ...'!J30</f>
        <v>0</v>
      </c>
      <c r="AH102" s="299"/>
      <c r="AI102" s="299"/>
      <c r="AJ102" s="299"/>
      <c r="AK102" s="299"/>
      <c r="AL102" s="299"/>
      <c r="AM102" s="299"/>
      <c r="AN102" s="300">
        <f t="shared" si="0"/>
        <v>0</v>
      </c>
      <c r="AO102" s="299"/>
      <c r="AP102" s="299"/>
      <c r="AQ102" s="97" t="s">
        <v>82</v>
      </c>
      <c r="AR102" s="98"/>
      <c r="AS102" s="112">
        <v>0</v>
      </c>
      <c r="AT102" s="113">
        <f t="shared" si="1"/>
        <v>0</v>
      </c>
      <c r="AU102" s="114">
        <f>'VRN - VEDLEJŠÍ ROZPOČTOVÉ...'!P117</f>
        <v>0</v>
      </c>
      <c r="AV102" s="113">
        <f>'VRN - VEDLEJŠÍ ROZPOČTOVÉ...'!J33</f>
        <v>0</v>
      </c>
      <c r="AW102" s="113">
        <f>'VRN - VEDLEJŠÍ ROZPOČTOVÉ...'!J34</f>
        <v>0</v>
      </c>
      <c r="AX102" s="113">
        <f>'VRN - VEDLEJŠÍ ROZPOČTOVÉ...'!J35</f>
        <v>0</v>
      </c>
      <c r="AY102" s="113">
        <f>'VRN - VEDLEJŠÍ ROZPOČTOVÉ...'!J36</f>
        <v>0</v>
      </c>
      <c r="AZ102" s="113">
        <f>'VRN - VEDLEJŠÍ ROZPOČTOVÉ...'!F33</f>
        <v>0</v>
      </c>
      <c r="BA102" s="113">
        <f>'VRN - VEDLEJŠÍ ROZPOČTOVÉ...'!F34</f>
        <v>0</v>
      </c>
      <c r="BB102" s="113">
        <f>'VRN - VEDLEJŠÍ ROZPOČTOVÉ...'!F35</f>
        <v>0</v>
      </c>
      <c r="BC102" s="113">
        <f>'VRN - VEDLEJŠÍ ROZPOČTOVÉ...'!F36</f>
        <v>0</v>
      </c>
      <c r="BD102" s="115">
        <f>'VRN - VEDLEJŠÍ ROZPOČTOVÉ...'!F37</f>
        <v>0</v>
      </c>
      <c r="BT102" s="103" t="s">
        <v>83</v>
      </c>
      <c r="BV102" s="103" t="s">
        <v>78</v>
      </c>
      <c r="BW102" s="103" t="s">
        <v>110</v>
      </c>
      <c r="BX102" s="103" t="s">
        <v>5</v>
      </c>
      <c r="CL102" s="103" t="s">
        <v>1</v>
      </c>
      <c r="CM102" s="103" t="s">
        <v>85</v>
      </c>
    </row>
    <row r="103" spans="1:57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2WJzk0f8Csr8rRCSyWiNQbzVlsUx0cJQV7pyl3VvKAgmTGZawrTnixk7cmFzSyNkfvm/bkXX9n0N/gxiPAyBhA==" saltValue="SFuUDvC6k8lgYZR6ZJj/Hg4KCTBrBI5qiT3GXLFgZ0d7sj17AdAgeDsblsZl43IsdM4L7Y95e3Lmf86ZKiOTPA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01 - ARCHITEKTONICKO-STAV...'!C2" display="/"/>
    <hyperlink ref="A97" location="'02 - ZDRAVOTNÍ TECHNIKA'!C2" display="/"/>
    <hyperlink ref="A98" location="'03 - VYTÁPĚNÍ'!C2" display="/"/>
    <hyperlink ref="A99" location="'04 - ELEKTROINSTALACE SIL...'!C2" display="/"/>
    <hyperlink ref="A100" location="'05 - ELEKTROINSTALACE SLA...'!C2" display="/"/>
    <hyperlink ref="A101" location="'SO02 - TERÉNNÍ ÚPRAVY S O...'!C2" display="/"/>
    <hyperlink ref="A10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32"/>
  <sheetViews>
    <sheetView showGridLines="0" tabSelected="1" workbookViewId="0" topLeftCell="A302">
      <selection activeCell="F319" sqref="F3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27" t="s">
        <v>113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0" t="s">
        <v>115</v>
      </c>
      <c r="F11" s="329"/>
      <c r="G11" s="329"/>
      <c r="H11" s="32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91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18. 6. 2021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1" t="str">
        <f>'Rekapitulace stavby'!E14</f>
        <v>Vyplň údaj</v>
      </c>
      <c r="F20" s="332"/>
      <c r="G20" s="332"/>
      <c r="H20" s="332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3" t="s">
        <v>1</v>
      </c>
      <c r="F29" s="333"/>
      <c r="G29" s="333"/>
      <c r="H29" s="33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ROUND(J138,2)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ROUND((SUM(BE138:BE731)),2)</f>
        <v>0</v>
      </c>
      <c r="G35" s="35"/>
      <c r="H35" s="35"/>
      <c r="I35" s="131">
        <v>0.21</v>
      </c>
      <c r="J35" s="130">
        <f>ROUND(((SUM(BE138:BE731))*I35),2)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ROUND((SUM(BF138:BF731)),2)</f>
        <v>0</v>
      </c>
      <c r="G36" s="35"/>
      <c r="H36" s="35"/>
      <c r="I36" s="131">
        <v>0.15</v>
      </c>
      <c r="J36" s="130">
        <f>ROUND(((SUM(BF138:BF731))*I36),2)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ROUND((SUM(BG138:BG731)),2)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ROUND((SUM(BH138:BH731)),2)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ROUND((SUM(BI138:BI731)),2)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34" t="s">
        <v>113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82" t="str">
        <f>E11</f>
        <v>01 - ARCHITEKTONICKO-STAVEBNÍ ČÁST</v>
      </c>
      <c r="F89" s="336"/>
      <c r="G89" s="336"/>
      <c r="H89" s="33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18. 6. 2021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 hidden="1">
      <c r="A93" s="35"/>
      <c r="B93" s="36"/>
      <c r="C93" s="30" t="s">
        <v>24</v>
      </c>
      <c r="D93" s="37"/>
      <c r="E93" s="37"/>
      <c r="F93" s="28" t="str">
        <f>E17</f>
        <v>MĚSTO ČESKÁ LÍPA, NÁM.T.G.MASARYKA 1</v>
      </c>
      <c r="G93" s="37"/>
      <c r="H93" s="37"/>
      <c r="I93" s="30" t="s">
        <v>30</v>
      </c>
      <c r="J93" s="33" t="str">
        <f>E23</f>
        <v>ING.JIŘÍ KHOL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 hidden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PROPOS LIBEREC S.R.O.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J138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J139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J140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123</v>
      </c>
      <c r="E101" s="162"/>
      <c r="F101" s="162"/>
      <c r="G101" s="162"/>
      <c r="H101" s="162"/>
      <c r="I101" s="162"/>
      <c r="J101" s="163">
        <f>J175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124</v>
      </c>
      <c r="E102" s="162"/>
      <c r="F102" s="162"/>
      <c r="G102" s="162"/>
      <c r="H102" s="162"/>
      <c r="I102" s="162"/>
      <c r="J102" s="163">
        <f>J186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125</v>
      </c>
      <c r="E103" s="162"/>
      <c r="F103" s="162"/>
      <c r="G103" s="162"/>
      <c r="H103" s="162"/>
      <c r="I103" s="162"/>
      <c r="J103" s="163">
        <f>J272</f>
        <v>0</v>
      </c>
      <c r="K103" s="105"/>
      <c r="L103" s="164"/>
    </row>
    <row r="104" spans="2:12" s="10" customFormat="1" ht="19.9" customHeight="1" hidden="1">
      <c r="B104" s="160"/>
      <c r="C104" s="105"/>
      <c r="D104" s="161" t="s">
        <v>126</v>
      </c>
      <c r="E104" s="162"/>
      <c r="F104" s="162"/>
      <c r="G104" s="162"/>
      <c r="H104" s="162"/>
      <c r="I104" s="162"/>
      <c r="J104" s="163">
        <f>J373</f>
        <v>0</v>
      </c>
      <c r="K104" s="105"/>
      <c r="L104" s="164"/>
    </row>
    <row r="105" spans="2:12" s="10" customFormat="1" ht="19.9" customHeight="1" hidden="1">
      <c r="B105" s="160"/>
      <c r="C105" s="105"/>
      <c r="D105" s="161" t="s">
        <v>127</v>
      </c>
      <c r="E105" s="162"/>
      <c r="F105" s="162"/>
      <c r="G105" s="162"/>
      <c r="H105" s="162"/>
      <c r="I105" s="162"/>
      <c r="J105" s="163">
        <f>J392</f>
        <v>0</v>
      </c>
      <c r="K105" s="105"/>
      <c r="L105" s="164"/>
    </row>
    <row r="106" spans="2:12" s="9" customFormat="1" ht="24.95" customHeight="1" hidden="1">
      <c r="B106" s="154"/>
      <c r="C106" s="155"/>
      <c r="D106" s="156" t="s">
        <v>128</v>
      </c>
      <c r="E106" s="157"/>
      <c r="F106" s="157"/>
      <c r="G106" s="157"/>
      <c r="H106" s="157"/>
      <c r="I106" s="157"/>
      <c r="J106" s="158">
        <f>J394</f>
        <v>0</v>
      </c>
      <c r="K106" s="155"/>
      <c r="L106" s="159"/>
    </row>
    <row r="107" spans="2:12" s="10" customFormat="1" ht="19.9" customHeight="1" hidden="1">
      <c r="B107" s="160"/>
      <c r="C107" s="105"/>
      <c r="D107" s="161" t="s">
        <v>129</v>
      </c>
      <c r="E107" s="162"/>
      <c r="F107" s="162"/>
      <c r="G107" s="162"/>
      <c r="H107" s="162"/>
      <c r="I107" s="162"/>
      <c r="J107" s="163">
        <f>J395</f>
        <v>0</v>
      </c>
      <c r="K107" s="105"/>
      <c r="L107" s="164"/>
    </row>
    <row r="108" spans="2:12" s="10" customFormat="1" ht="19.9" customHeight="1" hidden="1">
      <c r="B108" s="160"/>
      <c r="C108" s="105"/>
      <c r="D108" s="161" t="s">
        <v>130</v>
      </c>
      <c r="E108" s="162"/>
      <c r="F108" s="162"/>
      <c r="G108" s="162"/>
      <c r="H108" s="162"/>
      <c r="I108" s="162"/>
      <c r="J108" s="163">
        <f>J439</f>
        <v>0</v>
      </c>
      <c r="K108" s="105"/>
      <c r="L108" s="164"/>
    </row>
    <row r="109" spans="2:12" s="10" customFormat="1" ht="19.9" customHeight="1" hidden="1">
      <c r="B109" s="160"/>
      <c r="C109" s="105"/>
      <c r="D109" s="161" t="s">
        <v>131</v>
      </c>
      <c r="E109" s="162"/>
      <c r="F109" s="162"/>
      <c r="G109" s="162"/>
      <c r="H109" s="162"/>
      <c r="I109" s="162"/>
      <c r="J109" s="163">
        <f>J463</f>
        <v>0</v>
      </c>
      <c r="K109" s="105"/>
      <c r="L109" s="164"/>
    </row>
    <row r="110" spans="2:12" s="10" customFormat="1" ht="19.9" customHeight="1" hidden="1">
      <c r="B110" s="160"/>
      <c r="C110" s="105"/>
      <c r="D110" s="161" t="s">
        <v>132</v>
      </c>
      <c r="E110" s="162"/>
      <c r="F110" s="162"/>
      <c r="G110" s="162"/>
      <c r="H110" s="162"/>
      <c r="I110" s="162"/>
      <c r="J110" s="163">
        <f>J479</f>
        <v>0</v>
      </c>
      <c r="K110" s="105"/>
      <c r="L110" s="164"/>
    </row>
    <row r="111" spans="2:12" s="10" customFormat="1" ht="19.9" customHeight="1" hidden="1">
      <c r="B111" s="160"/>
      <c r="C111" s="105"/>
      <c r="D111" s="161" t="s">
        <v>133</v>
      </c>
      <c r="E111" s="162"/>
      <c r="F111" s="162"/>
      <c r="G111" s="162"/>
      <c r="H111" s="162"/>
      <c r="I111" s="162"/>
      <c r="J111" s="163">
        <f>J492</f>
        <v>0</v>
      </c>
      <c r="K111" s="105"/>
      <c r="L111" s="164"/>
    </row>
    <row r="112" spans="2:12" s="10" customFormat="1" ht="19.9" customHeight="1" hidden="1">
      <c r="B112" s="160"/>
      <c r="C112" s="105"/>
      <c r="D112" s="161" t="s">
        <v>134</v>
      </c>
      <c r="E112" s="162"/>
      <c r="F112" s="162"/>
      <c r="G112" s="162"/>
      <c r="H112" s="162"/>
      <c r="I112" s="162"/>
      <c r="J112" s="163">
        <f>J544</f>
        <v>0</v>
      </c>
      <c r="K112" s="105"/>
      <c r="L112" s="164"/>
    </row>
    <row r="113" spans="2:12" s="10" customFormat="1" ht="19.9" customHeight="1" hidden="1">
      <c r="B113" s="160"/>
      <c r="C113" s="105"/>
      <c r="D113" s="161" t="s">
        <v>135</v>
      </c>
      <c r="E113" s="162"/>
      <c r="F113" s="162"/>
      <c r="G113" s="162"/>
      <c r="H113" s="162"/>
      <c r="I113" s="162"/>
      <c r="J113" s="163">
        <f>J553</f>
        <v>0</v>
      </c>
      <c r="K113" s="105"/>
      <c r="L113" s="164"/>
    </row>
    <row r="114" spans="2:12" s="10" customFormat="1" ht="19.9" customHeight="1" hidden="1">
      <c r="B114" s="160"/>
      <c r="C114" s="105"/>
      <c r="D114" s="161" t="s">
        <v>136</v>
      </c>
      <c r="E114" s="162"/>
      <c r="F114" s="162"/>
      <c r="G114" s="162"/>
      <c r="H114" s="162"/>
      <c r="I114" s="162"/>
      <c r="J114" s="163">
        <f>J592</f>
        <v>0</v>
      </c>
      <c r="K114" s="105"/>
      <c r="L114" s="164"/>
    </row>
    <row r="115" spans="2:12" s="10" customFormat="1" ht="19.9" customHeight="1" hidden="1">
      <c r="B115" s="160"/>
      <c r="C115" s="105"/>
      <c r="D115" s="161" t="s">
        <v>137</v>
      </c>
      <c r="E115" s="162"/>
      <c r="F115" s="162"/>
      <c r="G115" s="162"/>
      <c r="H115" s="162"/>
      <c r="I115" s="162"/>
      <c r="J115" s="163">
        <f>J657</f>
        <v>0</v>
      </c>
      <c r="K115" s="105"/>
      <c r="L115" s="164"/>
    </row>
    <row r="116" spans="2:12" s="10" customFormat="1" ht="19.9" customHeight="1" hidden="1">
      <c r="B116" s="160"/>
      <c r="C116" s="105"/>
      <c r="D116" s="161" t="s">
        <v>138</v>
      </c>
      <c r="E116" s="162"/>
      <c r="F116" s="162"/>
      <c r="G116" s="162"/>
      <c r="H116" s="162"/>
      <c r="I116" s="162"/>
      <c r="J116" s="163">
        <f>J683</f>
        <v>0</v>
      </c>
      <c r="K116" s="105"/>
      <c r="L116" s="164"/>
    </row>
    <row r="117" spans="1:31" s="2" customFormat="1" ht="21.75" customHeight="1" hidden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 hidden="1">
      <c r="A118" s="35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ht="11.25" hidden="1"/>
    <row r="120" ht="11.25" hidden="1"/>
    <row r="121" ht="11.25" hidden="1"/>
    <row r="122" spans="1:31" s="2" customFormat="1" ht="6.95" customHeight="1">
      <c r="A122" s="35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4" t="s">
        <v>139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16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34" t="str">
        <f>E7</f>
        <v>VESTAVBA MŠ DO OBJEKTU ZŠ JIŽNÍ Č.P.1903, ČESKÁ LÍPA - R01</v>
      </c>
      <c r="F126" s="335"/>
      <c r="G126" s="335"/>
      <c r="H126" s="335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2:12" s="1" customFormat="1" ht="12" customHeight="1">
      <c r="B127" s="22"/>
      <c r="C127" s="30" t="s">
        <v>112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35"/>
      <c r="B128" s="36"/>
      <c r="C128" s="37"/>
      <c r="D128" s="37"/>
      <c r="E128" s="334" t="s">
        <v>113</v>
      </c>
      <c r="F128" s="336"/>
      <c r="G128" s="336"/>
      <c r="H128" s="336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114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282" t="str">
        <f>E11</f>
        <v>01 - ARCHITEKTONICKO-STAVEBNÍ ČÁST</v>
      </c>
      <c r="F130" s="336"/>
      <c r="G130" s="336"/>
      <c r="H130" s="336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F14</f>
        <v xml:space="preserve"> </v>
      </c>
      <c r="G132" s="37"/>
      <c r="H132" s="37"/>
      <c r="I132" s="30" t="s">
        <v>22</v>
      </c>
      <c r="J132" s="67" t="str">
        <f>IF(J14="","",J14)</f>
        <v>18. 6. 2021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24</v>
      </c>
      <c r="D134" s="37"/>
      <c r="E134" s="37"/>
      <c r="F134" s="28" t="str">
        <f>E17</f>
        <v>MĚSTO ČESKÁ LÍPA, NÁM.T.G.MASARYKA 1</v>
      </c>
      <c r="G134" s="37"/>
      <c r="H134" s="37"/>
      <c r="I134" s="30" t="s">
        <v>30</v>
      </c>
      <c r="J134" s="33" t="str">
        <f>E23</f>
        <v>ING.JIŘÍ KHOL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5.7" customHeight="1">
      <c r="A135" s="35"/>
      <c r="B135" s="36"/>
      <c r="C135" s="30" t="s">
        <v>28</v>
      </c>
      <c r="D135" s="37"/>
      <c r="E135" s="37"/>
      <c r="F135" s="28" t="str">
        <f>IF(E20="","",E20)</f>
        <v>Vyplň údaj</v>
      </c>
      <c r="G135" s="37"/>
      <c r="H135" s="37"/>
      <c r="I135" s="30" t="s">
        <v>33</v>
      </c>
      <c r="J135" s="33" t="str">
        <f>E26</f>
        <v>PROPOS LIBEREC S.R.O.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65"/>
      <c r="B137" s="166"/>
      <c r="C137" s="167" t="s">
        <v>140</v>
      </c>
      <c r="D137" s="168" t="s">
        <v>61</v>
      </c>
      <c r="E137" s="168" t="s">
        <v>57</v>
      </c>
      <c r="F137" s="168" t="s">
        <v>58</v>
      </c>
      <c r="G137" s="168" t="s">
        <v>141</v>
      </c>
      <c r="H137" s="168" t="s">
        <v>142</v>
      </c>
      <c r="I137" s="168" t="s">
        <v>143</v>
      </c>
      <c r="J137" s="168" t="s">
        <v>118</v>
      </c>
      <c r="K137" s="169" t="s">
        <v>144</v>
      </c>
      <c r="L137" s="170"/>
      <c r="M137" s="76" t="s">
        <v>1</v>
      </c>
      <c r="N137" s="77" t="s">
        <v>40</v>
      </c>
      <c r="O137" s="77" t="s">
        <v>145</v>
      </c>
      <c r="P137" s="77" t="s">
        <v>146</v>
      </c>
      <c r="Q137" s="77" t="s">
        <v>147</v>
      </c>
      <c r="R137" s="77" t="s">
        <v>148</v>
      </c>
      <c r="S137" s="77" t="s">
        <v>149</v>
      </c>
      <c r="T137" s="78" t="s">
        <v>150</v>
      </c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</row>
    <row r="138" spans="1:63" s="2" customFormat="1" ht="22.9" customHeight="1">
      <c r="A138" s="35"/>
      <c r="B138" s="36"/>
      <c r="C138" s="83" t="s">
        <v>151</v>
      </c>
      <c r="D138" s="37"/>
      <c r="E138" s="37"/>
      <c r="F138" s="37"/>
      <c r="G138" s="37"/>
      <c r="H138" s="37"/>
      <c r="I138" s="37"/>
      <c r="J138" s="171">
        <f>BK138</f>
        <v>0</v>
      </c>
      <c r="K138" s="37"/>
      <c r="L138" s="40"/>
      <c r="M138" s="79"/>
      <c r="N138" s="172"/>
      <c r="O138" s="80"/>
      <c r="P138" s="173">
        <f>P139+P394</f>
        <v>0</v>
      </c>
      <c r="Q138" s="80"/>
      <c r="R138" s="173">
        <f>R139+R394</f>
        <v>77.34312877</v>
      </c>
      <c r="S138" s="80"/>
      <c r="T138" s="174">
        <f>T139+T394</f>
        <v>136.9033783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75</v>
      </c>
      <c r="AU138" s="18" t="s">
        <v>120</v>
      </c>
      <c r="BK138" s="175">
        <f>BK139+BK394</f>
        <v>0</v>
      </c>
    </row>
    <row r="139" spans="2:63" s="12" customFormat="1" ht="25.9" customHeight="1">
      <c r="B139" s="176"/>
      <c r="C139" s="177"/>
      <c r="D139" s="178" t="s">
        <v>75</v>
      </c>
      <c r="E139" s="179" t="s">
        <v>152</v>
      </c>
      <c r="F139" s="179" t="s">
        <v>153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P140+P175+P186+P272+P373+P392</f>
        <v>0</v>
      </c>
      <c r="Q139" s="184"/>
      <c r="R139" s="185">
        <f>R140+R175+R186+R272+R373+R392</f>
        <v>58.04313958000001</v>
      </c>
      <c r="S139" s="184"/>
      <c r="T139" s="186">
        <f>T140+T175+T186+T272+T373+T392</f>
        <v>136.25009100000003</v>
      </c>
      <c r="AR139" s="187" t="s">
        <v>83</v>
      </c>
      <c r="AT139" s="188" t="s">
        <v>75</v>
      </c>
      <c r="AU139" s="188" t="s">
        <v>76</v>
      </c>
      <c r="AY139" s="187" t="s">
        <v>154</v>
      </c>
      <c r="BK139" s="189">
        <f>BK140+BK175+BK186+BK272+BK373+BK392</f>
        <v>0</v>
      </c>
    </row>
    <row r="140" spans="2:63" s="12" customFormat="1" ht="22.9" customHeight="1">
      <c r="B140" s="176"/>
      <c r="C140" s="177"/>
      <c r="D140" s="178" t="s">
        <v>75</v>
      </c>
      <c r="E140" s="190" t="s">
        <v>83</v>
      </c>
      <c r="F140" s="190" t="s">
        <v>155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SUM(P141:P174)</f>
        <v>0</v>
      </c>
      <c r="Q140" s="184"/>
      <c r="R140" s="185">
        <f>SUM(R141:R174)</f>
        <v>10.92</v>
      </c>
      <c r="S140" s="184"/>
      <c r="T140" s="186">
        <f>SUM(T141:T174)</f>
        <v>0</v>
      </c>
      <c r="AR140" s="187" t="s">
        <v>83</v>
      </c>
      <c r="AT140" s="188" t="s">
        <v>75</v>
      </c>
      <c r="AU140" s="188" t="s">
        <v>83</v>
      </c>
      <c r="AY140" s="187" t="s">
        <v>154</v>
      </c>
      <c r="BK140" s="189">
        <f>SUM(BK141:BK174)</f>
        <v>0</v>
      </c>
    </row>
    <row r="141" spans="1:65" s="2" customFormat="1" ht="16.5" customHeight="1">
      <c r="A141" s="35"/>
      <c r="B141" s="36"/>
      <c r="C141" s="192" t="s">
        <v>83</v>
      </c>
      <c r="D141" s="192" t="s">
        <v>156</v>
      </c>
      <c r="E141" s="193" t="s">
        <v>157</v>
      </c>
      <c r="F141" s="194" t="s">
        <v>158</v>
      </c>
      <c r="G141" s="195" t="s">
        <v>159</v>
      </c>
      <c r="H141" s="196">
        <v>9.555</v>
      </c>
      <c r="I141" s="197"/>
      <c r="J141" s="198">
        <f>ROUND(I141*H141,2)</f>
        <v>0</v>
      </c>
      <c r="K141" s="194" t="s">
        <v>160</v>
      </c>
      <c r="L141" s="40"/>
      <c r="M141" s="199" t="s">
        <v>1</v>
      </c>
      <c r="N141" s="200" t="s">
        <v>41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161</v>
      </c>
      <c r="AT141" s="203" t="s">
        <v>156</v>
      </c>
      <c r="AU141" s="203" t="s">
        <v>85</v>
      </c>
      <c r="AY141" s="18" t="s">
        <v>154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83</v>
      </c>
      <c r="BK141" s="204">
        <f>ROUND(I141*H141,2)</f>
        <v>0</v>
      </c>
      <c r="BL141" s="18" t="s">
        <v>161</v>
      </c>
      <c r="BM141" s="203" t="s">
        <v>162</v>
      </c>
    </row>
    <row r="142" spans="2:51" s="13" customFormat="1" ht="11.25">
      <c r="B142" s="205"/>
      <c r="C142" s="206"/>
      <c r="D142" s="207" t="s">
        <v>163</v>
      </c>
      <c r="E142" s="208" t="s">
        <v>1</v>
      </c>
      <c r="F142" s="209" t="s">
        <v>164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163</v>
      </c>
      <c r="AU142" s="215" t="s">
        <v>85</v>
      </c>
      <c r="AV142" s="13" t="s">
        <v>83</v>
      </c>
      <c r="AW142" s="13" t="s">
        <v>32</v>
      </c>
      <c r="AX142" s="13" t="s">
        <v>76</v>
      </c>
      <c r="AY142" s="215" t="s">
        <v>154</v>
      </c>
    </row>
    <row r="143" spans="2:51" s="14" customFormat="1" ht="11.25">
      <c r="B143" s="216"/>
      <c r="C143" s="217"/>
      <c r="D143" s="207" t="s">
        <v>163</v>
      </c>
      <c r="E143" s="218" t="s">
        <v>1</v>
      </c>
      <c r="F143" s="219" t="s">
        <v>165</v>
      </c>
      <c r="G143" s="217"/>
      <c r="H143" s="220">
        <v>9.555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163</v>
      </c>
      <c r="AU143" s="226" t="s">
        <v>85</v>
      </c>
      <c r="AV143" s="14" t="s">
        <v>85</v>
      </c>
      <c r="AW143" s="14" t="s">
        <v>32</v>
      </c>
      <c r="AX143" s="14" t="s">
        <v>76</v>
      </c>
      <c r="AY143" s="226" t="s">
        <v>154</v>
      </c>
    </row>
    <row r="144" spans="2:51" s="15" customFormat="1" ht="11.25">
      <c r="B144" s="227"/>
      <c r="C144" s="228"/>
      <c r="D144" s="207" t="s">
        <v>163</v>
      </c>
      <c r="E144" s="229" t="s">
        <v>1</v>
      </c>
      <c r="F144" s="230" t="s">
        <v>166</v>
      </c>
      <c r="G144" s="228"/>
      <c r="H144" s="231">
        <v>9.555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163</v>
      </c>
      <c r="AU144" s="237" t="s">
        <v>85</v>
      </c>
      <c r="AV144" s="15" t="s">
        <v>161</v>
      </c>
      <c r="AW144" s="15" t="s">
        <v>32</v>
      </c>
      <c r="AX144" s="15" t="s">
        <v>83</v>
      </c>
      <c r="AY144" s="237" t="s">
        <v>154</v>
      </c>
    </row>
    <row r="145" spans="1:65" s="2" customFormat="1" ht="16.5" customHeight="1">
      <c r="A145" s="35"/>
      <c r="B145" s="36"/>
      <c r="C145" s="192" t="s">
        <v>85</v>
      </c>
      <c r="D145" s="192" t="s">
        <v>156</v>
      </c>
      <c r="E145" s="193" t="s">
        <v>167</v>
      </c>
      <c r="F145" s="194" t="s">
        <v>168</v>
      </c>
      <c r="G145" s="195" t="s">
        <v>159</v>
      </c>
      <c r="H145" s="196">
        <v>10.92</v>
      </c>
      <c r="I145" s="197"/>
      <c r="J145" s="198">
        <f>ROUND(I145*H145,2)</f>
        <v>0</v>
      </c>
      <c r="K145" s="194" t="s">
        <v>160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161</v>
      </c>
      <c r="AT145" s="203" t="s">
        <v>156</v>
      </c>
      <c r="AU145" s="203" t="s">
        <v>85</v>
      </c>
      <c r="AY145" s="18" t="s">
        <v>154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161</v>
      </c>
      <c r="BM145" s="203" t="s">
        <v>169</v>
      </c>
    </row>
    <row r="146" spans="2:51" s="13" customFormat="1" ht="11.25">
      <c r="B146" s="205"/>
      <c r="C146" s="206"/>
      <c r="D146" s="207" t="s">
        <v>163</v>
      </c>
      <c r="E146" s="208" t="s">
        <v>1</v>
      </c>
      <c r="F146" s="209" t="s">
        <v>170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163</v>
      </c>
      <c r="AU146" s="215" t="s">
        <v>85</v>
      </c>
      <c r="AV146" s="13" t="s">
        <v>83</v>
      </c>
      <c r="AW146" s="13" t="s">
        <v>32</v>
      </c>
      <c r="AX146" s="13" t="s">
        <v>76</v>
      </c>
      <c r="AY146" s="215" t="s">
        <v>154</v>
      </c>
    </row>
    <row r="147" spans="2:51" s="14" customFormat="1" ht="11.25">
      <c r="B147" s="216"/>
      <c r="C147" s="217"/>
      <c r="D147" s="207" t="s">
        <v>163</v>
      </c>
      <c r="E147" s="218" t="s">
        <v>1</v>
      </c>
      <c r="F147" s="219" t="s">
        <v>171</v>
      </c>
      <c r="G147" s="217"/>
      <c r="H147" s="220">
        <v>5.46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163</v>
      </c>
      <c r="AU147" s="226" t="s">
        <v>85</v>
      </c>
      <c r="AV147" s="14" t="s">
        <v>85</v>
      </c>
      <c r="AW147" s="14" t="s">
        <v>32</v>
      </c>
      <c r="AX147" s="14" t="s">
        <v>76</v>
      </c>
      <c r="AY147" s="226" t="s">
        <v>154</v>
      </c>
    </row>
    <row r="148" spans="2:51" s="13" customFormat="1" ht="11.25">
      <c r="B148" s="205"/>
      <c r="C148" s="206"/>
      <c r="D148" s="207" t="s">
        <v>163</v>
      </c>
      <c r="E148" s="208" t="s">
        <v>1</v>
      </c>
      <c r="F148" s="209" t="s">
        <v>172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163</v>
      </c>
      <c r="AU148" s="215" t="s">
        <v>85</v>
      </c>
      <c r="AV148" s="13" t="s">
        <v>83</v>
      </c>
      <c r="AW148" s="13" t="s">
        <v>32</v>
      </c>
      <c r="AX148" s="13" t="s">
        <v>76</v>
      </c>
      <c r="AY148" s="215" t="s">
        <v>154</v>
      </c>
    </row>
    <row r="149" spans="2:51" s="14" customFormat="1" ht="11.25">
      <c r="B149" s="216"/>
      <c r="C149" s="217"/>
      <c r="D149" s="207" t="s">
        <v>163</v>
      </c>
      <c r="E149" s="218" t="s">
        <v>1</v>
      </c>
      <c r="F149" s="219" t="s">
        <v>171</v>
      </c>
      <c r="G149" s="217"/>
      <c r="H149" s="220">
        <v>5.46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163</v>
      </c>
      <c r="AU149" s="226" t="s">
        <v>85</v>
      </c>
      <c r="AV149" s="14" t="s">
        <v>85</v>
      </c>
      <c r="AW149" s="14" t="s">
        <v>32</v>
      </c>
      <c r="AX149" s="14" t="s">
        <v>76</v>
      </c>
      <c r="AY149" s="226" t="s">
        <v>154</v>
      </c>
    </row>
    <row r="150" spans="2:51" s="15" customFormat="1" ht="11.25">
      <c r="B150" s="227"/>
      <c r="C150" s="228"/>
      <c r="D150" s="207" t="s">
        <v>163</v>
      </c>
      <c r="E150" s="229" t="s">
        <v>1</v>
      </c>
      <c r="F150" s="230" t="s">
        <v>166</v>
      </c>
      <c r="G150" s="228"/>
      <c r="H150" s="231">
        <v>10.92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163</v>
      </c>
      <c r="AU150" s="237" t="s">
        <v>85</v>
      </c>
      <c r="AV150" s="15" t="s">
        <v>161</v>
      </c>
      <c r="AW150" s="15" t="s">
        <v>32</v>
      </c>
      <c r="AX150" s="15" t="s">
        <v>83</v>
      </c>
      <c r="AY150" s="237" t="s">
        <v>154</v>
      </c>
    </row>
    <row r="151" spans="1:65" s="2" customFormat="1" ht="16.5" customHeight="1">
      <c r="A151" s="35"/>
      <c r="B151" s="36"/>
      <c r="C151" s="192" t="s">
        <v>173</v>
      </c>
      <c r="D151" s="192" t="s">
        <v>156</v>
      </c>
      <c r="E151" s="193" t="s">
        <v>174</v>
      </c>
      <c r="F151" s="194" t="s">
        <v>175</v>
      </c>
      <c r="G151" s="195" t="s">
        <v>159</v>
      </c>
      <c r="H151" s="196">
        <v>5.46</v>
      </c>
      <c r="I151" s="197"/>
      <c r="J151" s="198">
        <f>ROUND(I151*H151,2)</f>
        <v>0</v>
      </c>
      <c r="K151" s="194" t="s">
        <v>176</v>
      </c>
      <c r="L151" s="40"/>
      <c r="M151" s="199" t="s">
        <v>1</v>
      </c>
      <c r="N151" s="200" t="s">
        <v>41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161</v>
      </c>
      <c r="AT151" s="203" t="s">
        <v>156</v>
      </c>
      <c r="AU151" s="203" t="s">
        <v>85</v>
      </c>
      <c r="AY151" s="18" t="s">
        <v>154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83</v>
      </c>
      <c r="BK151" s="204">
        <f>ROUND(I151*H151,2)</f>
        <v>0</v>
      </c>
      <c r="BL151" s="18" t="s">
        <v>161</v>
      </c>
      <c r="BM151" s="203" t="s">
        <v>177</v>
      </c>
    </row>
    <row r="152" spans="2:51" s="13" customFormat="1" ht="11.25">
      <c r="B152" s="205"/>
      <c r="C152" s="206"/>
      <c r="D152" s="207" t="s">
        <v>163</v>
      </c>
      <c r="E152" s="208" t="s">
        <v>1</v>
      </c>
      <c r="F152" s="209" t="s">
        <v>178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163</v>
      </c>
      <c r="AU152" s="215" t="s">
        <v>85</v>
      </c>
      <c r="AV152" s="13" t="s">
        <v>83</v>
      </c>
      <c r="AW152" s="13" t="s">
        <v>32</v>
      </c>
      <c r="AX152" s="13" t="s">
        <v>76</v>
      </c>
      <c r="AY152" s="215" t="s">
        <v>154</v>
      </c>
    </row>
    <row r="153" spans="2:51" s="14" customFormat="1" ht="11.25">
      <c r="B153" s="216"/>
      <c r="C153" s="217"/>
      <c r="D153" s="207" t="s">
        <v>163</v>
      </c>
      <c r="E153" s="218" t="s">
        <v>1</v>
      </c>
      <c r="F153" s="219" t="s">
        <v>171</v>
      </c>
      <c r="G153" s="217"/>
      <c r="H153" s="220">
        <v>5.46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163</v>
      </c>
      <c r="AU153" s="226" t="s">
        <v>85</v>
      </c>
      <c r="AV153" s="14" t="s">
        <v>85</v>
      </c>
      <c r="AW153" s="14" t="s">
        <v>32</v>
      </c>
      <c r="AX153" s="14" t="s">
        <v>76</v>
      </c>
      <c r="AY153" s="226" t="s">
        <v>154</v>
      </c>
    </row>
    <row r="154" spans="2:51" s="15" customFormat="1" ht="11.25">
      <c r="B154" s="227"/>
      <c r="C154" s="228"/>
      <c r="D154" s="207" t="s">
        <v>163</v>
      </c>
      <c r="E154" s="229" t="s">
        <v>1</v>
      </c>
      <c r="F154" s="230" t="s">
        <v>166</v>
      </c>
      <c r="G154" s="228"/>
      <c r="H154" s="231">
        <v>5.46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163</v>
      </c>
      <c r="AU154" s="237" t="s">
        <v>85</v>
      </c>
      <c r="AV154" s="15" t="s">
        <v>161</v>
      </c>
      <c r="AW154" s="15" t="s">
        <v>32</v>
      </c>
      <c r="AX154" s="15" t="s">
        <v>83</v>
      </c>
      <c r="AY154" s="237" t="s">
        <v>154</v>
      </c>
    </row>
    <row r="155" spans="1:65" s="2" customFormat="1" ht="16.5" customHeight="1">
      <c r="A155" s="35"/>
      <c r="B155" s="36"/>
      <c r="C155" s="192" t="s">
        <v>179</v>
      </c>
      <c r="D155" s="192" t="s">
        <v>156</v>
      </c>
      <c r="E155" s="193" t="s">
        <v>180</v>
      </c>
      <c r="F155" s="194" t="s">
        <v>181</v>
      </c>
      <c r="G155" s="195" t="s">
        <v>159</v>
      </c>
      <c r="H155" s="196">
        <v>10.92</v>
      </c>
      <c r="I155" s="197"/>
      <c r="J155" s="198">
        <f>ROUND(I155*H155,2)</f>
        <v>0</v>
      </c>
      <c r="K155" s="194" t="s">
        <v>160</v>
      </c>
      <c r="L155" s="40"/>
      <c r="M155" s="199" t="s">
        <v>1</v>
      </c>
      <c r="N155" s="200" t="s">
        <v>41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161</v>
      </c>
      <c r="AT155" s="203" t="s">
        <v>156</v>
      </c>
      <c r="AU155" s="203" t="s">
        <v>85</v>
      </c>
      <c r="AY155" s="18" t="s">
        <v>154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83</v>
      </c>
      <c r="BK155" s="204">
        <f>ROUND(I155*H155,2)</f>
        <v>0</v>
      </c>
      <c r="BL155" s="18" t="s">
        <v>161</v>
      </c>
      <c r="BM155" s="203" t="s">
        <v>182</v>
      </c>
    </row>
    <row r="156" spans="2:51" s="13" customFormat="1" ht="11.25">
      <c r="B156" s="205"/>
      <c r="C156" s="206"/>
      <c r="D156" s="207" t="s">
        <v>163</v>
      </c>
      <c r="E156" s="208" t="s">
        <v>1</v>
      </c>
      <c r="F156" s="209" t="s">
        <v>183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163</v>
      </c>
      <c r="AU156" s="215" t="s">
        <v>85</v>
      </c>
      <c r="AV156" s="13" t="s">
        <v>83</v>
      </c>
      <c r="AW156" s="13" t="s">
        <v>32</v>
      </c>
      <c r="AX156" s="13" t="s">
        <v>76</v>
      </c>
      <c r="AY156" s="215" t="s">
        <v>154</v>
      </c>
    </row>
    <row r="157" spans="2:51" s="14" customFormat="1" ht="11.25">
      <c r="B157" s="216"/>
      <c r="C157" s="217"/>
      <c r="D157" s="207" t="s">
        <v>163</v>
      </c>
      <c r="E157" s="218" t="s">
        <v>1</v>
      </c>
      <c r="F157" s="219" t="s">
        <v>171</v>
      </c>
      <c r="G157" s="217"/>
      <c r="H157" s="220">
        <v>5.46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163</v>
      </c>
      <c r="AU157" s="226" t="s">
        <v>85</v>
      </c>
      <c r="AV157" s="14" t="s">
        <v>85</v>
      </c>
      <c r="AW157" s="14" t="s">
        <v>32</v>
      </c>
      <c r="AX157" s="14" t="s">
        <v>76</v>
      </c>
      <c r="AY157" s="226" t="s">
        <v>154</v>
      </c>
    </row>
    <row r="158" spans="2:51" s="13" customFormat="1" ht="11.25">
      <c r="B158" s="205"/>
      <c r="C158" s="206"/>
      <c r="D158" s="207" t="s">
        <v>163</v>
      </c>
      <c r="E158" s="208" t="s">
        <v>1</v>
      </c>
      <c r="F158" s="209" t="s">
        <v>184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163</v>
      </c>
      <c r="AU158" s="215" t="s">
        <v>85</v>
      </c>
      <c r="AV158" s="13" t="s">
        <v>83</v>
      </c>
      <c r="AW158" s="13" t="s">
        <v>32</v>
      </c>
      <c r="AX158" s="13" t="s">
        <v>76</v>
      </c>
      <c r="AY158" s="215" t="s">
        <v>154</v>
      </c>
    </row>
    <row r="159" spans="2:51" s="14" customFormat="1" ht="11.25">
      <c r="B159" s="216"/>
      <c r="C159" s="217"/>
      <c r="D159" s="207" t="s">
        <v>163</v>
      </c>
      <c r="E159" s="218" t="s">
        <v>1</v>
      </c>
      <c r="F159" s="219" t="s">
        <v>171</v>
      </c>
      <c r="G159" s="217"/>
      <c r="H159" s="220">
        <v>5.46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163</v>
      </c>
      <c r="AU159" s="226" t="s">
        <v>85</v>
      </c>
      <c r="AV159" s="14" t="s">
        <v>85</v>
      </c>
      <c r="AW159" s="14" t="s">
        <v>32</v>
      </c>
      <c r="AX159" s="14" t="s">
        <v>76</v>
      </c>
      <c r="AY159" s="226" t="s">
        <v>154</v>
      </c>
    </row>
    <row r="160" spans="2:51" s="15" customFormat="1" ht="11.25">
      <c r="B160" s="227"/>
      <c r="C160" s="228"/>
      <c r="D160" s="207" t="s">
        <v>163</v>
      </c>
      <c r="E160" s="229" t="s">
        <v>1</v>
      </c>
      <c r="F160" s="230" t="s">
        <v>166</v>
      </c>
      <c r="G160" s="228"/>
      <c r="H160" s="231">
        <v>10.92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163</v>
      </c>
      <c r="AU160" s="237" t="s">
        <v>85</v>
      </c>
      <c r="AV160" s="15" t="s">
        <v>161</v>
      </c>
      <c r="AW160" s="15" t="s">
        <v>32</v>
      </c>
      <c r="AX160" s="15" t="s">
        <v>83</v>
      </c>
      <c r="AY160" s="237" t="s">
        <v>154</v>
      </c>
    </row>
    <row r="161" spans="1:65" s="2" customFormat="1" ht="16.5" customHeight="1">
      <c r="A161" s="35"/>
      <c r="B161" s="36"/>
      <c r="C161" s="192" t="s">
        <v>185</v>
      </c>
      <c r="D161" s="192" t="s">
        <v>156</v>
      </c>
      <c r="E161" s="193" t="s">
        <v>186</v>
      </c>
      <c r="F161" s="194" t="s">
        <v>187</v>
      </c>
      <c r="G161" s="195" t="s">
        <v>188</v>
      </c>
      <c r="H161" s="196">
        <v>9.828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161</v>
      </c>
      <c r="AT161" s="203" t="s">
        <v>156</v>
      </c>
      <c r="AU161" s="203" t="s">
        <v>85</v>
      </c>
      <c r="AY161" s="18" t="s">
        <v>154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83</v>
      </c>
      <c r="BK161" s="204">
        <f>ROUND(I161*H161,2)</f>
        <v>0</v>
      </c>
      <c r="BL161" s="18" t="s">
        <v>161</v>
      </c>
      <c r="BM161" s="203" t="s">
        <v>189</v>
      </c>
    </row>
    <row r="162" spans="2:51" s="14" customFormat="1" ht="11.25">
      <c r="B162" s="216"/>
      <c r="C162" s="217"/>
      <c r="D162" s="207" t="s">
        <v>163</v>
      </c>
      <c r="E162" s="218" t="s">
        <v>1</v>
      </c>
      <c r="F162" s="219" t="s">
        <v>190</v>
      </c>
      <c r="G162" s="217"/>
      <c r="H162" s="220">
        <v>9.828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163</v>
      </c>
      <c r="AU162" s="226" t="s">
        <v>85</v>
      </c>
      <c r="AV162" s="14" t="s">
        <v>85</v>
      </c>
      <c r="AW162" s="14" t="s">
        <v>32</v>
      </c>
      <c r="AX162" s="14" t="s">
        <v>83</v>
      </c>
      <c r="AY162" s="226" t="s">
        <v>154</v>
      </c>
    </row>
    <row r="163" spans="1:65" s="2" customFormat="1" ht="16.5" customHeight="1">
      <c r="A163" s="35"/>
      <c r="B163" s="36"/>
      <c r="C163" s="192" t="s">
        <v>191</v>
      </c>
      <c r="D163" s="192" t="s">
        <v>156</v>
      </c>
      <c r="E163" s="193" t="s">
        <v>192</v>
      </c>
      <c r="F163" s="194" t="s">
        <v>193</v>
      </c>
      <c r="G163" s="195" t="s">
        <v>159</v>
      </c>
      <c r="H163" s="196">
        <v>4.095</v>
      </c>
      <c r="I163" s="197"/>
      <c r="J163" s="198">
        <f>ROUND(I163*H163,2)</f>
        <v>0</v>
      </c>
      <c r="K163" s="194" t="s">
        <v>160</v>
      </c>
      <c r="L163" s="40"/>
      <c r="M163" s="199" t="s">
        <v>1</v>
      </c>
      <c r="N163" s="200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161</v>
      </c>
      <c r="AT163" s="203" t="s">
        <v>156</v>
      </c>
      <c r="AU163" s="203" t="s">
        <v>85</v>
      </c>
      <c r="AY163" s="18" t="s">
        <v>154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83</v>
      </c>
      <c r="BK163" s="204">
        <f>ROUND(I163*H163,2)</f>
        <v>0</v>
      </c>
      <c r="BL163" s="18" t="s">
        <v>161</v>
      </c>
      <c r="BM163" s="203" t="s">
        <v>194</v>
      </c>
    </row>
    <row r="164" spans="2:51" s="13" customFormat="1" ht="11.25">
      <c r="B164" s="205"/>
      <c r="C164" s="206"/>
      <c r="D164" s="207" t="s">
        <v>163</v>
      </c>
      <c r="E164" s="208" t="s">
        <v>1</v>
      </c>
      <c r="F164" s="209" t="s">
        <v>195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163</v>
      </c>
      <c r="AU164" s="215" t="s">
        <v>85</v>
      </c>
      <c r="AV164" s="13" t="s">
        <v>83</v>
      </c>
      <c r="AW164" s="13" t="s">
        <v>32</v>
      </c>
      <c r="AX164" s="13" t="s">
        <v>76</v>
      </c>
      <c r="AY164" s="215" t="s">
        <v>154</v>
      </c>
    </row>
    <row r="165" spans="2:51" s="14" customFormat="1" ht="11.25">
      <c r="B165" s="216"/>
      <c r="C165" s="217"/>
      <c r="D165" s="207" t="s">
        <v>163</v>
      </c>
      <c r="E165" s="218" t="s">
        <v>1</v>
      </c>
      <c r="F165" s="219" t="s">
        <v>196</v>
      </c>
      <c r="G165" s="217"/>
      <c r="H165" s="220">
        <v>9.555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163</v>
      </c>
      <c r="AU165" s="226" t="s">
        <v>85</v>
      </c>
      <c r="AV165" s="14" t="s">
        <v>85</v>
      </c>
      <c r="AW165" s="14" t="s">
        <v>32</v>
      </c>
      <c r="AX165" s="14" t="s">
        <v>76</v>
      </c>
      <c r="AY165" s="226" t="s">
        <v>154</v>
      </c>
    </row>
    <row r="166" spans="2:51" s="13" customFormat="1" ht="11.25">
      <c r="B166" s="205"/>
      <c r="C166" s="206"/>
      <c r="D166" s="207" t="s">
        <v>163</v>
      </c>
      <c r="E166" s="208" t="s">
        <v>1</v>
      </c>
      <c r="F166" s="209" t="s">
        <v>197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163</v>
      </c>
      <c r="AU166" s="215" t="s">
        <v>85</v>
      </c>
      <c r="AV166" s="13" t="s">
        <v>83</v>
      </c>
      <c r="AW166" s="13" t="s">
        <v>32</v>
      </c>
      <c r="AX166" s="13" t="s">
        <v>76</v>
      </c>
      <c r="AY166" s="215" t="s">
        <v>154</v>
      </c>
    </row>
    <row r="167" spans="2:51" s="14" customFormat="1" ht="11.25">
      <c r="B167" s="216"/>
      <c r="C167" s="217"/>
      <c r="D167" s="207" t="s">
        <v>163</v>
      </c>
      <c r="E167" s="218" t="s">
        <v>1</v>
      </c>
      <c r="F167" s="219" t="s">
        <v>198</v>
      </c>
      <c r="G167" s="217"/>
      <c r="H167" s="220">
        <v>-5.46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163</v>
      </c>
      <c r="AU167" s="226" t="s">
        <v>85</v>
      </c>
      <c r="AV167" s="14" t="s">
        <v>85</v>
      </c>
      <c r="AW167" s="14" t="s">
        <v>32</v>
      </c>
      <c r="AX167" s="14" t="s">
        <v>76</v>
      </c>
      <c r="AY167" s="226" t="s">
        <v>154</v>
      </c>
    </row>
    <row r="168" spans="2:51" s="15" customFormat="1" ht="11.25">
      <c r="B168" s="227"/>
      <c r="C168" s="228"/>
      <c r="D168" s="207" t="s">
        <v>163</v>
      </c>
      <c r="E168" s="229" t="s">
        <v>1</v>
      </c>
      <c r="F168" s="230" t="s">
        <v>166</v>
      </c>
      <c r="G168" s="228"/>
      <c r="H168" s="231">
        <v>4.095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163</v>
      </c>
      <c r="AU168" s="237" t="s">
        <v>85</v>
      </c>
      <c r="AV168" s="15" t="s">
        <v>161</v>
      </c>
      <c r="AW168" s="15" t="s">
        <v>32</v>
      </c>
      <c r="AX168" s="15" t="s">
        <v>83</v>
      </c>
      <c r="AY168" s="237" t="s">
        <v>154</v>
      </c>
    </row>
    <row r="169" spans="1:65" s="2" customFormat="1" ht="16.5" customHeight="1">
      <c r="A169" s="35"/>
      <c r="B169" s="36"/>
      <c r="C169" s="192" t="s">
        <v>199</v>
      </c>
      <c r="D169" s="192" t="s">
        <v>156</v>
      </c>
      <c r="E169" s="193" t="s">
        <v>200</v>
      </c>
      <c r="F169" s="194" t="s">
        <v>201</v>
      </c>
      <c r="G169" s="195" t="s">
        <v>159</v>
      </c>
      <c r="H169" s="196">
        <v>5.46</v>
      </c>
      <c r="I169" s="197"/>
      <c r="J169" s="198">
        <f>ROUND(I169*H169,2)</f>
        <v>0</v>
      </c>
      <c r="K169" s="194" t="s">
        <v>160</v>
      </c>
      <c r="L169" s="40"/>
      <c r="M169" s="199" t="s">
        <v>1</v>
      </c>
      <c r="N169" s="200" t="s">
        <v>41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161</v>
      </c>
      <c r="AT169" s="203" t="s">
        <v>156</v>
      </c>
      <c r="AU169" s="203" t="s">
        <v>85</v>
      </c>
      <c r="AY169" s="18" t="s">
        <v>154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83</v>
      </c>
      <c r="BK169" s="204">
        <f>ROUND(I169*H169,2)</f>
        <v>0</v>
      </c>
      <c r="BL169" s="18" t="s">
        <v>161</v>
      </c>
      <c r="BM169" s="203" t="s">
        <v>202</v>
      </c>
    </row>
    <row r="170" spans="2:51" s="13" customFormat="1" ht="11.25">
      <c r="B170" s="205"/>
      <c r="C170" s="206"/>
      <c r="D170" s="207" t="s">
        <v>163</v>
      </c>
      <c r="E170" s="208" t="s">
        <v>1</v>
      </c>
      <c r="F170" s="209" t="s">
        <v>203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163</v>
      </c>
      <c r="AU170" s="215" t="s">
        <v>85</v>
      </c>
      <c r="AV170" s="13" t="s">
        <v>83</v>
      </c>
      <c r="AW170" s="13" t="s">
        <v>32</v>
      </c>
      <c r="AX170" s="13" t="s">
        <v>76</v>
      </c>
      <c r="AY170" s="215" t="s">
        <v>154</v>
      </c>
    </row>
    <row r="171" spans="2:51" s="14" customFormat="1" ht="11.25">
      <c r="B171" s="216"/>
      <c r="C171" s="217"/>
      <c r="D171" s="207" t="s">
        <v>163</v>
      </c>
      <c r="E171" s="218" t="s">
        <v>1</v>
      </c>
      <c r="F171" s="219" t="s">
        <v>204</v>
      </c>
      <c r="G171" s="217"/>
      <c r="H171" s="220">
        <v>5.46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163</v>
      </c>
      <c r="AU171" s="226" t="s">
        <v>85</v>
      </c>
      <c r="AV171" s="14" t="s">
        <v>85</v>
      </c>
      <c r="AW171" s="14" t="s">
        <v>32</v>
      </c>
      <c r="AX171" s="14" t="s">
        <v>76</v>
      </c>
      <c r="AY171" s="226" t="s">
        <v>154</v>
      </c>
    </row>
    <row r="172" spans="2:51" s="15" customFormat="1" ht="11.25">
      <c r="B172" s="227"/>
      <c r="C172" s="228"/>
      <c r="D172" s="207" t="s">
        <v>163</v>
      </c>
      <c r="E172" s="229" t="s">
        <v>1</v>
      </c>
      <c r="F172" s="230" t="s">
        <v>166</v>
      </c>
      <c r="G172" s="228"/>
      <c r="H172" s="231">
        <v>5.46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163</v>
      </c>
      <c r="AU172" s="237" t="s">
        <v>85</v>
      </c>
      <c r="AV172" s="15" t="s">
        <v>161</v>
      </c>
      <c r="AW172" s="15" t="s">
        <v>32</v>
      </c>
      <c r="AX172" s="15" t="s">
        <v>83</v>
      </c>
      <c r="AY172" s="237" t="s">
        <v>154</v>
      </c>
    </row>
    <row r="173" spans="1:65" s="2" customFormat="1" ht="16.5" customHeight="1">
      <c r="A173" s="35"/>
      <c r="B173" s="36"/>
      <c r="C173" s="238" t="s">
        <v>205</v>
      </c>
      <c r="D173" s="238" t="s">
        <v>206</v>
      </c>
      <c r="E173" s="239" t="s">
        <v>207</v>
      </c>
      <c r="F173" s="240" t="s">
        <v>208</v>
      </c>
      <c r="G173" s="241" t="s">
        <v>188</v>
      </c>
      <c r="H173" s="242">
        <v>10.92</v>
      </c>
      <c r="I173" s="243"/>
      <c r="J173" s="244">
        <f>ROUND(I173*H173,2)</f>
        <v>0</v>
      </c>
      <c r="K173" s="240" t="s">
        <v>160</v>
      </c>
      <c r="L173" s="245"/>
      <c r="M173" s="246" t="s">
        <v>1</v>
      </c>
      <c r="N173" s="247" t="s">
        <v>41</v>
      </c>
      <c r="O173" s="72"/>
      <c r="P173" s="201">
        <f>O173*H173</f>
        <v>0</v>
      </c>
      <c r="Q173" s="201">
        <v>1</v>
      </c>
      <c r="R173" s="201">
        <f>Q173*H173</f>
        <v>10.92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199</v>
      </c>
      <c r="AT173" s="203" t="s">
        <v>206</v>
      </c>
      <c r="AU173" s="203" t="s">
        <v>85</v>
      </c>
      <c r="AY173" s="18" t="s">
        <v>154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83</v>
      </c>
      <c r="BK173" s="204">
        <f>ROUND(I173*H173,2)</f>
        <v>0</v>
      </c>
      <c r="BL173" s="18" t="s">
        <v>161</v>
      </c>
      <c r="BM173" s="203" t="s">
        <v>209</v>
      </c>
    </row>
    <row r="174" spans="2:51" s="14" customFormat="1" ht="11.25">
      <c r="B174" s="216"/>
      <c r="C174" s="217"/>
      <c r="D174" s="207" t="s">
        <v>163</v>
      </c>
      <c r="E174" s="218" t="s">
        <v>1</v>
      </c>
      <c r="F174" s="219" t="s">
        <v>210</v>
      </c>
      <c r="G174" s="217"/>
      <c r="H174" s="220">
        <v>10.92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163</v>
      </c>
      <c r="AU174" s="226" t="s">
        <v>85</v>
      </c>
      <c r="AV174" s="14" t="s">
        <v>85</v>
      </c>
      <c r="AW174" s="14" t="s">
        <v>32</v>
      </c>
      <c r="AX174" s="14" t="s">
        <v>83</v>
      </c>
      <c r="AY174" s="226" t="s">
        <v>154</v>
      </c>
    </row>
    <row r="175" spans="2:63" s="12" customFormat="1" ht="22.9" customHeight="1">
      <c r="B175" s="176"/>
      <c r="C175" s="177"/>
      <c r="D175" s="178" t="s">
        <v>75</v>
      </c>
      <c r="E175" s="190" t="s">
        <v>211</v>
      </c>
      <c r="F175" s="190" t="s">
        <v>212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SUM(P176:P185)</f>
        <v>0</v>
      </c>
      <c r="Q175" s="184"/>
      <c r="R175" s="185">
        <f>SUM(R176:R185)</f>
        <v>17.400399900000004</v>
      </c>
      <c r="S175" s="184"/>
      <c r="T175" s="186">
        <f>SUM(T176:T185)</f>
        <v>0</v>
      </c>
      <c r="AR175" s="187" t="s">
        <v>83</v>
      </c>
      <c r="AT175" s="188" t="s">
        <v>75</v>
      </c>
      <c r="AU175" s="188" t="s">
        <v>83</v>
      </c>
      <c r="AY175" s="187" t="s">
        <v>154</v>
      </c>
      <c r="BK175" s="189">
        <f>SUM(BK176:BK185)</f>
        <v>0</v>
      </c>
    </row>
    <row r="176" spans="1:65" s="2" customFormat="1" ht="21.75" customHeight="1">
      <c r="A176" s="35"/>
      <c r="B176" s="36"/>
      <c r="C176" s="192" t="s">
        <v>213</v>
      </c>
      <c r="D176" s="192" t="s">
        <v>156</v>
      </c>
      <c r="E176" s="193" t="s">
        <v>214</v>
      </c>
      <c r="F176" s="194" t="s">
        <v>215</v>
      </c>
      <c r="G176" s="195" t="s">
        <v>216</v>
      </c>
      <c r="H176" s="196">
        <v>79.805</v>
      </c>
      <c r="I176" s="197"/>
      <c r="J176" s="198">
        <f>ROUND(I176*H176,2)</f>
        <v>0</v>
      </c>
      <c r="K176" s="194" t="s">
        <v>160</v>
      </c>
      <c r="L176" s="40"/>
      <c r="M176" s="199" t="s">
        <v>1</v>
      </c>
      <c r="N176" s="200" t="s">
        <v>41</v>
      </c>
      <c r="O176" s="72"/>
      <c r="P176" s="201">
        <f>O176*H176</f>
        <v>0</v>
      </c>
      <c r="Q176" s="201">
        <v>0.21558</v>
      </c>
      <c r="R176" s="201">
        <f>Q176*H176</f>
        <v>17.204361900000002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161</v>
      </c>
      <c r="AT176" s="203" t="s">
        <v>156</v>
      </c>
      <c r="AU176" s="203" t="s">
        <v>85</v>
      </c>
      <c r="AY176" s="18" t="s">
        <v>154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83</v>
      </c>
      <c r="BK176" s="204">
        <f>ROUND(I176*H176,2)</f>
        <v>0</v>
      </c>
      <c r="BL176" s="18" t="s">
        <v>161</v>
      </c>
      <c r="BM176" s="203" t="s">
        <v>217</v>
      </c>
    </row>
    <row r="177" spans="2:51" s="14" customFormat="1" ht="11.25">
      <c r="B177" s="216"/>
      <c r="C177" s="217"/>
      <c r="D177" s="207" t="s">
        <v>163</v>
      </c>
      <c r="E177" s="218" t="s">
        <v>1</v>
      </c>
      <c r="F177" s="219" t="s">
        <v>218</v>
      </c>
      <c r="G177" s="217"/>
      <c r="H177" s="220">
        <v>64.79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163</v>
      </c>
      <c r="AU177" s="226" t="s">
        <v>85</v>
      </c>
      <c r="AV177" s="14" t="s">
        <v>85</v>
      </c>
      <c r="AW177" s="14" t="s">
        <v>32</v>
      </c>
      <c r="AX177" s="14" t="s">
        <v>76</v>
      </c>
      <c r="AY177" s="226" t="s">
        <v>154</v>
      </c>
    </row>
    <row r="178" spans="2:51" s="14" customFormat="1" ht="11.25">
      <c r="B178" s="216"/>
      <c r="C178" s="217"/>
      <c r="D178" s="207" t="s">
        <v>163</v>
      </c>
      <c r="E178" s="218" t="s">
        <v>1</v>
      </c>
      <c r="F178" s="219" t="s">
        <v>219</v>
      </c>
      <c r="G178" s="217"/>
      <c r="H178" s="220">
        <v>94.86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163</v>
      </c>
      <c r="AU178" s="226" t="s">
        <v>85</v>
      </c>
      <c r="AV178" s="14" t="s">
        <v>85</v>
      </c>
      <c r="AW178" s="14" t="s">
        <v>32</v>
      </c>
      <c r="AX178" s="14" t="s">
        <v>76</v>
      </c>
      <c r="AY178" s="226" t="s">
        <v>154</v>
      </c>
    </row>
    <row r="179" spans="2:51" s="13" customFormat="1" ht="11.25">
      <c r="B179" s="205"/>
      <c r="C179" s="206"/>
      <c r="D179" s="207" t="s">
        <v>163</v>
      </c>
      <c r="E179" s="208" t="s">
        <v>1</v>
      </c>
      <c r="F179" s="209" t="s">
        <v>220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163</v>
      </c>
      <c r="AU179" s="215" t="s">
        <v>85</v>
      </c>
      <c r="AV179" s="13" t="s">
        <v>83</v>
      </c>
      <c r="AW179" s="13" t="s">
        <v>32</v>
      </c>
      <c r="AX179" s="13" t="s">
        <v>76</v>
      </c>
      <c r="AY179" s="215" t="s">
        <v>154</v>
      </c>
    </row>
    <row r="180" spans="2:51" s="14" customFormat="1" ht="11.25">
      <c r="B180" s="216"/>
      <c r="C180" s="217"/>
      <c r="D180" s="207" t="s">
        <v>163</v>
      </c>
      <c r="E180" s="218" t="s">
        <v>1</v>
      </c>
      <c r="F180" s="219" t="s">
        <v>221</v>
      </c>
      <c r="G180" s="217"/>
      <c r="H180" s="220">
        <v>-81.225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163</v>
      </c>
      <c r="AU180" s="226" t="s">
        <v>85</v>
      </c>
      <c r="AV180" s="14" t="s">
        <v>85</v>
      </c>
      <c r="AW180" s="14" t="s">
        <v>32</v>
      </c>
      <c r="AX180" s="14" t="s">
        <v>76</v>
      </c>
      <c r="AY180" s="226" t="s">
        <v>154</v>
      </c>
    </row>
    <row r="181" spans="2:51" s="13" customFormat="1" ht="11.25">
      <c r="B181" s="205"/>
      <c r="C181" s="206"/>
      <c r="D181" s="207" t="s">
        <v>163</v>
      </c>
      <c r="E181" s="208" t="s">
        <v>1</v>
      </c>
      <c r="F181" s="209" t="s">
        <v>222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163</v>
      </c>
      <c r="AU181" s="215" t="s">
        <v>85</v>
      </c>
      <c r="AV181" s="13" t="s">
        <v>83</v>
      </c>
      <c r="AW181" s="13" t="s">
        <v>32</v>
      </c>
      <c r="AX181" s="13" t="s">
        <v>76</v>
      </c>
      <c r="AY181" s="215" t="s">
        <v>154</v>
      </c>
    </row>
    <row r="182" spans="2:51" s="14" customFormat="1" ht="11.25">
      <c r="B182" s="216"/>
      <c r="C182" s="217"/>
      <c r="D182" s="207" t="s">
        <v>163</v>
      </c>
      <c r="E182" s="218" t="s">
        <v>1</v>
      </c>
      <c r="F182" s="219" t="s">
        <v>223</v>
      </c>
      <c r="G182" s="217"/>
      <c r="H182" s="220">
        <v>1.38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163</v>
      </c>
      <c r="AU182" s="226" t="s">
        <v>85</v>
      </c>
      <c r="AV182" s="14" t="s">
        <v>85</v>
      </c>
      <c r="AW182" s="14" t="s">
        <v>32</v>
      </c>
      <c r="AX182" s="14" t="s">
        <v>76</v>
      </c>
      <c r="AY182" s="226" t="s">
        <v>154</v>
      </c>
    </row>
    <row r="183" spans="2:51" s="15" customFormat="1" ht="11.25">
      <c r="B183" s="227"/>
      <c r="C183" s="228"/>
      <c r="D183" s="207" t="s">
        <v>163</v>
      </c>
      <c r="E183" s="229" t="s">
        <v>1</v>
      </c>
      <c r="F183" s="230" t="s">
        <v>166</v>
      </c>
      <c r="G183" s="228"/>
      <c r="H183" s="231">
        <v>79.805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163</v>
      </c>
      <c r="AU183" s="237" t="s">
        <v>85</v>
      </c>
      <c r="AV183" s="15" t="s">
        <v>161</v>
      </c>
      <c r="AW183" s="15" t="s">
        <v>32</v>
      </c>
      <c r="AX183" s="15" t="s">
        <v>83</v>
      </c>
      <c r="AY183" s="237" t="s">
        <v>154</v>
      </c>
    </row>
    <row r="184" spans="1:65" s="2" customFormat="1" ht="16.5" customHeight="1">
      <c r="A184" s="35"/>
      <c r="B184" s="36"/>
      <c r="C184" s="192" t="s">
        <v>224</v>
      </c>
      <c r="D184" s="192" t="s">
        <v>156</v>
      </c>
      <c r="E184" s="193" t="s">
        <v>225</v>
      </c>
      <c r="F184" s="194" t="s">
        <v>226</v>
      </c>
      <c r="G184" s="195" t="s">
        <v>216</v>
      </c>
      <c r="H184" s="196">
        <v>1.8</v>
      </c>
      <c r="I184" s="197"/>
      <c r="J184" s="198">
        <f>ROUND(I184*H184,2)</f>
        <v>0</v>
      </c>
      <c r="K184" s="194" t="s">
        <v>160</v>
      </c>
      <c r="L184" s="40"/>
      <c r="M184" s="199" t="s">
        <v>1</v>
      </c>
      <c r="N184" s="200" t="s">
        <v>41</v>
      </c>
      <c r="O184" s="72"/>
      <c r="P184" s="201">
        <f>O184*H184</f>
        <v>0</v>
      </c>
      <c r="Q184" s="201">
        <v>0.10891</v>
      </c>
      <c r="R184" s="201">
        <f>Q184*H184</f>
        <v>0.19603800000000002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161</v>
      </c>
      <c r="AT184" s="203" t="s">
        <v>156</v>
      </c>
      <c r="AU184" s="203" t="s">
        <v>85</v>
      </c>
      <c r="AY184" s="18" t="s">
        <v>154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161</v>
      </c>
      <c r="BM184" s="203" t="s">
        <v>227</v>
      </c>
    </row>
    <row r="185" spans="2:51" s="14" customFormat="1" ht="11.25">
      <c r="B185" s="216"/>
      <c r="C185" s="217"/>
      <c r="D185" s="207" t="s">
        <v>163</v>
      </c>
      <c r="E185" s="218" t="s">
        <v>1</v>
      </c>
      <c r="F185" s="219" t="s">
        <v>228</v>
      </c>
      <c r="G185" s="217"/>
      <c r="H185" s="220">
        <v>1.8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163</v>
      </c>
      <c r="AU185" s="226" t="s">
        <v>85</v>
      </c>
      <c r="AV185" s="14" t="s">
        <v>85</v>
      </c>
      <c r="AW185" s="14" t="s">
        <v>32</v>
      </c>
      <c r="AX185" s="14" t="s">
        <v>83</v>
      </c>
      <c r="AY185" s="226" t="s">
        <v>154</v>
      </c>
    </row>
    <row r="186" spans="2:63" s="12" customFormat="1" ht="22.9" customHeight="1">
      <c r="B186" s="176"/>
      <c r="C186" s="177"/>
      <c r="D186" s="178" t="s">
        <v>75</v>
      </c>
      <c r="E186" s="190" t="s">
        <v>185</v>
      </c>
      <c r="F186" s="190" t="s">
        <v>229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SUM(P187:P271)</f>
        <v>0</v>
      </c>
      <c r="Q186" s="184"/>
      <c r="R186" s="185">
        <f>SUM(R187:R271)</f>
        <v>29.66323718</v>
      </c>
      <c r="S186" s="184"/>
      <c r="T186" s="186">
        <f>SUM(T187:T271)</f>
        <v>0</v>
      </c>
      <c r="AR186" s="187" t="s">
        <v>83</v>
      </c>
      <c r="AT186" s="188" t="s">
        <v>75</v>
      </c>
      <c r="AU186" s="188" t="s">
        <v>83</v>
      </c>
      <c r="AY186" s="187" t="s">
        <v>154</v>
      </c>
      <c r="BK186" s="189">
        <f>SUM(BK187:BK271)</f>
        <v>0</v>
      </c>
    </row>
    <row r="187" spans="1:65" s="2" customFormat="1" ht="16.5" customHeight="1">
      <c r="A187" s="35"/>
      <c r="B187" s="36"/>
      <c r="C187" s="192" t="s">
        <v>230</v>
      </c>
      <c r="D187" s="192" t="s">
        <v>156</v>
      </c>
      <c r="E187" s="193" t="s">
        <v>231</v>
      </c>
      <c r="F187" s="194" t="s">
        <v>232</v>
      </c>
      <c r="G187" s="195" t="s">
        <v>216</v>
      </c>
      <c r="H187" s="196">
        <v>268.7</v>
      </c>
      <c r="I187" s="197"/>
      <c r="J187" s="198">
        <f>ROUND(I187*H187,2)</f>
        <v>0</v>
      </c>
      <c r="K187" s="194" t="s">
        <v>160</v>
      </c>
      <c r="L187" s="40"/>
      <c r="M187" s="199" t="s">
        <v>1</v>
      </c>
      <c r="N187" s="200" t="s">
        <v>41</v>
      </c>
      <c r="O187" s="72"/>
      <c r="P187" s="201">
        <f>O187*H187</f>
        <v>0</v>
      </c>
      <c r="Q187" s="201">
        <v>0.0057</v>
      </c>
      <c r="R187" s="201">
        <f>Q187*H187</f>
        <v>1.53159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161</v>
      </c>
      <c r="AT187" s="203" t="s">
        <v>156</v>
      </c>
      <c r="AU187" s="203" t="s">
        <v>85</v>
      </c>
      <c r="AY187" s="18" t="s">
        <v>154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83</v>
      </c>
      <c r="BK187" s="204">
        <f>ROUND(I187*H187,2)</f>
        <v>0</v>
      </c>
      <c r="BL187" s="18" t="s">
        <v>161</v>
      </c>
      <c r="BM187" s="203" t="s">
        <v>233</v>
      </c>
    </row>
    <row r="188" spans="2:51" s="13" customFormat="1" ht="11.25">
      <c r="B188" s="205"/>
      <c r="C188" s="206"/>
      <c r="D188" s="207" t="s">
        <v>163</v>
      </c>
      <c r="E188" s="208" t="s">
        <v>1</v>
      </c>
      <c r="F188" s="209" t="s">
        <v>234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163</v>
      </c>
      <c r="AU188" s="215" t="s">
        <v>85</v>
      </c>
      <c r="AV188" s="13" t="s">
        <v>83</v>
      </c>
      <c r="AW188" s="13" t="s">
        <v>32</v>
      </c>
      <c r="AX188" s="13" t="s">
        <v>76</v>
      </c>
      <c r="AY188" s="215" t="s">
        <v>154</v>
      </c>
    </row>
    <row r="189" spans="2:51" s="14" customFormat="1" ht="11.25">
      <c r="B189" s="216"/>
      <c r="C189" s="217"/>
      <c r="D189" s="207" t="s">
        <v>163</v>
      </c>
      <c r="E189" s="218" t="s">
        <v>1</v>
      </c>
      <c r="F189" s="219" t="s">
        <v>235</v>
      </c>
      <c r="G189" s="217"/>
      <c r="H189" s="220">
        <v>268.7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163</v>
      </c>
      <c r="AU189" s="226" t="s">
        <v>85</v>
      </c>
      <c r="AV189" s="14" t="s">
        <v>85</v>
      </c>
      <c r="AW189" s="14" t="s">
        <v>32</v>
      </c>
      <c r="AX189" s="14" t="s">
        <v>76</v>
      </c>
      <c r="AY189" s="226" t="s">
        <v>154</v>
      </c>
    </row>
    <row r="190" spans="2:51" s="15" customFormat="1" ht="11.25">
      <c r="B190" s="227"/>
      <c r="C190" s="228"/>
      <c r="D190" s="207" t="s">
        <v>163</v>
      </c>
      <c r="E190" s="229" t="s">
        <v>1</v>
      </c>
      <c r="F190" s="230" t="s">
        <v>166</v>
      </c>
      <c r="G190" s="228"/>
      <c r="H190" s="231">
        <v>268.7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163</v>
      </c>
      <c r="AU190" s="237" t="s">
        <v>85</v>
      </c>
      <c r="AV190" s="15" t="s">
        <v>161</v>
      </c>
      <c r="AW190" s="15" t="s">
        <v>32</v>
      </c>
      <c r="AX190" s="15" t="s">
        <v>83</v>
      </c>
      <c r="AY190" s="237" t="s">
        <v>154</v>
      </c>
    </row>
    <row r="191" spans="1:65" s="2" customFormat="1" ht="16.5" customHeight="1">
      <c r="A191" s="35"/>
      <c r="B191" s="36"/>
      <c r="C191" s="192" t="s">
        <v>236</v>
      </c>
      <c r="D191" s="192" t="s">
        <v>156</v>
      </c>
      <c r="E191" s="193" t="s">
        <v>237</v>
      </c>
      <c r="F191" s="194" t="s">
        <v>238</v>
      </c>
      <c r="G191" s="195" t="s">
        <v>216</v>
      </c>
      <c r="H191" s="196">
        <v>121.45</v>
      </c>
      <c r="I191" s="197"/>
      <c r="J191" s="198">
        <f>ROUND(I191*H191,2)</f>
        <v>0</v>
      </c>
      <c r="K191" s="194" t="s">
        <v>160</v>
      </c>
      <c r="L191" s="40"/>
      <c r="M191" s="199" t="s">
        <v>1</v>
      </c>
      <c r="N191" s="200" t="s">
        <v>41</v>
      </c>
      <c r="O191" s="72"/>
      <c r="P191" s="201">
        <f>O191*H191</f>
        <v>0</v>
      </c>
      <c r="Q191" s="201">
        <v>0.01733</v>
      </c>
      <c r="R191" s="201">
        <f>Q191*H191</f>
        <v>2.1047285000000002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161</v>
      </c>
      <c r="AT191" s="203" t="s">
        <v>156</v>
      </c>
      <c r="AU191" s="203" t="s">
        <v>85</v>
      </c>
      <c r="AY191" s="18" t="s">
        <v>154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83</v>
      </c>
      <c r="BK191" s="204">
        <f>ROUND(I191*H191,2)</f>
        <v>0</v>
      </c>
      <c r="BL191" s="18" t="s">
        <v>161</v>
      </c>
      <c r="BM191" s="203" t="s">
        <v>239</v>
      </c>
    </row>
    <row r="192" spans="2:51" s="13" customFormat="1" ht="11.25">
      <c r="B192" s="205"/>
      <c r="C192" s="206"/>
      <c r="D192" s="207" t="s">
        <v>163</v>
      </c>
      <c r="E192" s="208" t="s">
        <v>1</v>
      </c>
      <c r="F192" s="209" t="s">
        <v>240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163</v>
      </c>
      <c r="AU192" s="215" t="s">
        <v>85</v>
      </c>
      <c r="AV192" s="13" t="s">
        <v>83</v>
      </c>
      <c r="AW192" s="13" t="s">
        <v>32</v>
      </c>
      <c r="AX192" s="13" t="s">
        <v>76</v>
      </c>
      <c r="AY192" s="215" t="s">
        <v>154</v>
      </c>
    </row>
    <row r="193" spans="2:51" s="14" customFormat="1" ht="11.25">
      <c r="B193" s="216"/>
      <c r="C193" s="217"/>
      <c r="D193" s="207" t="s">
        <v>163</v>
      </c>
      <c r="E193" s="218" t="s">
        <v>1</v>
      </c>
      <c r="F193" s="219" t="s">
        <v>218</v>
      </c>
      <c r="G193" s="217"/>
      <c r="H193" s="220">
        <v>64.79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163</v>
      </c>
      <c r="AU193" s="226" t="s">
        <v>85</v>
      </c>
      <c r="AV193" s="14" t="s">
        <v>85</v>
      </c>
      <c r="AW193" s="14" t="s">
        <v>32</v>
      </c>
      <c r="AX193" s="14" t="s">
        <v>76</v>
      </c>
      <c r="AY193" s="226" t="s">
        <v>154</v>
      </c>
    </row>
    <row r="194" spans="2:51" s="14" customFormat="1" ht="11.25">
      <c r="B194" s="216"/>
      <c r="C194" s="217"/>
      <c r="D194" s="207" t="s">
        <v>163</v>
      </c>
      <c r="E194" s="218" t="s">
        <v>1</v>
      </c>
      <c r="F194" s="219" t="s">
        <v>219</v>
      </c>
      <c r="G194" s="217"/>
      <c r="H194" s="220">
        <v>94.86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163</v>
      </c>
      <c r="AU194" s="226" t="s">
        <v>85</v>
      </c>
      <c r="AV194" s="14" t="s">
        <v>85</v>
      </c>
      <c r="AW194" s="14" t="s">
        <v>32</v>
      </c>
      <c r="AX194" s="14" t="s">
        <v>76</v>
      </c>
      <c r="AY194" s="226" t="s">
        <v>154</v>
      </c>
    </row>
    <row r="195" spans="2:51" s="13" customFormat="1" ht="11.25">
      <c r="B195" s="205"/>
      <c r="C195" s="206"/>
      <c r="D195" s="207" t="s">
        <v>163</v>
      </c>
      <c r="E195" s="208" t="s">
        <v>1</v>
      </c>
      <c r="F195" s="209" t="s">
        <v>220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163</v>
      </c>
      <c r="AU195" s="215" t="s">
        <v>85</v>
      </c>
      <c r="AV195" s="13" t="s">
        <v>83</v>
      </c>
      <c r="AW195" s="13" t="s">
        <v>32</v>
      </c>
      <c r="AX195" s="13" t="s">
        <v>76</v>
      </c>
      <c r="AY195" s="215" t="s">
        <v>154</v>
      </c>
    </row>
    <row r="196" spans="2:51" s="14" customFormat="1" ht="11.25">
      <c r="B196" s="216"/>
      <c r="C196" s="217"/>
      <c r="D196" s="207" t="s">
        <v>163</v>
      </c>
      <c r="E196" s="218" t="s">
        <v>1</v>
      </c>
      <c r="F196" s="219" t="s">
        <v>221</v>
      </c>
      <c r="G196" s="217"/>
      <c r="H196" s="220">
        <v>-81.225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163</v>
      </c>
      <c r="AU196" s="226" t="s">
        <v>85</v>
      </c>
      <c r="AV196" s="14" t="s">
        <v>85</v>
      </c>
      <c r="AW196" s="14" t="s">
        <v>32</v>
      </c>
      <c r="AX196" s="14" t="s">
        <v>76</v>
      </c>
      <c r="AY196" s="226" t="s">
        <v>154</v>
      </c>
    </row>
    <row r="197" spans="2:51" s="13" customFormat="1" ht="11.25">
      <c r="B197" s="205"/>
      <c r="C197" s="206"/>
      <c r="D197" s="207" t="s">
        <v>163</v>
      </c>
      <c r="E197" s="208" t="s">
        <v>1</v>
      </c>
      <c r="F197" s="209" t="s">
        <v>241</v>
      </c>
      <c r="G197" s="206"/>
      <c r="H197" s="208" t="s">
        <v>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163</v>
      </c>
      <c r="AU197" s="215" t="s">
        <v>85</v>
      </c>
      <c r="AV197" s="13" t="s">
        <v>83</v>
      </c>
      <c r="AW197" s="13" t="s">
        <v>32</v>
      </c>
      <c r="AX197" s="13" t="s">
        <v>76</v>
      </c>
      <c r="AY197" s="215" t="s">
        <v>154</v>
      </c>
    </row>
    <row r="198" spans="2:51" s="14" customFormat="1" ht="11.25">
      <c r="B198" s="216"/>
      <c r="C198" s="217"/>
      <c r="D198" s="207" t="s">
        <v>163</v>
      </c>
      <c r="E198" s="218" t="s">
        <v>1</v>
      </c>
      <c r="F198" s="219" t="s">
        <v>242</v>
      </c>
      <c r="G198" s="217"/>
      <c r="H198" s="220">
        <v>7.889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163</v>
      </c>
      <c r="AU198" s="226" t="s">
        <v>85</v>
      </c>
      <c r="AV198" s="14" t="s">
        <v>85</v>
      </c>
      <c r="AW198" s="14" t="s">
        <v>32</v>
      </c>
      <c r="AX198" s="14" t="s">
        <v>76</v>
      </c>
      <c r="AY198" s="226" t="s">
        <v>154</v>
      </c>
    </row>
    <row r="199" spans="2:51" s="14" customFormat="1" ht="11.25">
      <c r="B199" s="216"/>
      <c r="C199" s="217"/>
      <c r="D199" s="207" t="s">
        <v>163</v>
      </c>
      <c r="E199" s="218" t="s">
        <v>1</v>
      </c>
      <c r="F199" s="219" t="s">
        <v>243</v>
      </c>
      <c r="G199" s="217"/>
      <c r="H199" s="220">
        <v>22.77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163</v>
      </c>
      <c r="AU199" s="226" t="s">
        <v>85</v>
      </c>
      <c r="AV199" s="14" t="s">
        <v>85</v>
      </c>
      <c r="AW199" s="14" t="s">
        <v>32</v>
      </c>
      <c r="AX199" s="14" t="s">
        <v>76</v>
      </c>
      <c r="AY199" s="226" t="s">
        <v>154</v>
      </c>
    </row>
    <row r="200" spans="2:51" s="14" customFormat="1" ht="11.25">
      <c r="B200" s="216"/>
      <c r="C200" s="217"/>
      <c r="D200" s="207" t="s">
        <v>163</v>
      </c>
      <c r="E200" s="218" t="s">
        <v>1</v>
      </c>
      <c r="F200" s="219" t="s">
        <v>244</v>
      </c>
      <c r="G200" s="217"/>
      <c r="H200" s="220">
        <v>6.578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163</v>
      </c>
      <c r="AU200" s="226" t="s">
        <v>85</v>
      </c>
      <c r="AV200" s="14" t="s">
        <v>85</v>
      </c>
      <c r="AW200" s="14" t="s">
        <v>32</v>
      </c>
      <c r="AX200" s="14" t="s">
        <v>76</v>
      </c>
      <c r="AY200" s="226" t="s">
        <v>154</v>
      </c>
    </row>
    <row r="201" spans="2:51" s="13" customFormat="1" ht="11.25">
      <c r="B201" s="205"/>
      <c r="C201" s="206"/>
      <c r="D201" s="207" t="s">
        <v>163</v>
      </c>
      <c r="E201" s="208" t="s">
        <v>1</v>
      </c>
      <c r="F201" s="209" t="s">
        <v>222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163</v>
      </c>
      <c r="AU201" s="215" t="s">
        <v>85</v>
      </c>
      <c r="AV201" s="13" t="s">
        <v>83</v>
      </c>
      <c r="AW201" s="13" t="s">
        <v>32</v>
      </c>
      <c r="AX201" s="13" t="s">
        <v>76</v>
      </c>
      <c r="AY201" s="215" t="s">
        <v>154</v>
      </c>
    </row>
    <row r="202" spans="2:51" s="14" customFormat="1" ht="11.25">
      <c r="B202" s="216"/>
      <c r="C202" s="217"/>
      <c r="D202" s="207" t="s">
        <v>163</v>
      </c>
      <c r="E202" s="218" t="s">
        <v>1</v>
      </c>
      <c r="F202" s="219" t="s">
        <v>223</v>
      </c>
      <c r="G202" s="217"/>
      <c r="H202" s="220">
        <v>1.38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163</v>
      </c>
      <c r="AU202" s="226" t="s">
        <v>85</v>
      </c>
      <c r="AV202" s="14" t="s">
        <v>85</v>
      </c>
      <c r="AW202" s="14" t="s">
        <v>32</v>
      </c>
      <c r="AX202" s="14" t="s">
        <v>76</v>
      </c>
      <c r="AY202" s="226" t="s">
        <v>154</v>
      </c>
    </row>
    <row r="203" spans="2:51" s="13" customFormat="1" ht="11.25">
      <c r="B203" s="205"/>
      <c r="C203" s="206"/>
      <c r="D203" s="207" t="s">
        <v>163</v>
      </c>
      <c r="E203" s="208" t="s">
        <v>1</v>
      </c>
      <c r="F203" s="209" t="s">
        <v>245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163</v>
      </c>
      <c r="AU203" s="215" t="s">
        <v>85</v>
      </c>
      <c r="AV203" s="13" t="s">
        <v>83</v>
      </c>
      <c r="AW203" s="13" t="s">
        <v>32</v>
      </c>
      <c r="AX203" s="13" t="s">
        <v>76</v>
      </c>
      <c r="AY203" s="215" t="s">
        <v>154</v>
      </c>
    </row>
    <row r="204" spans="2:51" s="14" customFormat="1" ht="11.25">
      <c r="B204" s="216"/>
      <c r="C204" s="217"/>
      <c r="D204" s="207" t="s">
        <v>163</v>
      </c>
      <c r="E204" s="218" t="s">
        <v>1</v>
      </c>
      <c r="F204" s="219" t="s">
        <v>246</v>
      </c>
      <c r="G204" s="217"/>
      <c r="H204" s="220">
        <v>4.408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163</v>
      </c>
      <c r="AU204" s="226" t="s">
        <v>85</v>
      </c>
      <c r="AV204" s="14" t="s">
        <v>85</v>
      </c>
      <c r="AW204" s="14" t="s">
        <v>32</v>
      </c>
      <c r="AX204" s="14" t="s">
        <v>76</v>
      </c>
      <c r="AY204" s="226" t="s">
        <v>154</v>
      </c>
    </row>
    <row r="205" spans="2:51" s="15" customFormat="1" ht="11.25">
      <c r="B205" s="227"/>
      <c r="C205" s="228"/>
      <c r="D205" s="207" t="s">
        <v>163</v>
      </c>
      <c r="E205" s="229" t="s">
        <v>1</v>
      </c>
      <c r="F205" s="230" t="s">
        <v>166</v>
      </c>
      <c r="G205" s="228"/>
      <c r="H205" s="231">
        <v>121.45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163</v>
      </c>
      <c r="AU205" s="237" t="s">
        <v>85</v>
      </c>
      <c r="AV205" s="15" t="s">
        <v>161</v>
      </c>
      <c r="AW205" s="15" t="s">
        <v>32</v>
      </c>
      <c r="AX205" s="15" t="s">
        <v>83</v>
      </c>
      <c r="AY205" s="237" t="s">
        <v>154</v>
      </c>
    </row>
    <row r="206" spans="1:65" s="2" customFormat="1" ht="16.5" customHeight="1">
      <c r="A206" s="35"/>
      <c r="B206" s="36"/>
      <c r="C206" s="192" t="s">
        <v>247</v>
      </c>
      <c r="D206" s="192" t="s">
        <v>156</v>
      </c>
      <c r="E206" s="193" t="s">
        <v>248</v>
      </c>
      <c r="F206" s="194" t="s">
        <v>249</v>
      </c>
      <c r="G206" s="195" t="s">
        <v>216</v>
      </c>
      <c r="H206" s="196">
        <v>128.854</v>
      </c>
      <c r="I206" s="197"/>
      <c r="J206" s="198">
        <f>ROUND(I206*H206,2)</f>
        <v>0</v>
      </c>
      <c r="K206" s="194" t="s">
        <v>160</v>
      </c>
      <c r="L206" s="40"/>
      <c r="M206" s="199" t="s">
        <v>1</v>
      </c>
      <c r="N206" s="200" t="s">
        <v>41</v>
      </c>
      <c r="O206" s="72"/>
      <c r="P206" s="201">
        <f>O206*H206</f>
        <v>0</v>
      </c>
      <c r="Q206" s="201">
        <v>0.0057</v>
      </c>
      <c r="R206" s="201">
        <f>Q206*H206</f>
        <v>0.7344678000000001</v>
      </c>
      <c r="S206" s="201">
        <v>0</v>
      </c>
      <c r="T206" s="20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161</v>
      </c>
      <c r="AT206" s="203" t="s">
        <v>156</v>
      </c>
      <c r="AU206" s="203" t="s">
        <v>85</v>
      </c>
      <c r="AY206" s="18" t="s">
        <v>154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83</v>
      </c>
      <c r="BK206" s="204">
        <f>ROUND(I206*H206,2)</f>
        <v>0</v>
      </c>
      <c r="BL206" s="18" t="s">
        <v>161</v>
      </c>
      <c r="BM206" s="203" t="s">
        <v>250</v>
      </c>
    </row>
    <row r="207" spans="2:51" s="13" customFormat="1" ht="11.25">
      <c r="B207" s="205"/>
      <c r="C207" s="206"/>
      <c r="D207" s="207" t="s">
        <v>163</v>
      </c>
      <c r="E207" s="208" t="s">
        <v>1</v>
      </c>
      <c r="F207" s="209" t="s">
        <v>251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163</v>
      </c>
      <c r="AU207" s="215" t="s">
        <v>85</v>
      </c>
      <c r="AV207" s="13" t="s">
        <v>83</v>
      </c>
      <c r="AW207" s="13" t="s">
        <v>32</v>
      </c>
      <c r="AX207" s="13" t="s">
        <v>76</v>
      </c>
      <c r="AY207" s="215" t="s">
        <v>154</v>
      </c>
    </row>
    <row r="208" spans="2:51" s="14" customFormat="1" ht="11.25">
      <c r="B208" s="216"/>
      <c r="C208" s="217"/>
      <c r="D208" s="207" t="s">
        <v>163</v>
      </c>
      <c r="E208" s="218" t="s">
        <v>1</v>
      </c>
      <c r="F208" s="219" t="s">
        <v>252</v>
      </c>
      <c r="G208" s="217"/>
      <c r="H208" s="220">
        <v>51.24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163</v>
      </c>
      <c r="AU208" s="226" t="s">
        <v>85</v>
      </c>
      <c r="AV208" s="14" t="s">
        <v>85</v>
      </c>
      <c r="AW208" s="14" t="s">
        <v>32</v>
      </c>
      <c r="AX208" s="14" t="s">
        <v>76</v>
      </c>
      <c r="AY208" s="226" t="s">
        <v>154</v>
      </c>
    </row>
    <row r="209" spans="2:51" s="14" customFormat="1" ht="11.25">
      <c r="B209" s="216"/>
      <c r="C209" s="217"/>
      <c r="D209" s="207" t="s">
        <v>163</v>
      </c>
      <c r="E209" s="218" t="s">
        <v>1</v>
      </c>
      <c r="F209" s="219" t="s">
        <v>253</v>
      </c>
      <c r="G209" s="217"/>
      <c r="H209" s="220">
        <v>19.52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163</v>
      </c>
      <c r="AU209" s="226" t="s">
        <v>85</v>
      </c>
      <c r="AV209" s="14" t="s">
        <v>85</v>
      </c>
      <c r="AW209" s="14" t="s">
        <v>32</v>
      </c>
      <c r="AX209" s="14" t="s">
        <v>76</v>
      </c>
      <c r="AY209" s="226" t="s">
        <v>154</v>
      </c>
    </row>
    <row r="210" spans="2:51" s="13" customFormat="1" ht="11.25">
      <c r="B210" s="205"/>
      <c r="C210" s="206"/>
      <c r="D210" s="207" t="s">
        <v>163</v>
      </c>
      <c r="E210" s="208" t="s">
        <v>1</v>
      </c>
      <c r="F210" s="209" t="s">
        <v>254</v>
      </c>
      <c r="G210" s="206"/>
      <c r="H210" s="208" t="s">
        <v>1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163</v>
      </c>
      <c r="AU210" s="215" t="s">
        <v>85</v>
      </c>
      <c r="AV210" s="13" t="s">
        <v>83</v>
      </c>
      <c r="AW210" s="13" t="s">
        <v>32</v>
      </c>
      <c r="AX210" s="13" t="s">
        <v>76</v>
      </c>
      <c r="AY210" s="215" t="s">
        <v>154</v>
      </c>
    </row>
    <row r="211" spans="2:51" s="14" customFormat="1" ht="11.25">
      <c r="B211" s="216"/>
      <c r="C211" s="217"/>
      <c r="D211" s="207" t="s">
        <v>163</v>
      </c>
      <c r="E211" s="218" t="s">
        <v>1</v>
      </c>
      <c r="F211" s="219" t="s">
        <v>255</v>
      </c>
      <c r="G211" s="217"/>
      <c r="H211" s="220">
        <v>17.385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163</v>
      </c>
      <c r="AU211" s="226" t="s">
        <v>85</v>
      </c>
      <c r="AV211" s="14" t="s">
        <v>85</v>
      </c>
      <c r="AW211" s="14" t="s">
        <v>32</v>
      </c>
      <c r="AX211" s="14" t="s">
        <v>76</v>
      </c>
      <c r="AY211" s="226" t="s">
        <v>154</v>
      </c>
    </row>
    <row r="212" spans="2:51" s="14" customFormat="1" ht="11.25">
      <c r="B212" s="216"/>
      <c r="C212" s="217"/>
      <c r="D212" s="207" t="s">
        <v>163</v>
      </c>
      <c r="E212" s="218" t="s">
        <v>1</v>
      </c>
      <c r="F212" s="219" t="s">
        <v>256</v>
      </c>
      <c r="G212" s="217"/>
      <c r="H212" s="220">
        <v>28.975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163</v>
      </c>
      <c r="AU212" s="226" t="s">
        <v>85</v>
      </c>
      <c r="AV212" s="14" t="s">
        <v>85</v>
      </c>
      <c r="AW212" s="14" t="s">
        <v>32</v>
      </c>
      <c r="AX212" s="14" t="s">
        <v>76</v>
      </c>
      <c r="AY212" s="226" t="s">
        <v>154</v>
      </c>
    </row>
    <row r="213" spans="2:51" s="13" customFormat="1" ht="11.25">
      <c r="B213" s="205"/>
      <c r="C213" s="206"/>
      <c r="D213" s="207" t="s">
        <v>163</v>
      </c>
      <c r="E213" s="208" t="s">
        <v>1</v>
      </c>
      <c r="F213" s="209" t="s">
        <v>220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163</v>
      </c>
      <c r="AU213" s="215" t="s">
        <v>85</v>
      </c>
      <c r="AV213" s="13" t="s">
        <v>83</v>
      </c>
      <c r="AW213" s="13" t="s">
        <v>32</v>
      </c>
      <c r="AX213" s="13" t="s">
        <v>76</v>
      </c>
      <c r="AY213" s="215" t="s">
        <v>154</v>
      </c>
    </row>
    <row r="214" spans="2:51" s="14" customFormat="1" ht="11.25">
      <c r="B214" s="216"/>
      <c r="C214" s="217"/>
      <c r="D214" s="207" t="s">
        <v>163</v>
      </c>
      <c r="E214" s="218" t="s">
        <v>1</v>
      </c>
      <c r="F214" s="219" t="s">
        <v>257</v>
      </c>
      <c r="G214" s="217"/>
      <c r="H214" s="220">
        <v>-3.96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163</v>
      </c>
      <c r="AU214" s="226" t="s">
        <v>85</v>
      </c>
      <c r="AV214" s="14" t="s">
        <v>85</v>
      </c>
      <c r="AW214" s="14" t="s">
        <v>32</v>
      </c>
      <c r="AX214" s="14" t="s">
        <v>76</v>
      </c>
      <c r="AY214" s="226" t="s">
        <v>154</v>
      </c>
    </row>
    <row r="215" spans="2:51" s="14" customFormat="1" ht="11.25">
      <c r="B215" s="216"/>
      <c r="C215" s="217"/>
      <c r="D215" s="207" t="s">
        <v>163</v>
      </c>
      <c r="E215" s="218" t="s">
        <v>1</v>
      </c>
      <c r="F215" s="219" t="s">
        <v>258</v>
      </c>
      <c r="G215" s="217"/>
      <c r="H215" s="220">
        <v>-1.684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163</v>
      </c>
      <c r="AU215" s="226" t="s">
        <v>85</v>
      </c>
      <c r="AV215" s="14" t="s">
        <v>85</v>
      </c>
      <c r="AW215" s="14" t="s">
        <v>32</v>
      </c>
      <c r="AX215" s="14" t="s">
        <v>76</v>
      </c>
      <c r="AY215" s="226" t="s">
        <v>154</v>
      </c>
    </row>
    <row r="216" spans="2:51" s="13" customFormat="1" ht="11.25">
      <c r="B216" s="205"/>
      <c r="C216" s="206"/>
      <c r="D216" s="207" t="s">
        <v>163</v>
      </c>
      <c r="E216" s="208" t="s">
        <v>1</v>
      </c>
      <c r="F216" s="209" t="s">
        <v>241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163</v>
      </c>
      <c r="AU216" s="215" t="s">
        <v>85</v>
      </c>
      <c r="AV216" s="13" t="s">
        <v>83</v>
      </c>
      <c r="AW216" s="13" t="s">
        <v>32</v>
      </c>
      <c r="AX216" s="13" t="s">
        <v>76</v>
      </c>
      <c r="AY216" s="215" t="s">
        <v>154</v>
      </c>
    </row>
    <row r="217" spans="2:51" s="14" customFormat="1" ht="11.25">
      <c r="B217" s="216"/>
      <c r="C217" s="217"/>
      <c r="D217" s="207" t="s">
        <v>163</v>
      </c>
      <c r="E217" s="218" t="s">
        <v>1</v>
      </c>
      <c r="F217" s="219" t="s">
        <v>259</v>
      </c>
      <c r="G217" s="217"/>
      <c r="H217" s="220">
        <v>0.639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163</v>
      </c>
      <c r="AU217" s="226" t="s">
        <v>85</v>
      </c>
      <c r="AV217" s="14" t="s">
        <v>85</v>
      </c>
      <c r="AW217" s="14" t="s">
        <v>32</v>
      </c>
      <c r="AX217" s="14" t="s">
        <v>76</v>
      </c>
      <c r="AY217" s="226" t="s">
        <v>154</v>
      </c>
    </row>
    <row r="218" spans="2:51" s="14" customFormat="1" ht="11.25">
      <c r="B218" s="216"/>
      <c r="C218" s="217"/>
      <c r="D218" s="207" t="s">
        <v>163</v>
      </c>
      <c r="E218" s="218" t="s">
        <v>1</v>
      </c>
      <c r="F218" s="219" t="s">
        <v>260</v>
      </c>
      <c r="G218" s="217"/>
      <c r="H218" s="220">
        <v>1.739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163</v>
      </c>
      <c r="AU218" s="226" t="s">
        <v>85</v>
      </c>
      <c r="AV218" s="14" t="s">
        <v>85</v>
      </c>
      <c r="AW218" s="14" t="s">
        <v>32</v>
      </c>
      <c r="AX218" s="14" t="s">
        <v>76</v>
      </c>
      <c r="AY218" s="226" t="s">
        <v>154</v>
      </c>
    </row>
    <row r="219" spans="2:51" s="16" customFormat="1" ht="11.25">
      <c r="B219" s="248"/>
      <c r="C219" s="249"/>
      <c r="D219" s="207" t="s">
        <v>163</v>
      </c>
      <c r="E219" s="250" t="s">
        <v>1</v>
      </c>
      <c r="F219" s="251" t="s">
        <v>261</v>
      </c>
      <c r="G219" s="249"/>
      <c r="H219" s="252">
        <v>113.854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163</v>
      </c>
      <c r="AU219" s="258" t="s">
        <v>85</v>
      </c>
      <c r="AV219" s="16" t="s">
        <v>211</v>
      </c>
      <c r="AW219" s="16" t="s">
        <v>32</v>
      </c>
      <c r="AX219" s="16" t="s">
        <v>76</v>
      </c>
      <c r="AY219" s="258" t="s">
        <v>154</v>
      </c>
    </row>
    <row r="220" spans="2:51" s="13" customFormat="1" ht="11.25">
      <c r="B220" s="205"/>
      <c r="C220" s="206"/>
      <c r="D220" s="207" t="s">
        <v>163</v>
      </c>
      <c r="E220" s="208" t="s">
        <v>1</v>
      </c>
      <c r="F220" s="209" t="s">
        <v>262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163</v>
      </c>
      <c r="AU220" s="215" t="s">
        <v>85</v>
      </c>
      <c r="AV220" s="13" t="s">
        <v>83</v>
      </c>
      <c r="AW220" s="13" t="s">
        <v>32</v>
      </c>
      <c r="AX220" s="13" t="s">
        <v>76</v>
      </c>
      <c r="AY220" s="215" t="s">
        <v>154</v>
      </c>
    </row>
    <row r="221" spans="2:51" s="14" customFormat="1" ht="11.25">
      <c r="B221" s="216"/>
      <c r="C221" s="217"/>
      <c r="D221" s="207" t="s">
        <v>163</v>
      </c>
      <c r="E221" s="218" t="s">
        <v>1</v>
      </c>
      <c r="F221" s="219" t="s">
        <v>263</v>
      </c>
      <c r="G221" s="217"/>
      <c r="H221" s="220">
        <v>15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163</v>
      </c>
      <c r="AU221" s="226" t="s">
        <v>85</v>
      </c>
      <c r="AV221" s="14" t="s">
        <v>85</v>
      </c>
      <c r="AW221" s="14" t="s">
        <v>32</v>
      </c>
      <c r="AX221" s="14" t="s">
        <v>76</v>
      </c>
      <c r="AY221" s="226" t="s">
        <v>154</v>
      </c>
    </row>
    <row r="222" spans="2:51" s="15" customFormat="1" ht="11.25">
      <c r="B222" s="227"/>
      <c r="C222" s="228"/>
      <c r="D222" s="207" t="s">
        <v>163</v>
      </c>
      <c r="E222" s="229" t="s">
        <v>1</v>
      </c>
      <c r="F222" s="230" t="s">
        <v>166</v>
      </c>
      <c r="G222" s="228"/>
      <c r="H222" s="231">
        <v>128.854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163</v>
      </c>
      <c r="AU222" s="237" t="s">
        <v>85</v>
      </c>
      <c r="AV222" s="15" t="s">
        <v>161</v>
      </c>
      <c r="AW222" s="15" t="s">
        <v>32</v>
      </c>
      <c r="AX222" s="15" t="s">
        <v>83</v>
      </c>
      <c r="AY222" s="237" t="s">
        <v>154</v>
      </c>
    </row>
    <row r="223" spans="1:65" s="2" customFormat="1" ht="16.5" customHeight="1">
      <c r="A223" s="35"/>
      <c r="B223" s="36"/>
      <c r="C223" s="192" t="s">
        <v>8</v>
      </c>
      <c r="D223" s="192" t="s">
        <v>156</v>
      </c>
      <c r="E223" s="193" t="s">
        <v>264</v>
      </c>
      <c r="F223" s="194" t="s">
        <v>265</v>
      </c>
      <c r="G223" s="195" t="s">
        <v>266</v>
      </c>
      <c r="H223" s="196">
        <v>167.7</v>
      </c>
      <c r="I223" s="197"/>
      <c r="J223" s="198">
        <f>ROUND(I223*H223,2)</f>
        <v>0</v>
      </c>
      <c r="K223" s="194" t="s">
        <v>160</v>
      </c>
      <c r="L223" s="40"/>
      <c r="M223" s="199" t="s">
        <v>1</v>
      </c>
      <c r="N223" s="200" t="s">
        <v>41</v>
      </c>
      <c r="O223" s="72"/>
      <c r="P223" s="201">
        <f>O223*H223</f>
        <v>0</v>
      </c>
      <c r="Q223" s="201">
        <v>0.00176</v>
      </c>
      <c r="R223" s="201">
        <f>Q223*H223</f>
        <v>0.29515199999999997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161</v>
      </c>
      <c r="AT223" s="203" t="s">
        <v>156</v>
      </c>
      <c r="AU223" s="203" t="s">
        <v>85</v>
      </c>
      <c r="AY223" s="18" t="s">
        <v>154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83</v>
      </c>
      <c r="BK223" s="204">
        <f>ROUND(I223*H223,2)</f>
        <v>0</v>
      </c>
      <c r="BL223" s="18" t="s">
        <v>161</v>
      </c>
      <c r="BM223" s="203" t="s">
        <v>267</v>
      </c>
    </row>
    <row r="224" spans="2:51" s="14" customFormat="1" ht="11.25">
      <c r="B224" s="216"/>
      <c r="C224" s="217"/>
      <c r="D224" s="207" t="s">
        <v>163</v>
      </c>
      <c r="E224" s="218" t="s">
        <v>1</v>
      </c>
      <c r="F224" s="219" t="s">
        <v>268</v>
      </c>
      <c r="G224" s="217"/>
      <c r="H224" s="220">
        <v>3.7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163</v>
      </c>
      <c r="AU224" s="226" t="s">
        <v>85</v>
      </c>
      <c r="AV224" s="14" t="s">
        <v>85</v>
      </c>
      <c r="AW224" s="14" t="s">
        <v>32</v>
      </c>
      <c r="AX224" s="14" t="s">
        <v>76</v>
      </c>
      <c r="AY224" s="226" t="s">
        <v>154</v>
      </c>
    </row>
    <row r="225" spans="2:51" s="14" customFormat="1" ht="11.25">
      <c r="B225" s="216"/>
      <c r="C225" s="217"/>
      <c r="D225" s="207" t="s">
        <v>163</v>
      </c>
      <c r="E225" s="218" t="s">
        <v>1</v>
      </c>
      <c r="F225" s="219" t="s">
        <v>269</v>
      </c>
      <c r="G225" s="217"/>
      <c r="H225" s="220">
        <v>24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163</v>
      </c>
      <c r="AU225" s="226" t="s">
        <v>85</v>
      </c>
      <c r="AV225" s="14" t="s">
        <v>85</v>
      </c>
      <c r="AW225" s="14" t="s">
        <v>32</v>
      </c>
      <c r="AX225" s="14" t="s">
        <v>76</v>
      </c>
      <c r="AY225" s="226" t="s">
        <v>154</v>
      </c>
    </row>
    <row r="226" spans="2:51" s="14" customFormat="1" ht="11.25">
      <c r="B226" s="216"/>
      <c r="C226" s="217"/>
      <c r="D226" s="207" t="s">
        <v>163</v>
      </c>
      <c r="E226" s="218" t="s">
        <v>1</v>
      </c>
      <c r="F226" s="219" t="s">
        <v>270</v>
      </c>
      <c r="G226" s="217"/>
      <c r="H226" s="220">
        <v>6.6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163</v>
      </c>
      <c r="AU226" s="226" t="s">
        <v>85</v>
      </c>
      <c r="AV226" s="14" t="s">
        <v>85</v>
      </c>
      <c r="AW226" s="14" t="s">
        <v>32</v>
      </c>
      <c r="AX226" s="14" t="s">
        <v>76</v>
      </c>
      <c r="AY226" s="226" t="s">
        <v>154</v>
      </c>
    </row>
    <row r="227" spans="2:51" s="14" customFormat="1" ht="11.25">
      <c r="B227" s="216"/>
      <c r="C227" s="217"/>
      <c r="D227" s="207" t="s">
        <v>163</v>
      </c>
      <c r="E227" s="218" t="s">
        <v>1</v>
      </c>
      <c r="F227" s="219" t="s">
        <v>271</v>
      </c>
      <c r="G227" s="217"/>
      <c r="H227" s="220">
        <v>99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163</v>
      </c>
      <c r="AU227" s="226" t="s">
        <v>85</v>
      </c>
      <c r="AV227" s="14" t="s">
        <v>85</v>
      </c>
      <c r="AW227" s="14" t="s">
        <v>32</v>
      </c>
      <c r="AX227" s="14" t="s">
        <v>76</v>
      </c>
      <c r="AY227" s="226" t="s">
        <v>154</v>
      </c>
    </row>
    <row r="228" spans="2:51" s="14" customFormat="1" ht="11.25">
      <c r="B228" s="216"/>
      <c r="C228" s="217"/>
      <c r="D228" s="207" t="s">
        <v>163</v>
      </c>
      <c r="E228" s="218" t="s">
        <v>1</v>
      </c>
      <c r="F228" s="219" t="s">
        <v>272</v>
      </c>
      <c r="G228" s="217"/>
      <c r="H228" s="220">
        <v>15.4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163</v>
      </c>
      <c r="AU228" s="226" t="s">
        <v>85</v>
      </c>
      <c r="AV228" s="14" t="s">
        <v>85</v>
      </c>
      <c r="AW228" s="14" t="s">
        <v>32</v>
      </c>
      <c r="AX228" s="14" t="s">
        <v>76</v>
      </c>
      <c r="AY228" s="226" t="s">
        <v>154</v>
      </c>
    </row>
    <row r="229" spans="2:51" s="14" customFormat="1" ht="11.25">
      <c r="B229" s="216"/>
      <c r="C229" s="217"/>
      <c r="D229" s="207" t="s">
        <v>163</v>
      </c>
      <c r="E229" s="218" t="s">
        <v>1</v>
      </c>
      <c r="F229" s="219" t="s">
        <v>273</v>
      </c>
      <c r="G229" s="217"/>
      <c r="H229" s="220">
        <v>19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163</v>
      </c>
      <c r="AU229" s="226" t="s">
        <v>85</v>
      </c>
      <c r="AV229" s="14" t="s">
        <v>85</v>
      </c>
      <c r="AW229" s="14" t="s">
        <v>32</v>
      </c>
      <c r="AX229" s="14" t="s">
        <v>76</v>
      </c>
      <c r="AY229" s="226" t="s">
        <v>154</v>
      </c>
    </row>
    <row r="230" spans="2:51" s="15" customFormat="1" ht="11.25">
      <c r="B230" s="227"/>
      <c r="C230" s="228"/>
      <c r="D230" s="207" t="s">
        <v>163</v>
      </c>
      <c r="E230" s="229" t="s">
        <v>1</v>
      </c>
      <c r="F230" s="230" t="s">
        <v>166</v>
      </c>
      <c r="G230" s="228"/>
      <c r="H230" s="231">
        <v>167.7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163</v>
      </c>
      <c r="AU230" s="237" t="s">
        <v>85</v>
      </c>
      <c r="AV230" s="15" t="s">
        <v>161</v>
      </c>
      <c r="AW230" s="15" t="s">
        <v>32</v>
      </c>
      <c r="AX230" s="15" t="s">
        <v>83</v>
      </c>
      <c r="AY230" s="237" t="s">
        <v>154</v>
      </c>
    </row>
    <row r="231" spans="1:65" s="2" customFormat="1" ht="16.5" customHeight="1">
      <c r="A231" s="35"/>
      <c r="B231" s="36"/>
      <c r="C231" s="238" t="s">
        <v>274</v>
      </c>
      <c r="D231" s="238" t="s">
        <v>206</v>
      </c>
      <c r="E231" s="239" t="s">
        <v>275</v>
      </c>
      <c r="F231" s="240" t="s">
        <v>276</v>
      </c>
      <c r="G231" s="241" t="s">
        <v>216</v>
      </c>
      <c r="H231" s="242">
        <v>27.671</v>
      </c>
      <c r="I231" s="243"/>
      <c r="J231" s="244">
        <f>ROUND(I231*H231,2)</f>
        <v>0</v>
      </c>
      <c r="K231" s="240" t="s">
        <v>160</v>
      </c>
      <c r="L231" s="245"/>
      <c r="M231" s="246" t="s">
        <v>1</v>
      </c>
      <c r="N231" s="247" t="s">
        <v>41</v>
      </c>
      <c r="O231" s="72"/>
      <c r="P231" s="201">
        <f>O231*H231</f>
        <v>0</v>
      </c>
      <c r="Q231" s="201">
        <v>0.00051</v>
      </c>
      <c r="R231" s="201">
        <f>Q231*H231</f>
        <v>0.01411221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199</v>
      </c>
      <c r="AT231" s="203" t="s">
        <v>206</v>
      </c>
      <c r="AU231" s="203" t="s">
        <v>85</v>
      </c>
      <c r="AY231" s="18" t="s">
        <v>154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83</v>
      </c>
      <c r="BK231" s="204">
        <f>ROUND(I231*H231,2)</f>
        <v>0</v>
      </c>
      <c r="BL231" s="18" t="s">
        <v>161</v>
      </c>
      <c r="BM231" s="203" t="s">
        <v>277</v>
      </c>
    </row>
    <row r="232" spans="2:51" s="14" customFormat="1" ht="11.25">
      <c r="B232" s="216"/>
      <c r="C232" s="217"/>
      <c r="D232" s="207" t="s">
        <v>163</v>
      </c>
      <c r="E232" s="218" t="s">
        <v>1</v>
      </c>
      <c r="F232" s="219" t="s">
        <v>278</v>
      </c>
      <c r="G232" s="217"/>
      <c r="H232" s="220">
        <v>27.671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163</v>
      </c>
      <c r="AU232" s="226" t="s">
        <v>85</v>
      </c>
      <c r="AV232" s="14" t="s">
        <v>85</v>
      </c>
      <c r="AW232" s="14" t="s">
        <v>32</v>
      </c>
      <c r="AX232" s="14" t="s">
        <v>83</v>
      </c>
      <c r="AY232" s="226" t="s">
        <v>154</v>
      </c>
    </row>
    <row r="233" spans="1:65" s="2" customFormat="1" ht="16.5" customHeight="1">
      <c r="A233" s="35"/>
      <c r="B233" s="36"/>
      <c r="C233" s="192" t="s">
        <v>279</v>
      </c>
      <c r="D233" s="192" t="s">
        <v>156</v>
      </c>
      <c r="E233" s="193" t="s">
        <v>280</v>
      </c>
      <c r="F233" s="194" t="s">
        <v>281</v>
      </c>
      <c r="G233" s="195" t="s">
        <v>266</v>
      </c>
      <c r="H233" s="196">
        <v>167.7</v>
      </c>
      <c r="I233" s="197"/>
      <c r="J233" s="198">
        <f>ROUND(I233*H233,2)</f>
        <v>0</v>
      </c>
      <c r="K233" s="194" t="s">
        <v>160</v>
      </c>
      <c r="L233" s="40"/>
      <c r="M233" s="199" t="s">
        <v>1</v>
      </c>
      <c r="N233" s="200" t="s">
        <v>41</v>
      </c>
      <c r="O233" s="72"/>
      <c r="P233" s="201">
        <f>O233*H233</f>
        <v>0</v>
      </c>
      <c r="Q233" s="201">
        <v>0.00025</v>
      </c>
      <c r="R233" s="201">
        <f>Q233*H233</f>
        <v>0.041925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161</v>
      </c>
      <c r="AT233" s="203" t="s">
        <v>156</v>
      </c>
      <c r="AU233" s="203" t="s">
        <v>85</v>
      </c>
      <c r="AY233" s="18" t="s">
        <v>154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83</v>
      </c>
      <c r="BK233" s="204">
        <f>ROUND(I233*H233,2)</f>
        <v>0</v>
      </c>
      <c r="BL233" s="18" t="s">
        <v>161</v>
      </c>
      <c r="BM233" s="203" t="s">
        <v>282</v>
      </c>
    </row>
    <row r="234" spans="2:51" s="14" customFormat="1" ht="11.25">
      <c r="B234" s="216"/>
      <c r="C234" s="217"/>
      <c r="D234" s="207" t="s">
        <v>163</v>
      </c>
      <c r="E234" s="218" t="s">
        <v>1</v>
      </c>
      <c r="F234" s="219" t="s">
        <v>268</v>
      </c>
      <c r="G234" s="217"/>
      <c r="H234" s="220">
        <v>3.7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163</v>
      </c>
      <c r="AU234" s="226" t="s">
        <v>85</v>
      </c>
      <c r="AV234" s="14" t="s">
        <v>85</v>
      </c>
      <c r="AW234" s="14" t="s">
        <v>32</v>
      </c>
      <c r="AX234" s="14" t="s">
        <v>76</v>
      </c>
      <c r="AY234" s="226" t="s">
        <v>154</v>
      </c>
    </row>
    <row r="235" spans="2:51" s="14" customFormat="1" ht="11.25">
      <c r="B235" s="216"/>
      <c r="C235" s="217"/>
      <c r="D235" s="207" t="s">
        <v>163</v>
      </c>
      <c r="E235" s="218" t="s">
        <v>1</v>
      </c>
      <c r="F235" s="219" t="s">
        <v>269</v>
      </c>
      <c r="G235" s="217"/>
      <c r="H235" s="220">
        <v>24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163</v>
      </c>
      <c r="AU235" s="226" t="s">
        <v>85</v>
      </c>
      <c r="AV235" s="14" t="s">
        <v>85</v>
      </c>
      <c r="AW235" s="14" t="s">
        <v>32</v>
      </c>
      <c r="AX235" s="14" t="s">
        <v>76</v>
      </c>
      <c r="AY235" s="226" t="s">
        <v>154</v>
      </c>
    </row>
    <row r="236" spans="2:51" s="14" customFormat="1" ht="11.25">
      <c r="B236" s="216"/>
      <c r="C236" s="217"/>
      <c r="D236" s="207" t="s">
        <v>163</v>
      </c>
      <c r="E236" s="218" t="s">
        <v>1</v>
      </c>
      <c r="F236" s="219" t="s">
        <v>270</v>
      </c>
      <c r="G236" s="217"/>
      <c r="H236" s="220">
        <v>6.6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163</v>
      </c>
      <c r="AU236" s="226" t="s">
        <v>85</v>
      </c>
      <c r="AV236" s="14" t="s">
        <v>85</v>
      </c>
      <c r="AW236" s="14" t="s">
        <v>32</v>
      </c>
      <c r="AX236" s="14" t="s">
        <v>76</v>
      </c>
      <c r="AY236" s="226" t="s">
        <v>154</v>
      </c>
    </row>
    <row r="237" spans="2:51" s="14" customFormat="1" ht="11.25">
      <c r="B237" s="216"/>
      <c r="C237" s="217"/>
      <c r="D237" s="207" t="s">
        <v>163</v>
      </c>
      <c r="E237" s="218" t="s">
        <v>1</v>
      </c>
      <c r="F237" s="219" t="s">
        <v>271</v>
      </c>
      <c r="G237" s="217"/>
      <c r="H237" s="220">
        <v>99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163</v>
      </c>
      <c r="AU237" s="226" t="s">
        <v>85</v>
      </c>
      <c r="AV237" s="14" t="s">
        <v>85</v>
      </c>
      <c r="AW237" s="14" t="s">
        <v>32</v>
      </c>
      <c r="AX237" s="14" t="s">
        <v>76</v>
      </c>
      <c r="AY237" s="226" t="s">
        <v>154</v>
      </c>
    </row>
    <row r="238" spans="2:51" s="14" customFormat="1" ht="11.25">
      <c r="B238" s="216"/>
      <c r="C238" s="217"/>
      <c r="D238" s="207" t="s">
        <v>163</v>
      </c>
      <c r="E238" s="218" t="s">
        <v>1</v>
      </c>
      <c r="F238" s="219" t="s">
        <v>272</v>
      </c>
      <c r="G238" s="217"/>
      <c r="H238" s="220">
        <v>15.4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163</v>
      </c>
      <c r="AU238" s="226" t="s">
        <v>85</v>
      </c>
      <c r="AV238" s="14" t="s">
        <v>85</v>
      </c>
      <c r="AW238" s="14" t="s">
        <v>32</v>
      </c>
      <c r="AX238" s="14" t="s">
        <v>76</v>
      </c>
      <c r="AY238" s="226" t="s">
        <v>154</v>
      </c>
    </row>
    <row r="239" spans="2:51" s="14" customFormat="1" ht="11.25">
      <c r="B239" s="216"/>
      <c r="C239" s="217"/>
      <c r="D239" s="207" t="s">
        <v>163</v>
      </c>
      <c r="E239" s="218" t="s">
        <v>1</v>
      </c>
      <c r="F239" s="219" t="s">
        <v>273</v>
      </c>
      <c r="G239" s="217"/>
      <c r="H239" s="220">
        <v>19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163</v>
      </c>
      <c r="AU239" s="226" t="s">
        <v>85</v>
      </c>
      <c r="AV239" s="14" t="s">
        <v>85</v>
      </c>
      <c r="AW239" s="14" t="s">
        <v>32</v>
      </c>
      <c r="AX239" s="14" t="s">
        <v>76</v>
      </c>
      <c r="AY239" s="226" t="s">
        <v>154</v>
      </c>
    </row>
    <row r="240" spans="2:51" s="15" customFormat="1" ht="11.25">
      <c r="B240" s="227"/>
      <c r="C240" s="228"/>
      <c r="D240" s="207" t="s">
        <v>163</v>
      </c>
      <c r="E240" s="229" t="s">
        <v>1</v>
      </c>
      <c r="F240" s="230" t="s">
        <v>166</v>
      </c>
      <c r="G240" s="228"/>
      <c r="H240" s="231">
        <v>167.7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163</v>
      </c>
      <c r="AU240" s="237" t="s">
        <v>85</v>
      </c>
      <c r="AV240" s="15" t="s">
        <v>161</v>
      </c>
      <c r="AW240" s="15" t="s">
        <v>32</v>
      </c>
      <c r="AX240" s="15" t="s">
        <v>83</v>
      </c>
      <c r="AY240" s="237" t="s">
        <v>154</v>
      </c>
    </row>
    <row r="241" spans="1:65" s="2" customFormat="1" ht="16.5" customHeight="1">
      <c r="A241" s="35"/>
      <c r="B241" s="36"/>
      <c r="C241" s="238" t="s">
        <v>283</v>
      </c>
      <c r="D241" s="238" t="s">
        <v>206</v>
      </c>
      <c r="E241" s="239" t="s">
        <v>284</v>
      </c>
      <c r="F241" s="240" t="s">
        <v>285</v>
      </c>
      <c r="G241" s="241" t="s">
        <v>266</v>
      </c>
      <c r="H241" s="242">
        <v>176.085</v>
      </c>
      <c r="I241" s="243"/>
      <c r="J241" s="244">
        <f>ROUND(I241*H241,2)</f>
        <v>0</v>
      </c>
      <c r="K241" s="240" t="s">
        <v>1</v>
      </c>
      <c r="L241" s="245"/>
      <c r="M241" s="246" t="s">
        <v>1</v>
      </c>
      <c r="N241" s="247" t="s">
        <v>41</v>
      </c>
      <c r="O241" s="72"/>
      <c r="P241" s="201">
        <f>O241*H241</f>
        <v>0</v>
      </c>
      <c r="Q241" s="201">
        <v>3E-05</v>
      </c>
      <c r="R241" s="201">
        <f>Q241*H241</f>
        <v>0.0052825500000000004</v>
      </c>
      <c r="S241" s="201">
        <v>0</v>
      </c>
      <c r="T241" s="20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199</v>
      </c>
      <c r="AT241" s="203" t="s">
        <v>206</v>
      </c>
      <c r="AU241" s="203" t="s">
        <v>85</v>
      </c>
      <c r="AY241" s="18" t="s">
        <v>154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83</v>
      </c>
      <c r="BK241" s="204">
        <f>ROUND(I241*H241,2)</f>
        <v>0</v>
      </c>
      <c r="BL241" s="18" t="s">
        <v>161</v>
      </c>
      <c r="BM241" s="203" t="s">
        <v>286</v>
      </c>
    </row>
    <row r="242" spans="2:51" s="14" customFormat="1" ht="11.25">
      <c r="B242" s="216"/>
      <c r="C242" s="217"/>
      <c r="D242" s="207" t="s">
        <v>163</v>
      </c>
      <c r="E242" s="218" t="s">
        <v>1</v>
      </c>
      <c r="F242" s="219" t="s">
        <v>287</v>
      </c>
      <c r="G242" s="217"/>
      <c r="H242" s="220">
        <v>176.085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163</v>
      </c>
      <c r="AU242" s="226" t="s">
        <v>85</v>
      </c>
      <c r="AV242" s="14" t="s">
        <v>85</v>
      </c>
      <c r="AW242" s="14" t="s">
        <v>32</v>
      </c>
      <c r="AX242" s="14" t="s">
        <v>83</v>
      </c>
      <c r="AY242" s="226" t="s">
        <v>154</v>
      </c>
    </row>
    <row r="243" spans="1:65" s="2" customFormat="1" ht="16.5" customHeight="1">
      <c r="A243" s="35"/>
      <c r="B243" s="36"/>
      <c r="C243" s="192" t="s">
        <v>288</v>
      </c>
      <c r="D243" s="192" t="s">
        <v>156</v>
      </c>
      <c r="E243" s="193" t="s">
        <v>289</v>
      </c>
      <c r="F243" s="194" t="s">
        <v>290</v>
      </c>
      <c r="G243" s="195" t="s">
        <v>216</v>
      </c>
      <c r="H243" s="196">
        <v>79.805</v>
      </c>
      <c r="I243" s="197"/>
      <c r="J243" s="198">
        <f>ROUND(I243*H243,2)</f>
        <v>0</v>
      </c>
      <c r="K243" s="194" t="s">
        <v>160</v>
      </c>
      <c r="L243" s="40"/>
      <c r="M243" s="199" t="s">
        <v>1</v>
      </c>
      <c r="N243" s="200" t="s">
        <v>41</v>
      </c>
      <c r="O243" s="72"/>
      <c r="P243" s="201">
        <f>O243*H243</f>
        <v>0</v>
      </c>
      <c r="Q243" s="201">
        <v>0.0231</v>
      </c>
      <c r="R243" s="201">
        <f>Q243*H243</f>
        <v>1.8434955000000002</v>
      </c>
      <c r="S243" s="201">
        <v>0</v>
      </c>
      <c r="T243" s="20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161</v>
      </c>
      <c r="AT243" s="203" t="s">
        <v>156</v>
      </c>
      <c r="AU243" s="203" t="s">
        <v>85</v>
      </c>
      <c r="AY243" s="18" t="s">
        <v>154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8" t="s">
        <v>83</v>
      </c>
      <c r="BK243" s="204">
        <f>ROUND(I243*H243,2)</f>
        <v>0</v>
      </c>
      <c r="BL243" s="18" t="s">
        <v>161</v>
      </c>
      <c r="BM243" s="203" t="s">
        <v>291</v>
      </c>
    </row>
    <row r="244" spans="2:51" s="13" customFormat="1" ht="11.25">
      <c r="B244" s="205"/>
      <c r="C244" s="206"/>
      <c r="D244" s="207" t="s">
        <v>163</v>
      </c>
      <c r="E244" s="208" t="s">
        <v>1</v>
      </c>
      <c r="F244" s="209" t="s">
        <v>240</v>
      </c>
      <c r="G244" s="206"/>
      <c r="H244" s="208" t="s">
        <v>1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163</v>
      </c>
      <c r="AU244" s="215" t="s">
        <v>85</v>
      </c>
      <c r="AV244" s="13" t="s">
        <v>83</v>
      </c>
      <c r="AW244" s="13" t="s">
        <v>32</v>
      </c>
      <c r="AX244" s="13" t="s">
        <v>76</v>
      </c>
      <c r="AY244" s="215" t="s">
        <v>154</v>
      </c>
    </row>
    <row r="245" spans="2:51" s="14" customFormat="1" ht="11.25">
      <c r="B245" s="216"/>
      <c r="C245" s="217"/>
      <c r="D245" s="207" t="s">
        <v>163</v>
      </c>
      <c r="E245" s="218" t="s">
        <v>1</v>
      </c>
      <c r="F245" s="219" t="s">
        <v>218</v>
      </c>
      <c r="G245" s="217"/>
      <c r="H245" s="220">
        <v>64.79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163</v>
      </c>
      <c r="AU245" s="226" t="s">
        <v>85</v>
      </c>
      <c r="AV245" s="14" t="s">
        <v>85</v>
      </c>
      <c r="AW245" s="14" t="s">
        <v>32</v>
      </c>
      <c r="AX245" s="14" t="s">
        <v>76</v>
      </c>
      <c r="AY245" s="226" t="s">
        <v>154</v>
      </c>
    </row>
    <row r="246" spans="2:51" s="14" customFormat="1" ht="11.25">
      <c r="B246" s="216"/>
      <c r="C246" s="217"/>
      <c r="D246" s="207" t="s">
        <v>163</v>
      </c>
      <c r="E246" s="218" t="s">
        <v>1</v>
      </c>
      <c r="F246" s="219" t="s">
        <v>219</v>
      </c>
      <c r="G246" s="217"/>
      <c r="H246" s="220">
        <v>94.86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163</v>
      </c>
      <c r="AU246" s="226" t="s">
        <v>85</v>
      </c>
      <c r="AV246" s="14" t="s">
        <v>85</v>
      </c>
      <c r="AW246" s="14" t="s">
        <v>32</v>
      </c>
      <c r="AX246" s="14" t="s">
        <v>76</v>
      </c>
      <c r="AY246" s="226" t="s">
        <v>154</v>
      </c>
    </row>
    <row r="247" spans="2:51" s="13" customFormat="1" ht="11.25">
      <c r="B247" s="205"/>
      <c r="C247" s="206"/>
      <c r="D247" s="207" t="s">
        <v>163</v>
      </c>
      <c r="E247" s="208" t="s">
        <v>1</v>
      </c>
      <c r="F247" s="209" t="s">
        <v>220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163</v>
      </c>
      <c r="AU247" s="215" t="s">
        <v>85</v>
      </c>
      <c r="AV247" s="13" t="s">
        <v>83</v>
      </c>
      <c r="AW247" s="13" t="s">
        <v>32</v>
      </c>
      <c r="AX247" s="13" t="s">
        <v>76</v>
      </c>
      <c r="AY247" s="215" t="s">
        <v>154</v>
      </c>
    </row>
    <row r="248" spans="2:51" s="14" customFormat="1" ht="11.25">
      <c r="B248" s="216"/>
      <c r="C248" s="217"/>
      <c r="D248" s="207" t="s">
        <v>163</v>
      </c>
      <c r="E248" s="218" t="s">
        <v>1</v>
      </c>
      <c r="F248" s="219" t="s">
        <v>221</v>
      </c>
      <c r="G248" s="217"/>
      <c r="H248" s="220">
        <v>-81.225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163</v>
      </c>
      <c r="AU248" s="226" t="s">
        <v>85</v>
      </c>
      <c r="AV248" s="14" t="s">
        <v>85</v>
      </c>
      <c r="AW248" s="14" t="s">
        <v>32</v>
      </c>
      <c r="AX248" s="14" t="s">
        <v>76</v>
      </c>
      <c r="AY248" s="226" t="s">
        <v>154</v>
      </c>
    </row>
    <row r="249" spans="2:51" s="13" customFormat="1" ht="11.25">
      <c r="B249" s="205"/>
      <c r="C249" s="206"/>
      <c r="D249" s="207" t="s">
        <v>163</v>
      </c>
      <c r="E249" s="208" t="s">
        <v>1</v>
      </c>
      <c r="F249" s="209" t="s">
        <v>222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163</v>
      </c>
      <c r="AU249" s="215" t="s">
        <v>85</v>
      </c>
      <c r="AV249" s="13" t="s">
        <v>83</v>
      </c>
      <c r="AW249" s="13" t="s">
        <v>32</v>
      </c>
      <c r="AX249" s="13" t="s">
        <v>76</v>
      </c>
      <c r="AY249" s="215" t="s">
        <v>154</v>
      </c>
    </row>
    <row r="250" spans="2:51" s="14" customFormat="1" ht="11.25">
      <c r="B250" s="216"/>
      <c r="C250" s="217"/>
      <c r="D250" s="207" t="s">
        <v>163</v>
      </c>
      <c r="E250" s="218" t="s">
        <v>1</v>
      </c>
      <c r="F250" s="219" t="s">
        <v>223</v>
      </c>
      <c r="G250" s="217"/>
      <c r="H250" s="220">
        <v>1.38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163</v>
      </c>
      <c r="AU250" s="226" t="s">
        <v>85</v>
      </c>
      <c r="AV250" s="14" t="s">
        <v>85</v>
      </c>
      <c r="AW250" s="14" t="s">
        <v>32</v>
      </c>
      <c r="AX250" s="14" t="s">
        <v>76</v>
      </c>
      <c r="AY250" s="226" t="s">
        <v>154</v>
      </c>
    </row>
    <row r="251" spans="2:51" s="15" customFormat="1" ht="11.25">
      <c r="B251" s="227"/>
      <c r="C251" s="228"/>
      <c r="D251" s="207" t="s">
        <v>163</v>
      </c>
      <c r="E251" s="229" t="s">
        <v>1</v>
      </c>
      <c r="F251" s="230" t="s">
        <v>166</v>
      </c>
      <c r="G251" s="228"/>
      <c r="H251" s="231">
        <v>79.805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163</v>
      </c>
      <c r="AU251" s="237" t="s">
        <v>85</v>
      </c>
      <c r="AV251" s="15" t="s">
        <v>161</v>
      </c>
      <c r="AW251" s="15" t="s">
        <v>32</v>
      </c>
      <c r="AX251" s="15" t="s">
        <v>83</v>
      </c>
      <c r="AY251" s="237" t="s">
        <v>154</v>
      </c>
    </row>
    <row r="252" spans="1:65" s="2" customFormat="1" ht="16.5" customHeight="1">
      <c r="A252" s="35"/>
      <c r="B252" s="36"/>
      <c r="C252" s="192" t="s">
        <v>292</v>
      </c>
      <c r="D252" s="192" t="s">
        <v>156</v>
      </c>
      <c r="E252" s="193" t="s">
        <v>293</v>
      </c>
      <c r="F252" s="194" t="s">
        <v>294</v>
      </c>
      <c r="G252" s="195" t="s">
        <v>159</v>
      </c>
      <c r="H252" s="196">
        <v>3.276</v>
      </c>
      <c r="I252" s="197"/>
      <c r="J252" s="198">
        <f>ROUND(I252*H252,2)</f>
        <v>0</v>
      </c>
      <c r="K252" s="194" t="s">
        <v>160</v>
      </c>
      <c r="L252" s="40"/>
      <c r="M252" s="199" t="s">
        <v>1</v>
      </c>
      <c r="N252" s="200" t="s">
        <v>41</v>
      </c>
      <c r="O252" s="72"/>
      <c r="P252" s="201">
        <f>O252*H252</f>
        <v>0</v>
      </c>
      <c r="Q252" s="201">
        <v>2.45329</v>
      </c>
      <c r="R252" s="201">
        <f>Q252*H252</f>
        <v>8.03697804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161</v>
      </c>
      <c r="AT252" s="203" t="s">
        <v>156</v>
      </c>
      <c r="AU252" s="203" t="s">
        <v>85</v>
      </c>
      <c r="AY252" s="18" t="s">
        <v>154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83</v>
      </c>
      <c r="BK252" s="204">
        <f>ROUND(I252*H252,2)</f>
        <v>0</v>
      </c>
      <c r="BL252" s="18" t="s">
        <v>161</v>
      </c>
      <c r="BM252" s="203" t="s">
        <v>295</v>
      </c>
    </row>
    <row r="253" spans="2:51" s="13" customFormat="1" ht="11.25">
      <c r="B253" s="205"/>
      <c r="C253" s="206"/>
      <c r="D253" s="207" t="s">
        <v>163</v>
      </c>
      <c r="E253" s="208" t="s">
        <v>1</v>
      </c>
      <c r="F253" s="209" t="s">
        <v>296</v>
      </c>
      <c r="G253" s="206"/>
      <c r="H253" s="208" t="s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163</v>
      </c>
      <c r="AU253" s="215" t="s">
        <v>85</v>
      </c>
      <c r="AV253" s="13" t="s">
        <v>83</v>
      </c>
      <c r="AW253" s="13" t="s">
        <v>32</v>
      </c>
      <c r="AX253" s="13" t="s">
        <v>76</v>
      </c>
      <c r="AY253" s="215" t="s">
        <v>154</v>
      </c>
    </row>
    <row r="254" spans="2:51" s="14" customFormat="1" ht="11.25">
      <c r="B254" s="216"/>
      <c r="C254" s="217"/>
      <c r="D254" s="207" t="s">
        <v>163</v>
      </c>
      <c r="E254" s="218" t="s">
        <v>1</v>
      </c>
      <c r="F254" s="219" t="s">
        <v>297</v>
      </c>
      <c r="G254" s="217"/>
      <c r="H254" s="220">
        <v>3.276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163</v>
      </c>
      <c r="AU254" s="226" t="s">
        <v>85</v>
      </c>
      <c r="AV254" s="14" t="s">
        <v>85</v>
      </c>
      <c r="AW254" s="14" t="s">
        <v>32</v>
      </c>
      <c r="AX254" s="14" t="s">
        <v>76</v>
      </c>
      <c r="AY254" s="226" t="s">
        <v>154</v>
      </c>
    </row>
    <row r="255" spans="2:51" s="15" customFormat="1" ht="11.25">
      <c r="B255" s="227"/>
      <c r="C255" s="228"/>
      <c r="D255" s="207" t="s">
        <v>163</v>
      </c>
      <c r="E255" s="229" t="s">
        <v>1</v>
      </c>
      <c r="F255" s="230" t="s">
        <v>166</v>
      </c>
      <c r="G255" s="228"/>
      <c r="H255" s="231">
        <v>3.276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163</v>
      </c>
      <c r="AU255" s="237" t="s">
        <v>85</v>
      </c>
      <c r="AV255" s="15" t="s">
        <v>161</v>
      </c>
      <c r="AW255" s="15" t="s">
        <v>32</v>
      </c>
      <c r="AX255" s="15" t="s">
        <v>83</v>
      </c>
      <c r="AY255" s="237" t="s">
        <v>154</v>
      </c>
    </row>
    <row r="256" spans="1:65" s="2" customFormat="1" ht="21.75" customHeight="1">
      <c r="A256" s="35"/>
      <c r="B256" s="36"/>
      <c r="C256" s="192" t="s">
        <v>7</v>
      </c>
      <c r="D256" s="192" t="s">
        <v>156</v>
      </c>
      <c r="E256" s="193" t="s">
        <v>298</v>
      </c>
      <c r="F256" s="194" t="s">
        <v>299</v>
      </c>
      <c r="G256" s="195" t="s">
        <v>159</v>
      </c>
      <c r="H256" s="196">
        <v>3.702</v>
      </c>
      <c r="I256" s="197"/>
      <c r="J256" s="198">
        <f>ROUND(I256*H256,2)</f>
        <v>0</v>
      </c>
      <c r="K256" s="194" t="s">
        <v>1</v>
      </c>
      <c r="L256" s="40"/>
      <c r="M256" s="199" t="s">
        <v>1</v>
      </c>
      <c r="N256" s="200" t="s">
        <v>41</v>
      </c>
      <c r="O256" s="72"/>
      <c r="P256" s="201">
        <f>O256*H256</f>
        <v>0</v>
      </c>
      <c r="Q256" s="201">
        <v>2.45329</v>
      </c>
      <c r="R256" s="201">
        <f>Q256*H256</f>
        <v>9.08207958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161</v>
      </c>
      <c r="AT256" s="203" t="s">
        <v>156</v>
      </c>
      <c r="AU256" s="203" t="s">
        <v>85</v>
      </c>
      <c r="AY256" s="18" t="s">
        <v>154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83</v>
      </c>
      <c r="BK256" s="204">
        <f>ROUND(I256*H256,2)</f>
        <v>0</v>
      </c>
      <c r="BL256" s="18" t="s">
        <v>161</v>
      </c>
      <c r="BM256" s="203" t="s">
        <v>300</v>
      </c>
    </row>
    <row r="257" spans="2:51" s="13" customFormat="1" ht="11.25">
      <c r="B257" s="205"/>
      <c r="C257" s="206"/>
      <c r="D257" s="207" t="s">
        <v>163</v>
      </c>
      <c r="E257" s="208" t="s">
        <v>1</v>
      </c>
      <c r="F257" s="209" t="s">
        <v>301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163</v>
      </c>
      <c r="AU257" s="215" t="s">
        <v>85</v>
      </c>
      <c r="AV257" s="13" t="s">
        <v>83</v>
      </c>
      <c r="AW257" s="13" t="s">
        <v>32</v>
      </c>
      <c r="AX257" s="13" t="s">
        <v>76</v>
      </c>
      <c r="AY257" s="215" t="s">
        <v>154</v>
      </c>
    </row>
    <row r="258" spans="2:51" s="14" customFormat="1" ht="11.25">
      <c r="B258" s="216"/>
      <c r="C258" s="217"/>
      <c r="D258" s="207" t="s">
        <v>163</v>
      </c>
      <c r="E258" s="218" t="s">
        <v>1</v>
      </c>
      <c r="F258" s="219" t="s">
        <v>302</v>
      </c>
      <c r="G258" s="217"/>
      <c r="H258" s="220">
        <v>3.702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163</v>
      </c>
      <c r="AU258" s="226" t="s">
        <v>85</v>
      </c>
      <c r="AV258" s="14" t="s">
        <v>85</v>
      </c>
      <c r="AW258" s="14" t="s">
        <v>32</v>
      </c>
      <c r="AX258" s="14" t="s">
        <v>76</v>
      </c>
      <c r="AY258" s="226" t="s">
        <v>154</v>
      </c>
    </row>
    <row r="259" spans="2:51" s="15" customFormat="1" ht="11.25">
      <c r="B259" s="227"/>
      <c r="C259" s="228"/>
      <c r="D259" s="207" t="s">
        <v>163</v>
      </c>
      <c r="E259" s="229" t="s">
        <v>1</v>
      </c>
      <c r="F259" s="230" t="s">
        <v>166</v>
      </c>
      <c r="G259" s="228"/>
      <c r="H259" s="231">
        <v>3.702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163</v>
      </c>
      <c r="AU259" s="237" t="s">
        <v>85</v>
      </c>
      <c r="AV259" s="15" t="s">
        <v>161</v>
      </c>
      <c r="AW259" s="15" t="s">
        <v>32</v>
      </c>
      <c r="AX259" s="15" t="s">
        <v>83</v>
      </c>
      <c r="AY259" s="237" t="s">
        <v>154</v>
      </c>
    </row>
    <row r="260" spans="1:65" s="2" customFormat="1" ht="16.5" customHeight="1">
      <c r="A260" s="35"/>
      <c r="B260" s="36"/>
      <c r="C260" s="192" t="s">
        <v>303</v>
      </c>
      <c r="D260" s="192" t="s">
        <v>156</v>
      </c>
      <c r="E260" s="193" t="s">
        <v>304</v>
      </c>
      <c r="F260" s="194" t="s">
        <v>305</v>
      </c>
      <c r="G260" s="195" t="s">
        <v>216</v>
      </c>
      <c r="H260" s="196">
        <v>195.21</v>
      </c>
      <c r="I260" s="197"/>
      <c r="J260" s="198">
        <f>ROUND(I260*H260,2)</f>
        <v>0</v>
      </c>
      <c r="K260" s="194" t="s">
        <v>1</v>
      </c>
      <c r="L260" s="40"/>
      <c r="M260" s="199" t="s">
        <v>1</v>
      </c>
      <c r="N260" s="200" t="s">
        <v>41</v>
      </c>
      <c r="O260" s="72"/>
      <c r="P260" s="201">
        <f>O260*H260</f>
        <v>0</v>
      </c>
      <c r="Q260" s="201">
        <v>0.0306</v>
      </c>
      <c r="R260" s="201">
        <f>Q260*H260</f>
        <v>5.973426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161</v>
      </c>
      <c r="AT260" s="203" t="s">
        <v>156</v>
      </c>
      <c r="AU260" s="203" t="s">
        <v>85</v>
      </c>
      <c r="AY260" s="18" t="s">
        <v>154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83</v>
      </c>
      <c r="BK260" s="204">
        <f>ROUND(I260*H260,2)</f>
        <v>0</v>
      </c>
      <c r="BL260" s="18" t="s">
        <v>161</v>
      </c>
      <c r="BM260" s="203" t="s">
        <v>306</v>
      </c>
    </row>
    <row r="261" spans="2:51" s="13" customFormat="1" ht="11.25">
      <c r="B261" s="205"/>
      <c r="C261" s="206"/>
      <c r="D261" s="207" t="s">
        <v>163</v>
      </c>
      <c r="E261" s="208" t="s">
        <v>1</v>
      </c>
      <c r="F261" s="209" t="s">
        <v>307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163</v>
      </c>
      <c r="AU261" s="215" t="s">
        <v>85</v>
      </c>
      <c r="AV261" s="13" t="s">
        <v>83</v>
      </c>
      <c r="AW261" s="13" t="s">
        <v>32</v>
      </c>
      <c r="AX261" s="13" t="s">
        <v>76</v>
      </c>
      <c r="AY261" s="215" t="s">
        <v>154</v>
      </c>
    </row>
    <row r="262" spans="2:51" s="13" customFormat="1" ht="11.25">
      <c r="B262" s="205"/>
      <c r="C262" s="206"/>
      <c r="D262" s="207" t="s">
        <v>163</v>
      </c>
      <c r="E262" s="208" t="s">
        <v>1</v>
      </c>
      <c r="F262" s="209" t="s">
        <v>308</v>
      </c>
      <c r="G262" s="206"/>
      <c r="H262" s="208" t="s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163</v>
      </c>
      <c r="AU262" s="215" t="s">
        <v>85</v>
      </c>
      <c r="AV262" s="13" t="s">
        <v>83</v>
      </c>
      <c r="AW262" s="13" t="s">
        <v>32</v>
      </c>
      <c r="AX262" s="13" t="s">
        <v>76</v>
      </c>
      <c r="AY262" s="215" t="s">
        <v>154</v>
      </c>
    </row>
    <row r="263" spans="2:51" s="13" customFormat="1" ht="11.25">
      <c r="B263" s="205"/>
      <c r="C263" s="206"/>
      <c r="D263" s="207" t="s">
        <v>163</v>
      </c>
      <c r="E263" s="208" t="s">
        <v>1</v>
      </c>
      <c r="F263" s="209" t="s">
        <v>309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163</v>
      </c>
      <c r="AU263" s="215" t="s">
        <v>85</v>
      </c>
      <c r="AV263" s="13" t="s">
        <v>83</v>
      </c>
      <c r="AW263" s="13" t="s">
        <v>32</v>
      </c>
      <c r="AX263" s="13" t="s">
        <v>76</v>
      </c>
      <c r="AY263" s="215" t="s">
        <v>154</v>
      </c>
    </row>
    <row r="264" spans="2:51" s="14" customFormat="1" ht="11.25">
      <c r="B264" s="216"/>
      <c r="C264" s="217"/>
      <c r="D264" s="207" t="s">
        <v>163</v>
      </c>
      <c r="E264" s="218" t="s">
        <v>1</v>
      </c>
      <c r="F264" s="219" t="s">
        <v>310</v>
      </c>
      <c r="G264" s="217"/>
      <c r="H264" s="220">
        <v>7.89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163</v>
      </c>
      <c r="AU264" s="226" t="s">
        <v>85</v>
      </c>
      <c r="AV264" s="14" t="s">
        <v>85</v>
      </c>
      <c r="AW264" s="14" t="s">
        <v>32</v>
      </c>
      <c r="AX264" s="14" t="s">
        <v>76</v>
      </c>
      <c r="AY264" s="226" t="s">
        <v>154</v>
      </c>
    </row>
    <row r="265" spans="2:51" s="13" customFormat="1" ht="11.25">
      <c r="B265" s="205"/>
      <c r="C265" s="206"/>
      <c r="D265" s="207" t="s">
        <v>163</v>
      </c>
      <c r="E265" s="208" t="s">
        <v>1</v>
      </c>
      <c r="F265" s="209" t="s">
        <v>311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163</v>
      </c>
      <c r="AU265" s="215" t="s">
        <v>85</v>
      </c>
      <c r="AV265" s="13" t="s">
        <v>83</v>
      </c>
      <c r="AW265" s="13" t="s">
        <v>32</v>
      </c>
      <c r="AX265" s="13" t="s">
        <v>76</v>
      </c>
      <c r="AY265" s="215" t="s">
        <v>154</v>
      </c>
    </row>
    <row r="266" spans="2:51" s="14" customFormat="1" ht="11.25">
      <c r="B266" s="216"/>
      <c r="C266" s="217"/>
      <c r="D266" s="207" t="s">
        <v>163</v>
      </c>
      <c r="E266" s="218" t="s">
        <v>1</v>
      </c>
      <c r="F266" s="219" t="s">
        <v>312</v>
      </c>
      <c r="G266" s="217"/>
      <c r="H266" s="220">
        <v>179.05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163</v>
      </c>
      <c r="AU266" s="226" t="s">
        <v>85</v>
      </c>
      <c r="AV266" s="14" t="s">
        <v>85</v>
      </c>
      <c r="AW266" s="14" t="s">
        <v>32</v>
      </c>
      <c r="AX266" s="14" t="s">
        <v>76</v>
      </c>
      <c r="AY266" s="226" t="s">
        <v>154</v>
      </c>
    </row>
    <row r="267" spans="2:51" s="13" customFormat="1" ht="11.25">
      <c r="B267" s="205"/>
      <c r="C267" s="206"/>
      <c r="D267" s="207" t="s">
        <v>163</v>
      </c>
      <c r="E267" s="208" t="s">
        <v>1</v>
      </c>
      <c r="F267" s="209" t="s">
        <v>313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163</v>
      </c>
      <c r="AU267" s="215" t="s">
        <v>85</v>
      </c>
      <c r="AV267" s="13" t="s">
        <v>83</v>
      </c>
      <c r="AW267" s="13" t="s">
        <v>32</v>
      </c>
      <c r="AX267" s="13" t="s">
        <v>76</v>
      </c>
      <c r="AY267" s="215" t="s">
        <v>154</v>
      </c>
    </row>
    <row r="268" spans="2:51" s="13" customFormat="1" ht="11.25">
      <c r="B268" s="205"/>
      <c r="C268" s="206"/>
      <c r="D268" s="207" t="s">
        <v>163</v>
      </c>
      <c r="E268" s="208" t="s">
        <v>1</v>
      </c>
      <c r="F268" s="209" t="s">
        <v>314</v>
      </c>
      <c r="G268" s="206"/>
      <c r="H268" s="208" t="s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163</v>
      </c>
      <c r="AU268" s="215" t="s">
        <v>85</v>
      </c>
      <c r="AV268" s="13" t="s">
        <v>83</v>
      </c>
      <c r="AW268" s="13" t="s">
        <v>32</v>
      </c>
      <c r="AX268" s="13" t="s">
        <v>76</v>
      </c>
      <c r="AY268" s="215" t="s">
        <v>154</v>
      </c>
    </row>
    <row r="269" spans="2:51" s="14" customFormat="1" ht="11.25">
      <c r="B269" s="216"/>
      <c r="C269" s="217"/>
      <c r="D269" s="207" t="s">
        <v>163</v>
      </c>
      <c r="E269" s="218" t="s">
        <v>1</v>
      </c>
      <c r="F269" s="219" t="s">
        <v>315</v>
      </c>
      <c r="G269" s="217"/>
      <c r="H269" s="220">
        <v>0.23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163</v>
      </c>
      <c r="AU269" s="226" t="s">
        <v>85</v>
      </c>
      <c r="AV269" s="14" t="s">
        <v>85</v>
      </c>
      <c r="AW269" s="14" t="s">
        <v>32</v>
      </c>
      <c r="AX269" s="14" t="s">
        <v>76</v>
      </c>
      <c r="AY269" s="226" t="s">
        <v>154</v>
      </c>
    </row>
    <row r="270" spans="2:51" s="14" customFormat="1" ht="11.25">
      <c r="B270" s="216"/>
      <c r="C270" s="217"/>
      <c r="D270" s="207" t="s">
        <v>163</v>
      </c>
      <c r="E270" s="218" t="s">
        <v>1</v>
      </c>
      <c r="F270" s="219" t="s">
        <v>316</v>
      </c>
      <c r="G270" s="217"/>
      <c r="H270" s="220">
        <v>8.04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163</v>
      </c>
      <c r="AU270" s="226" t="s">
        <v>85</v>
      </c>
      <c r="AV270" s="14" t="s">
        <v>85</v>
      </c>
      <c r="AW270" s="14" t="s">
        <v>32</v>
      </c>
      <c r="AX270" s="14" t="s">
        <v>76</v>
      </c>
      <c r="AY270" s="226" t="s">
        <v>154</v>
      </c>
    </row>
    <row r="271" spans="2:51" s="15" customFormat="1" ht="11.25">
      <c r="B271" s="227"/>
      <c r="C271" s="228"/>
      <c r="D271" s="207" t="s">
        <v>163</v>
      </c>
      <c r="E271" s="229" t="s">
        <v>1</v>
      </c>
      <c r="F271" s="230" t="s">
        <v>166</v>
      </c>
      <c r="G271" s="228"/>
      <c r="H271" s="231">
        <v>195.21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163</v>
      </c>
      <c r="AU271" s="237" t="s">
        <v>85</v>
      </c>
      <c r="AV271" s="15" t="s">
        <v>161</v>
      </c>
      <c r="AW271" s="15" t="s">
        <v>32</v>
      </c>
      <c r="AX271" s="15" t="s">
        <v>83</v>
      </c>
      <c r="AY271" s="237" t="s">
        <v>154</v>
      </c>
    </row>
    <row r="272" spans="2:63" s="12" customFormat="1" ht="22.9" customHeight="1">
      <c r="B272" s="176"/>
      <c r="C272" s="177"/>
      <c r="D272" s="178" t="s">
        <v>75</v>
      </c>
      <c r="E272" s="190" t="s">
        <v>205</v>
      </c>
      <c r="F272" s="190" t="s">
        <v>317</v>
      </c>
      <c r="G272" s="177"/>
      <c r="H272" s="177"/>
      <c r="I272" s="180"/>
      <c r="J272" s="191">
        <f>BK272</f>
        <v>0</v>
      </c>
      <c r="K272" s="177"/>
      <c r="L272" s="182"/>
      <c r="M272" s="183"/>
      <c r="N272" s="184"/>
      <c r="O272" s="184"/>
      <c r="P272" s="185">
        <f>SUM(P273:P372)</f>
        <v>0</v>
      </c>
      <c r="Q272" s="184"/>
      <c r="R272" s="185">
        <f>SUM(R273:R372)</f>
        <v>0.05950249999999999</v>
      </c>
      <c r="S272" s="184"/>
      <c r="T272" s="186">
        <f>SUM(T273:T372)</f>
        <v>136.25009100000003</v>
      </c>
      <c r="AR272" s="187" t="s">
        <v>83</v>
      </c>
      <c r="AT272" s="188" t="s">
        <v>75</v>
      </c>
      <c r="AU272" s="188" t="s">
        <v>83</v>
      </c>
      <c r="AY272" s="187" t="s">
        <v>154</v>
      </c>
      <c r="BK272" s="189">
        <f>SUM(BK273:BK372)</f>
        <v>0</v>
      </c>
    </row>
    <row r="273" spans="1:65" s="2" customFormat="1" ht="21.75" customHeight="1">
      <c r="A273" s="35"/>
      <c r="B273" s="36"/>
      <c r="C273" s="192" t="s">
        <v>318</v>
      </c>
      <c r="D273" s="192" t="s">
        <v>156</v>
      </c>
      <c r="E273" s="193" t="s">
        <v>319</v>
      </c>
      <c r="F273" s="194" t="s">
        <v>320</v>
      </c>
      <c r="G273" s="195" t="s">
        <v>216</v>
      </c>
      <c r="H273" s="196">
        <v>363.25</v>
      </c>
      <c r="I273" s="197"/>
      <c r="J273" s="198">
        <f>ROUND(I273*H273,2)</f>
        <v>0</v>
      </c>
      <c r="K273" s="194" t="s">
        <v>160</v>
      </c>
      <c r="L273" s="40"/>
      <c r="M273" s="199" t="s">
        <v>1</v>
      </c>
      <c r="N273" s="200" t="s">
        <v>41</v>
      </c>
      <c r="O273" s="72"/>
      <c r="P273" s="201">
        <f>O273*H273</f>
        <v>0</v>
      </c>
      <c r="Q273" s="201">
        <v>0.00013</v>
      </c>
      <c r="R273" s="201">
        <f>Q273*H273</f>
        <v>0.047222499999999994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161</v>
      </c>
      <c r="AT273" s="203" t="s">
        <v>156</v>
      </c>
      <c r="AU273" s="203" t="s">
        <v>85</v>
      </c>
      <c r="AY273" s="18" t="s">
        <v>154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83</v>
      </c>
      <c r="BK273" s="204">
        <f>ROUND(I273*H273,2)</f>
        <v>0</v>
      </c>
      <c r="BL273" s="18" t="s">
        <v>161</v>
      </c>
      <c r="BM273" s="203" t="s">
        <v>321</v>
      </c>
    </row>
    <row r="274" spans="2:51" s="13" customFormat="1" ht="11.25">
      <c r="B274" s="205"/>
      <c r="C274" s="206"/>
      <c r="D274" s="207" t="s">
        <v>163</v>
      </c>
      <c r="E274" s="208" t="s">
        <v>1</v>
      </c>
      <c r="F274" s="209" t="s">
        <v>234</v>
      </c>
      <c r="G274" s="206"/>
      <c r="H274" s="208" t="s">
        <v>1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163</v>
      </c>
      <c r="AU274" s="215" t="s">
        <v>85</v>
      </c>
      <c r="AV274" s="13" t="s">
        <v>83</v>
      </c>
      <c r="AW274" s="13" t="s">
        <v>32</v>
      </c>
      <c r="AX274" s="13" t="s">
        <v>76</v>
      </c>
      <c r="AY274" s="215" t="s">
        <v>154</v>
      </c>
    </row>
    <row r="275" spans="2:51" s="14" customFormat="1" ht="11.25">
      <c r="B275" s="216"/>
      <c r="C275" s="217"/>
      <c r="D275" s="207" t="s">
        <v>163</v>
      </c>
      <c r="E275" s="218" t="s">
        <v>1</v>
      </c>
      <c r="F275" s="219" t="s">
        <v>235</v>
      </c>
      <c r="G275" s="217"/>
      <c r="H275" s="220">
        <v>268.7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163</v>
      </c>
      <c r="AU275" s="226" t="s">
        <v>85</v>
      </c>
      <c r="AV275" s="14" t="s">
        <v>85</v>
      </c>
      <c r="AW275" s="14" t="s">
        <v>32</v>
      </c>
      <c r="AX275" s="14" t="s">
        <v>76</v>
      </c>
      <c r="AY275" s="226" t="s">
        <v>154</v>
      </c>
    </row>
    <row r="276" spans="2:51" s="13" customFormat="1" ht="11.25">
      <c r="B276" s="205"/>
      <c r="C276" s="206"/>
      <c r="D276" s="207" t="s">
        <v>163</v>
      </c>
      <c r="E276" s="208" t="s">
        <v>1</v>
      </c>
      <c r="F276" s="209" t="s">
        <v>322</v>
      </c>
      <c r="G276" s="206"/>
      <c r="H276" s="208" t="s">
        <v>1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163</v>
      </c>
      <c r="AU276" s="215" t="s">
        <v>85</v>
      </c>
      <c r="AV276" s="13" t="s">
        <v>83</v>
      </c>
      <c r="AW276" s="13" t="s">
        <v>32</v>
      </c>
      <c r="AX276" s="13" t="s">
        <v>76</v>
      </c>
      <c r="AY276" s="215" t="s">
        <v>154</v>
      </c>
    </row>
    <row r="277" spans="2:51" s="14" customFormat="1" ht="11.25">
      <c r="B277" s="216"/>
      <c r="C277" s="217"/>
      <c r="D277" s="207" t="s">
        <v>163</v>
      </c>
      <c r="E277" s="218" t="s">
        <v>1</v>
      </c>
      <c r="F277" s="219" t="s">
        <v>323</v>
      </c>
      <c r="G277" s="217"/>
      <c r="H277" s="220">
        <v>37.5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163</v>
      </c>
      <c r="AU277" s="226" t="s">
        <v>85</v>
      </c>
      <c r="AV277" s="14" t="s">
        <v>85</v>
      </c>
      <c r="AW277" s="14" t="s">
        <v>32</v>
      </c>
      <c r="AX277" s="14" t="s">
        <v>76</v>
      </c>
      <c r="AY277" s="226" t="s">
        <v>154</v>
      </c>
    </row>
    <row r="278" spans="2:51" s="14" customFormat="1" ht="11.25">
      <c r="B278" s="216"/>
      <c r="C278" s="217"/>
      <c r="D278" s="207" t="s">
        <v>163</v>
      </c>
      <c r="E278" s="218" t="s">
        <v>1</v>
      </c>
      <c r="F278" s="219" t="s">
        <v>324</v>
      </c>
      <c r="G278" s="217"/>
      <c r="H278" s="220">
        <v>3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163</v>
      </c>
      <c r="AU278" s="226" t="s">
        <v>85</v>
      </c>
      <c r="AV278" s="14" t="s">
        <v>85</v>
      </c>
      <c r="AW278" s="14" t="s">
        <v>32</v>
      </c>
      <c r="AX278" s="14" t="s">
        <v>76</v>
      </c>
      <c r="AY278" s="226" t="s">
        <v>154</v>
      </c>
    </row>
    <row r="279" spans="2:51" s="14" customFormat="1" ht="11.25">
      <c r="B279" s="216"/>
      <c r="C279" s="217"/>
      <c r="D279" s="207" t="s">
        <v>163</v>
      </c>
      <c r="E279" s="218" t="s">
        <v>1</v>
      </c>
      <c r="F279" s="219" t="s">
        <v>325</v>
      </c>
      <c r="G279" s="217"/>
      <c r="H279" s="220">
        <v>5.25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163</v>
      </c>
      <c r="AU279" s="226" t="s">
        <v>85</v>
      </c>
      <c r="AV279" s="14" t="s">
        <v>85</v>
      </c>
      <c r="AW279" s="14" t="s">
        <v>32</v>
      </c>
      <c r="AX279" s="14" t="s">
        <v>76</v>
      </c>
      <c r="AY279" s="226" t="s">
        <v>154</v>
      </c>
    </row>
    <row r="280" spans="2:51" s="14" customFormat="1" ht="11.25">
      <c r="B280" s="216"/>
      <c r="C280" s="217"/>
      <c r="D280" s="207" t="s">
        <v>163</v>
      </c>
      <c r="E280" s="218" t="s">
        <v>1</v>
      </c>
      <c r="F280" s="219" t="s">
        <v>326</v>
      </c>
      <c r="G280" s="217"/>
      <c r="H280" s="220">
        <v>46.5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163</v>
      </c>
      <c r="AU280" s="226" t="s">
        <v>85</v>
      </c>
      <c r="AV280" s="14" t="s">
        <v>85</v>
      </c>
      <c r="AW280" s="14" t="s">
        <v>32</v>
      </c>
      <c r="AX280" s="14" t="s">
        <v>76</v>
      </c>
      <c r="AY280" s="226" t="s">
        <v>154</v>
      </c>
    </row>
    <row r="281" spans="2:51" s="14" customFormat="1" ht="11.25">
      <c r="B281" s="216"/>
      <c r="C281" s="217"/>
      <c r="D281" s="207" t="s">
        <v>163</v>
      </c>
      <c r="E281" s="218" t="s">
        <v>1</v>
      </c>
      <c r="F281" s="219" t="s">
        <v>327</v>
      </c>
      <c r="G281" s="217"/>
      <c r="H281" s="220">
        <v>2.3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163</v>
      </c>
      <c r="AU281" s="226" t="s">
        <v>85</v>
      </c>
      <c r="AV281" s="14" t="s">
        <v>85</v>
      </c>
      <c r="AW281" s="14" t="s">
        <v>32</v>
      </c>
      <c r="AX281" s="14" t="s">
        <v>76</v>
      </c>
      <c r="AY281" s="226" t="s">
        <v>154</v>
      </c>
    </row>
    <row r="282" spans="2:51" s="15" customFormat="1" ht="11.25">
      <c r="B282" s="227"/>
      <c r="C282" s="228"/>
      <c r="D282" s="207" t="s">
        <v>163</v>
      </c>
      <c r="E282" s="229" t="s">
        <v>1</v>
      </c>
      <c r="F282" s="230" t="s">
        <v>166</v>
      </c>
      <c r="G282" s="228"/>
      <c r="H282" s="231">
        <v>363.25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163</v>
      </c>
      <c r="AU282" s="237" t="s">
        <v>85</v>
      </c>
      <c r="AV282" s="15" t="s">
        <v>161</v>
      </c>
      <c r="AW282" s="15" t="s">
        <v>32</v>
      </c>
      <c r="AX282" s="15" t="s">
        <v>83</v>
      </c>
      <c r="AY282" s="237" t="s">
        <v>154</v>
      </c>
    </row>
    <row r="283" spans="1:65" s="2" customFormat="1" ht="16.5" customHeight="1">
      <c r="A283" s="35"/>
      <c r="B283" s="36"/>
      <c r="C283" s="192" t="s">
        <v>328</v>
      </c>
      <c r="D283" s="192" t="s">
        <v>156</v>
      </c>
      <c r="E283" s="193" t="s">
        <v>329</v>
      </c>
      <c r="F283" s="194" t="s">
        <v>330</v>
      </c>
      <c r="G283" s="195" t="s">
        <v>216</v>
      </c>
      <c r="H283" s="196">
        <v>307</v>
      </c>
      <c r="I283" s="197"/>
      <c r="J283" s="198">
        <f>ROUND(I283*H283,2)</f>
        <v>0</v>
      </c>
      <c r="K283" s="194" t="s">
        <v>160</v>
      </c>
      <c r="L283" s="40"/>
      <c r="M283" s="199" t="s">
        <v>1</v>
      </c>
      <c r="N283" s="200" t="s">
        <v>41</v>
      </c>
      <c r="O283" s="72"/>
      <c r="P283" s="201">
        <f>O283*H283</f>
        <v>0</v>
      </c>
      <c r="Q283" s="201">
        <v>4E-05</v>
      </c>
      <c r="R283" s="201">
        <f>Q283*H283</f>
        <v>0.012280000000000001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161</v>
      </c>
      <c r="AT283" s="203" t="s">
        <v>156</v>
      </c>
      <c r="AU283" s="203" t="s">
        <v>85</v>
      </c>
      <c r="AY283" s="18" t="s">
        <v>154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83</v>
      </c>
      <c r="BK283" s="204">
        <f>ROUND(I283*H283,2)</f>
        <v>0</v>
      </c>
      <c r="BL283" s="18" t="s">
        <v>161</v>
      </c>
      <c r="BM283" s="203" t="s">
        <v>331</v>
      </c>
    </row>
    <row r="284" spans="2:51" s="14" customFormat="1" ht="11.25">
      <c r="B284" s="216"/>
      <c r="C284" s="217"/>
      <c r="D284" s="207" t="s">
        <v>163</v>
      </c>
      <c r="E284" s="218" t="s">
        <v>1</v>
      </c>
      <c r="F284" s="219" t="s">
        <v>332</v>
      </c>
      <c r="G284" s="217"/>
      <c r="H284" s="220">
        <v>307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163</v>
      </c>
      <c r="AU284" s="226" t="s">
        <v>85</v>
      </c>
      <c r="AV284" s="14" t="s">
        <v>85</v>
      </c>
      <c r="AW284" s="14" t="s">
        <v>32</v>
      </c>
      <c r="AX284" s="14" t="s">
        <v>83</v>
      </c>
      <c r="AY284" s="226" t="s">
        <v>154</v>
      </c>
    </row>
    <row r="285" spans="1:65" s="2" customFormat="1" ht="16.5" customHeight="1">
      <c r="A285" s="35"/>
      <c r="B285" s="36"/>
      <c r="C285" s="192" t="s">
        <v>333</v>
      </c>
      <c r="D285" s="192" t="s">
        <v>156</v>
      </c>
      <c r="E285" s="193" t="s">
        <v>334</v>
      </c>
      <c r="F285" s="194" t="s">
        <v>335</v>
      </c>
      <c r="G285" s="195" t="s">
        <v>336</v>
      </c>
      <c r="H285" s="196">
        <v>2</v>
      </c>
      <c r="I285" s="197"/>
      <c r="J285" s="198">
        <f>ROUND(I285*H285,2)</f>
        <v>0</v>
      </c>
      <c r="K285" s="194" t="s">
        <v>1</v>
      </c>
      <c r="L285" s="40"/>
      <c r="M285" s="199" t="s">
        <v>1</v>
      </c>
      <c r="N285" s="200" t="s">
        <v>41</v>
      </c>
      <c r="O285" s="7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161</v>
      </c>
      <c r="AT285" s="203" t="s">
        <v>156</v>
      </c>
      <c r="AU285" s="203" t="s">
        <v>85</v>
      </c>
      <c r="AY285" s="18" t="s">
        <v>154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83</v>
      </c>
      <c r="BK285" s="204">
        <f>ROUND(I285*H285,2)</f>
        <v>0</v>
      </c>
      <c r="BL285" s="18" t="s">
        <v>161</v>
      </c>
      <c r="BM285" s="203" t="s">
        <v>337</v>
      </c>
    </row>
    <row r="286" spans="2:51" s="14" customFormat="1" ht="11.25">
      <c r="B286" s="216"/>
      <c r="C286" s="217"/>
      <c r="D286" s="207" t="s">
        <v>163</v>
      </c>
      <c r="E286" s="218" t="s">
        <v>1</v>
      </c>
      <c r="F286" s="219" t="s">
        <v>85</v>
      </c>
      <c r="G286" s="217"/>
      <c r="H286" s="220">
        <v>2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163</v>
      </c>
      <c r="AU286" s="226" t="s">
        <v>85</v>
      </c>
      <c r="AV286" s="14" t="s">
        <v>85</v>
      </c>
      <c r="AW286" s="14" t="s">
        <v>32</v>
      </c>
      <c r="AX286" s="14" t="s">
        <v>83</v>
      </c>
      <c r="AY286" s="226" t="s">
        <v>154</v>
      </c>
    </row>
    <row r="287" spans="1:65" s="2" customFormat="1" ht="16.5" customHeight="1">
      <c r="A287" s="35"/>
      <c r="B287" s="36"/>
      <c r="C287" s="192" t="s">
        <v>338</v>
      </c>
      <c r="D287" s="192" t="s">
        <v>156</v>
      </c>
      <c r="E287" s="193" t="s">
        <v>339</v>
      </c>
      <c r="F287" s="194" t="s">
        <v>340</v>
      </c>
      <c r="G287" s="195" t="s">
        <v>341</v>
      </c>
      <c r="H287" s="196">
        <v>1</v>
      </c>
      <c r="I287" s="197"/>
      <c r="J287" s="198">
        <f>ROUND(I287*H287,2)</f>
        <v>0</v>
      </c>
      <c r="K287" s="194" t="s">
        <v>1</v>
      </c>
      <c r="L287" s="40"/>
      <c r="M287" s="199" t="s">
        <v>1</v>
      </c>
      <c r="N287" s="200" t="s">
        <v>41</v>
      </c>
      <c r="O287" s="7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161</v>
      </c>
      <c r="AT287" s="203" t="s">
        <v>156</v>
      </c>
      <c r="AU287" s="203" t="s">
        <v>85</v>
      </c>
      <c r="AY287" s="18" t="s">
        <v>154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83</v>
      </c>
      <c r="BK287" s="204">
        <f>ROUND(I287*H287,2)</f>
        <v>0</v>
      </c>
      <c r="BL287" s="18" t="s">
        <v>161</v>
      </c>
      <c r="BM287" s="203" t="s">
        <v>342</v>
      </c>
    </row>
    <row r="288" spans="2:51" s="14" customFormat="1" ht="11.25">
      <c r="B288" s="216"/>
      <c r="C288" s="217"/>
      <c r="D288" s="207" t="s">
        <v>163</v>
      </c>
      <c r="E288" s="218" t="s">
        <v>1</v>
      </c>
      <c r="F288" s="219" t="s">
        <v>83</v>
      </c>
      <c r="G288" s="217"/>
      <c r="H288" s="220">
        <v>1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163</v>
      </c>
      <c r="AU288" s="226" t="s">
        <v>85</v>
      </c>
      <c r="AV288" s="14" t="s">
        <v>85</v>
      </c>
      <c r="AW288" s="14" t="s">
        <v>32</v>
      </c>
      <c r="AX288" s="14" t="s">
        <v>83</v>
      </c>
      <c r="AY288" s="226" t="s">
        <v>154</v>
      </c>
    </row>
    <row r="289" spans="1:65" s="2" customFormat="1" ht="16.5" customHeight="1">
      <c r="A289" s="35"/>
      <c r="B289" s="36"/>
      <c r="C289" s="192" t="s">
        <v>343</v>
      </c>
      <c r="D289" s="192" t="s">
        <v>156</v>
      </c>
      <c r="E289" s="193" t="s">
        <v>344</v>
      </c>
      <c r="F289" s="194" t="s">
        <v>345</v>
      </c>
      <c r="G289" s="195" t="s">
        <v>336</v>
      </c>
      <c r="H289" s="196">
        <v>2</v>
      </c>
      <c r="I289" s="197"/>
      <c r="J289" s="198">
        <f>ROUND(I289*H289,2)</f>
        <v>0</v>
      </c>
      <c r="K289" s="194" t="s">
        <v>1</v>
      </c>
      <c r="L289" s="40"/>
      <c r="M289" s="199" t="s">
        <v>1</v>
      </c>
      <c r="N289" s="200" t="s">
        <v>41</v>
      </c>
      <c r="O289" s="7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161</v>
      </c>
      <c r="AT289" s="203" t="s">
        <v>156</v>
      </c>
      <c r="AU289" s="203" t="s">
        <v>85</v>
      </c>
      <c r="AY289" s="18" t="s">
        <v>154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83</v>
      </c>
      <c r="BK289" s="204">
        <f>ROUND(I289*H289,2)</f>
        <v>0</v>
      </c>
      <c r="BL289" s="18" t="s">
        <v>161</v>
      </c>
      <c r="BM289" s="203" t="s">
        <v>346</v>
      </c>
    </row>
    <row r="290" spans="2:51" s="14" customFormat="1" ht="11.25">
      <c r="B290" s="216"/>
      <c r="C290" s="217"/>
      <c r="D290" s="207" t="s">
        <v>163</v>
      </c>
      <c r="E290" s="218" t="s">
        <v>1</v>
      </c>
      <c r="F290" s="219" t="s">
        <v>85</v>
      </c>
      <c r="G290" s="217"/>
      <c r="H290" s="220">
        <v>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163</v>
      </c>
      <c r="AU290" s="226" t="s">
        <v>85</v>
      </c>
      <c r="AV290" s="14" t="s">
        <v>85</v>
      </c>
      <c r="AW290" s="14" t="s">
        <v>32</v>
      </c>
      <c r="AX290" s="14" t="s">
        <v>83</v>
      </c>
      <c r="AY290" s="226" t="s">
        <v>154</v>
      </c>
    </row>
    <row r="291" spans="1:65" s="2" customFormat="1" ht="16.5" customHeight="1">
      <c r="A291" s="35"/>
      <c r="B291" s="36"/>
      <c r="C291" s="192" t="s">
        <v>347</v>
      </c>
      <c r="D291" s="192" t="s">
        <v>156</v>
      </c>
      <c r="E291" s="193" t="s">
        <v>348</v>
      </c>
      <c r="F291" s="194" t="s">
        <v>349</v>
      </c>
      <c r="G291" s="195" t="s">
        <v>216</v>
      </c>
      <c r="H291" s="196">
        <v>7.645</v>
      </c>
      <c r="I291" s="197"/>
      <c r="J291" s="198">
        <f>ROUND(I291*H291,2)</f>
        <v>0</v>
      </c>
      <c r="K291" s="194" t="s">
        <v>160</v>
      </c>
      <c r="L291" s="40"/>
      <c r="M291" s="199" t="s">
        <v>1</v>
      </c>
      <c r="N291" s="200" t="s">
        <v>41</v>
      </c>
      <c r="O291" s="72"/>
      <c r="P291" s="201">
        <f>O291*H291</f>
        <v>0</v>
      </c>
      <c r="Q291" s="201">
        <v>0</v>
      </c>
      <c r="R291" s="201">
        <f>Q291*H291</f>
        <v>0</v>
      </c>
      <c r="S291" s="201">
        <v>0.131</v>
      </c>
      <c r="T291" s="202">
        <f>S291*H291</f>
        <v>1.001495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3" t="s">
        <v>161</v>
      </c>
      <c r="AT291" s="203" t="s">
        <v>156</v>
      </c>
      <c r="AU291" s="203" t="s">
        <v>85</v>
      </c>
      <c r="AY291" s="18" t="s">
        <v>154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8" t="s">
        <v>83</v>
      </c>
      <c r="BK291" s="204">
        <f>ROUND(I291*H291,2)</f>
        <v>0</v>
      </c>
      <c r="BL291" s="18" t="s">
        <v>161</v>
      </c>
      <c r="BM291" s="203" t="s">
        <v>350</v>
      </c>
    </row>
    <row r="292" spans="2:51" s="13" customFormat="1" ht="11.25">
      <c r="B292" s="205"/>
      <c r="C292" s="206"/>
      <c r="D292" s="207" t="s">
        <v>163</v>
      </c>
      <c r="E292" s="208" t="s">
        <v>1</v>
      </c>
      <c r="F292" s="209" t="s">
        <v>351</v>
      </c>
      <c r="G292" s="206"/>
      <c r="H292" s="208" t="s">
        <v>1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163</v>
      </c>
      <c r="AU292" s="215" t="s">
        <v>85</v>
      </c>
      <c r="AV292" s="13" t="s">
        <v>83</v>
      </c>
      <c r="AW292" s="13" t="s">
        <v>32</v>
      </c>
      <c r="AX292" s="13" t="s">
        <v>76</v>
      </c>
      <c r="AY292" s="215" t="s">
        <v>154</v>
      </c>
    </row>
    <row r="293" spans="2:51" s="14" customFormat="1" ht="11.25">
      <c r="B293" s="216"/>
      <c r="C293" s="217"/>
      <c r="D293" s="207" t="s">
        <v>163</v>
      </c>
      <c r="E293" s="218" t="s">
        <v>1</v>
      </c>
      <c r="F293" s="219" t="s">
        <v>352</v>
      </c>
      <c r="G293" s="217"/>
      <c r="H293" s="220">
        <v>8.845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163</v>
      </c>
      <c r="AU293" s="226" t="s">
        <v>85</v>
      </c>
      <c r="AV293" s="14" t="s">
        <v>85</v>
      </c>
      <c r="AW293" s="14" t="s">
        <v>32</v>
      </c>
      <c r="AX293" s="14" t="s">
        <v>76</v>
      </c>
      <c r="AY293" s="226" t="s">
        <v>154</v>
      </c>
    </row>
    <row r="294" spans="2:51" s="14" customFormat="1" ht="11.25">
      <c r="B294" s="216"/>
      <c r="C294" s="217"/>
      <c r="D294" s="207" t="s">
        <v>163</v>
      </c>
      <c r="E294" s="218" t="s">
        <v>1</v>
      </c>
      <c r="F294" s="219" t="s">
        <v>353</v>
      </c>
      <c r="G294" s="217"/>
      <c r="H294" s="220">
        <v>-1.2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163</v>
      </c>
      <c r="AU294" s="226" t="s">
        <v>85</v>
      </c>
      <c r="AV294" s="14" t="s">
        <v>85</v>
      </c>
      <c r="AW294" s="14" t="s">
        <v>32</v>
      </c>
      <c r="AX294" s="14" t="s">
        <v>76</v>
      </c>
      <c r="AY294" s="226" t="s">
        <v>154</v>
      </c>
    </row>
    <row r="295" spans="2:51" s="15" customFormat="1" ht="11.25">
      <c r="B295" s="227"/>
      <c r="C295" s="228"/>
      <c r="D295" s="207" t="s">
        <v>163</v>
      </c>
      <c r="E295" s="229" t="s">
        <v>1</v>
      </c>
      <c r="F295" s="230" t="s">
        <v>166</v>
      </c>
      <c r="G295" s="228"/>
      <c r="H295" s="231">
        <v>7.645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163</v>
      </c>
      <c r="AU295" s="237" t="s">
        <v>85</v>
      </c>
      <c r="AV295" s="15" t="s">
        <v>161</v>
      </c>
      <c r="AW295" s="15" t="s">
        <v>32</v>
      </c>
      <c r="AX295" s="15" t="s">
        <v>83</v>
      </c>
      <c r="AY295" s="237" t="s">
        <v>154</v>
      </c>
    </row>
    <row r="296" spans="1:65" s="2" customFormat="1" ht="16.5" customHeight="1">
      <c r="A296" s="35"/>
      <c r="B296" s="36"/>
      <c r="C296" s="192" t="s">
        <v>354</v>
      </c>
      <c r="D296" s="192" t="s">
        <v>156</v>
      </c>
      <c r="E296" s="193" t="s">
        <v>355</v>
      </c>
      <c r="F296" s="194" t="s">
        <v>356</v>
      </c>
      <c r="G296" s="195" t="s">
        <v>216</v>
      </c>
      <c r="H296" s="196">
        <v>169.36</v>
      </c>
      <c r="I296" s="197"/>
      <c r="J296" s="198">
        <f>ROUND(I296*H296,2)</f>
        <v>0</v>
      </c>
      <c r="K296" s="194" t="s">
        <v>160</v>
      </c>
      <c r="L296" s="40"/>
      <c r="M296" s="199" t="s">
        <v>1</v>
      </c>
      <c r="N296" s="200" t="s">
        <v>41</v>
      </c>
      <c r="O296" s="72"/>
      <c r="P296" s="201">
        <f>O296*H296</f>
        <v>0</v>
      </c>
      <c r="Q296" s="201">
        <v>0</v>
      </c>
      <c r="R296" s="201">
        <f>Q296*H296</f>
        <v>0</v>
      </c>
      <c r="S296" s="201">
        <v>0.261</v>
      </c>
      <c r="T296" s="202">
        <f>S296*H296</f>
        <v>44.202960000000004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3" t="s">
        <v>161</v>
      </c>
      <c r="AT296" s="203" t="s">
        <v>156</v>
      </c>
      <c r="AU296" s="203" t="s">
        <v>85</v>
      </c>
      <c r="AY296" s="18" t="s">
        <v>154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8" t="s">
        <v>83</v>
      </c>
      <c r="BK296" s="204">
        <f>ROUND(I296*H296,2)</f>
        <v>0</v>
      </c>
      <c r="BL296" s="18" t="s">
        <v>161</v>
      </c>
      <c r="BM296" s="203" t="s">
        <v>357</v>
      </c>
    </row>
    <row r="297" spans="2:51" s="13" customFormat="1" ht="11.25">
      <c r="B297" s="205"/>
      <c r="C297" s="206"/>
      <c r="D297" s="207" t="s">
        <v>163</v>
      </c>
      <c r="E297" s="208" t="s">
        <v>1</v>
      </c>
      <c r="F297" s="209" t="s">
        <v>351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163</v>
      </c>
      <c r="AU297" s="215" t="s">
        <v>85</v>
      </c>
      <c r="AV297" s="13" t="s">
        <v>83</v>
      </c>
      <c r="AW297" s="13" t="s">
        <v>32</v>
      </c>
      <c r="AX297" s="13" t="s">
        <v>76</v>
      </c>
      <c r="AY297" s="215" t="s">
        <v>154</v>
      </c>
    </row>
    <row r="298" spans="2:51" s="14" customFormat="1" ht="11.25">
      <c r="B298" s="216"/>
      <c r="C298" s="217"/>
      <c r="D298" s="207" t="s">
        <v>163</v>
      </c>
      <c r="E298" s="218" t="s">
        <v>1</v>
      </c>
      <c r="F298" s="219" t="s">
        <v>358</v>
      </c>
      <c r="G298" s="217"/>
      <c r="H298" s="220">
        <v>180.56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163</v>
      </c>
      <c r="AU298" s="226" t="s">
        <v>85</v>
      </c>
      <c r="AV298" s="14" t="s">
        <v>85</v>
      </c>
      <c r="AW298" s="14" t="s">
        <v>32</v>
      </c>
      <c r="AX298" s="14" t="s">
        <v>76</v>
      </c>
      <c r="AY298" s="226" t="s">
        <v>154</v>
      </c>
    </row>
    <row r="299" spans="2:51" s="14" customFormat="1" ht="11.25">
      <c r="B299" s="216"/>
      <c r="C299" s="217"/>
      <c r="D299" s="207" t="s">
        <v>163</v>
      </c>
      <c r="E299" s="218" t="s">
        <v>1</v>
      </c>
      <c r="F299" s="219" t="s">
        <v>359</v>
      </c>
      <c r="G299" s="217"/>
      <c r="H299" s="220">
        <v>-11.2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163</v>
      </c>
      <c r="AU299" s="226" t="s">
        <v>85</v>
      </c>
      <c r="AV299" s="14" t="s">
        <v>85</v>
      </c>
      <c r="AW299" s="14" t="s">
        <v>32</v>
      </c>
      <c r="AX299" s="14" t="s">
        <v>76</v>
      </c>
      <c r="AY299" s="226" t="s">
        <v>154</v>
      </c>
    </row>
    <row r="300" spans="2:51" s="15" customFormat="1" ht="11.25">
      <c r="B300" s="227"/>
      <c r="C300" s="228"/>
      <c r="D300" s="207" t="s">
        <v>163</v>
      </c>
      <c r="E300" s="229" t="s">
        <v>1</v>
      </c>
      <c r="F300" s="230" t="s">
        <v>166</v>
      </c>
      <c r="G300" s="228"/>
      <c r="H300" s="231">
        <v>169.36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163</v>
      </c>
      <c r="AU300" s="237" t="s">
        <v>85</v>
      </c>
      <c r="AV300" s="15" t="s">
        <v>161</v>
      </c>
      <c r="AW300" s="15" t="s">
        <v>32</v>
      </c>
      <c r="AX300" s="15" t="s">
        <v>83</v>
      </c>
      <c r="AY300" s="237" t="s">
        <v>154</v>
      </c>
    </row>
    <row r="301" spans="1:65" s="2" customFormat="1" ht="16.5" customHeight="1">
      <c r="A301" s="35"/>
      <c r="B301" s="36"/>
      <c r="C301" s="192" t="s">
        <v>360</v>
      </c>
      <c r="D301" s="192" t="s">
        <v>156</v>
      </c>
      <c r="E301" s="193" t="s">
        <v>361</v>
      </c>
      <c r="F301" s="194" t="s">
        <v>362</v>
      </c>
      <c r="G301" s="195" t="s">
        <v>159</v>
      </c>
      <c r="H301" s="196">
        <v>15.474</v>
      </c>
      <c r="I301" s="197"/>
      <c r="J301" s="198">
        <f>ROUND(I301*H301,2)</f>
        <v>0</v>
      </c>
      <c r="K301" s="194" t="s">
        <v>160</v>
      </c>
      <c r="L301" s="40"/>
      <c r="M301" s="199" t="s">
        <v>1</v>
      </c>
      <c r="N301" s="200" t="s">
        <v>41</v>
      </c>
      <c r="O301" s="72"/>
      <c r="P301" s="201">
        <f>O301*H301</f>
        <v>0</v>
      </c>
      <c r="Q301" s="201">
        <v>0</v>
      </c>
      <c r="R301" s="201">
        <f>Q301*H301</f>
        <v>0</v>
      </c>
      <c r="S301" s="201">
        <v>1.8</v>
      </c>
      <c r="T301" s="202">
        <f>S301*H301</f>
        <v>27.8532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3" t="s">
        <v>161</v>
      </c>
      <c r="AT301" s="203" t="s">
        <v>156</v>
      </c>
      <c r="AU301" s="203" t="s">
        <v>85</v>
      </c>
      <c r="AY301" s="18" t="s">
        <v>154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8" t="s">
        <v>83</v>
      </c>
      <c r="BK301" s="204">
        <f>ROUND(I301*H301,2)</f>
        <v>0</v>
      </c>
      <c r="BL301" s="18" t="s">
        <v>161</v>
      </c>
      <c r="BM301" s="203" t="s">
        <v>363</v>
      </c>
    </row>
    <row r="302" spans="2:51" s="13" customFormat="1" ht="11.25">
      <c r="B302" s="205"/>
      <c r="C302" s="206"/>
      <c r="D302" s="207" t="s">
        <v>163</v>
      </c>
      <c r="E302" s="208" t="s">
        <v>1</v>
      </c>
      <c r="F302" s="209" t="s">
        <v>364</v>
      </c>
      <c r="G302" s="206"/>
      <c r="H302" s="208" t="s">
        <v>1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163</v>
      </c>
      <c r="AU302" s="215" t="s">
        <v>85</v>
      </c>
      <c r="AV302" s="13" t="s">
        <v>83</v>
      </c>
      <c r="AW302" s="13" t="s">
        <v>32</v>
      </c>
      <c r="AX302" s="13" t="s">
        <v>76</v>
      </c>
      <c r="AY302" s="215" t="s">
        <v>154</v>
      </c>
    </row>
    <row r="303" spans="2:51" s="13" customFormat="1" ht="11.25">
      <c r="B303" s="205"/>
      <c r="C303" s="206"/>
      <c r="D303" s="207" t="s">
        <v>163</v>
      </c>
      <c r="E303" s="208" t="s">
        <v>1</v>
      </c>
      <c r="F303" s="209" t="s">
        <v>365</v>
      </c>
      <c r="G303" s="206"/>
      <c r="H303" s="208" t="s">
        <v>1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163</v>
      </c>
      <c r="AU303" s="215" t="s">
        <v>85</v>
      </c>
      <c r="AV303" s="13" t="s">
        <v>83</v>
      </c>
      <c r="AW303" s="13" t="s">
        <v>32</v>
      </c>
      <c r="AX303" s="13" t="s">
        <v>76</v>
      </c>
      <c r="AY303" s="215" t="s">
        <v>154</v>
      </c>
    </row>
    <row r="304" spans="2:51" s="13" customFormat="1" ht="11.25">
      <c r="B304" s="205"/>
      <c r="C304" s="206"/>
      <c r="D304" s="207" t="s">
        <v>163</v>
      </c>
      <c r="E304" s="208" t="s">
        <v>1</v>
      </c>
      <c r="F304" s="209" t="s">
        <v>366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163</v>
      </c>
      <c r="AU304" s="215" t="s">
        <v>85</v>
      </c>
      <c r="AV304" s="13" t="s">
        <v>83</v>
      </c>
      <c r="AW304" s="13" t="s">
        <v>32</v>
      </c>
      <c r="AX304" s="13" t="s">
        <v>76</v>
      </c>
      <c r="AY304" s="215" t="s">
        <v>154</v>
      </c>
    </row>
    <row r="305" spans="2:51" s="14" customFormat="1" ht="11.25">
      <c r="B305" s="216"/>
      <c r="C305" s="217"/>
      <c r="D305" s="207" t="s">
        <v>163</v>
      </c>
      <c r="E305" s="218" t="s">
        <v>1</v>
      </c>
      <c r="F305" s="219" t="s">
        <v>367</v>
      </c>
      <c r="G305" s="217"/>
      <c r="H305" s="220">
        <v>26.622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163</v>
      </c>
      <c r="AU305" s="226" t="s">
        <v>85</v>
      </c>
      <c r="AV305" s="14" t="s">
        <v>85</v>
      </c>
      <c r="AW305" s="14" t="s">
        <v>32</v>
      </c>
      <c r="AX305" s="14" t="s">
        <v>76</v>
      </c>
      <c r="AY305" s="226" t="s">
        <v>154</v>
      </c>
    </row>
    <row r="306" spans="2:51" s="13" customFormat="1" ht="11.25">
      <c r="B306" s="205"/>
      <c r="C306" s="206"/>
      <c r="D306" s="207" t="s">
        <v>163</v>
      </c>
      <c r="E306" s="208" t="s">
        <v>1</v>
      </c>
      <c r="F306" s="209" t="s">
        <v>368</v>
      </c>
      <c r="G306" s="206"/>
      <c r="H306" s="208" t="s">
        <v>1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163</v>
      </c>
      <c r="AU306" s="215" t="s">
        <v>85</v>
      </c>
      <c r="AV306" s="13" t="s">
        <v>83</v>
      </c>
      <c r="AW306" s="13" t="s">
        <v>32</v>
      </c>
      <c r="AX306" s="13" t="s">
        <v>76</v>
      </c>
      <c r="AY306" s="215" t="s">
        <v>154</v>
      </c>
    </row>
    <row r="307" spans="2:51" s="14" customFormat="1" ht="11.25">
      <c r="B307" s="216"/>
      <c r="C307" s="217"/>
      <c r="D307" s="207" t="s">
        <v>163</v>
      </c>
      <c r="E307" s="218" t="s">
        <v>1</v>
      </c>
      <c r="F307" s="219" t="s">
        <v>369</v>
      </c>
      <c r="G307" s="217"/>
      <c r="H307" s="220">
        <v>-13.752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163</v>
      </c>
      <c r="AU307" s="226" t="s">
        <v>85</v>
      </c>
      <c r="AV307" s="14" t="s">
        <v>85</v>
      </c>
      <c r="AW307" s="14" t="s">
        <v>32</v>
      </c>
      <c r="AX307" s="14" t="s">
        <v>76</v>
      </c>
      <c r="AY307" s="226" t="s">
        <v>154</v>
      </c>
    </row>
    <row r="308" spans="2:51" s="13" customFormat="1" ht="11.25">
      <c r="B308" s="205"/>
      <c r="C308" s="206"/>
      <c r="D308" s="207" t="s">
        <v>163</v>
      </c>
      <c r="E308" s="208" t="s">
        <v>1</v>
      </c>
      <c r="F308" s="209" t="s">
        <v>370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163</v>
      </c>
      <c r="AU308" s="215" t="s">
        <v>85</v>
      </c>
      <c r="AV308" s="13" t="s">
        <v>83</v>
      </c>
      <c r="AW308" s="13" t="s">
        <v>32</v>
      </c>
      <c r="AX308" s="13" t="s">
        <v>76</v>
      </c>
      <c r="AY308" s="215" t="s">
        <v>154</v>
      </c>
    </row>
    <row r="309" spans="2:51" s="14" customFormat="1" ht="11.25">
      <c r="B309" s="216"/>
      <c r="C309" s="217"/>
      <c r="D309" s="207" t="s">
        <v>163</v>
      </c>
      <c r="E309" s="218" t="s">
        <v>1</v>
      </c>
      <c r="F309" s="219" t="s">
        <v>371</v>
      </c>
      <c r="G309" s="217"/>
      <c r="H309" s="220">
        <v>18.63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163</v>
      </c>
      <c r="AU309" s="226" t="s">
        <v>85</v>
      </c>
      <c r="AV309" s="14" t="s">
        <v>85</v>
      </c>
      <c r="AW309" s="14" t="s">
        <v>32</v>
      </c>
      <c r="AX309" s="14" t="s">
        <v>76</v>
      </c>
      <c r="AY309" s="226" t="s">
        <v>154</v>
      </c>
    </row>
    <row r="310" spans="2:51" s="13" customFormat="1" ht="11.25">
      <c r="B310" s="205"/>
      <c r="C310" s="206"/>
      <c r="D310" s="207" t="s">
        <v>163</v>
      </c>
      <c r="E310" s="208" t="s">
        <v>1</v>
      </c>
      <c r="F310" s="209" t="s">
        <v>372</v>
      </c>
      <c r="G310" s="206"/>
      <c r="H310" s="208" t="s">
        <v>1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163</v>
      </c>
      <c r="AU310" s="215" t="s">
        <v>85</v>
      </c>
      <c r="AV310" s="13" t="s">
        <v>83</v>
      </c>
      <c r="AW310" s="13" t="s">
        <v>32</v>
      </c>
      <c r="AX310" s="13" t="s">
        <v>76</v>
      </c>
      <c r="AY310" s="215" t="s">
        <v>154</v>
      </c>
    </row>
    <row r="311" spans="2:51" s="14" customFormat="1" ht="11.25">
      <c r="B311" s="216"/>
      <c r="C311" s="217"/>
      <c r="D311" s="207" t="s">
        <v>163</v>
      </c>
      <c r="E311" s="218" t="s">
        <v>1</v>
      </c>
      <c r="F311" s="219" t="s">
        <v>373</v>
      </c>
      <c r="G311" s="217"/>
      <c r="H311" s="220">
        <v>-16.026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163</v>
      </c>
      <c r="AU311" s="226" t="s">
        <v>85</v>
      </c>
      <c r="AV311" s="14" t="s">
        <v>85</v>
      </c>
      <c r="AW311" s="14" t="s">
        <v>32</v>
      </c>
      <c r="AX311" s="14" t="s">
        <v>76</v>
      </c>
      <c r="AY311" s="226" t="s">
        <v>154</v>
      </c>
    </row>
    <row r="312" spans="2:51" s="15" customFormat="1" ht="11.25">
      <c r="B312" s="227"/>
      <c r="C312" s="228"/>
      <c r="D312" s="207" t="s">
        <v>163</v>
      </c>
      <c r="E312" s="229" t="s">
        <v>1</v>
      </c>
      <c r="F312" s="230" t="s">
        <v>166</v>
      </c>
      <c r="G312" s="228"/>
      <c r="H312" s="231">
        <v>15.474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163</v>
      </c>
      <c r="AU312" s="237" t="s">
        <v>85</v>
      </c>
      <c r="AV312" s="15" t="s">
        <v>161</v>
      </c>
      <c r="AW312" s="15" t="s">
        <v>32</v>
      </c>
      <c r="AX312" s="15" t="s">
        <v>83</v>
      </c>
      <c r="AY312" s="237" t="s">
        <v>154</v>
      </c>
    </row>
    <row r="313" spans="1:65" s="2" customFormat="1" ht="21.75" customHeight="1">
      <c r="A313" s="35"/>
      <c r="B313" s="36"/>
      <c r="C313" s="192" t="s">
        <v>374</v>
      </c>
      <c r="D313" s="192" t="s">
        <v>156</v>
      </c>
      <c r="E313" s="193" t="s">
        <v>375</v>
      </c>
      <c r="F313" s="194" t="s">
        <v>376</v>
      </c>
      <c r="G313" s="195" t="s">
        <v>159</v>
      </c>
      <c r="H313" s="196">
        <v>5.127</v>
      </c>
      <c r="I313" s="197"/>
      <c r="J313" s="198">
        <f>ROUND(I313*H313,2)</f>
        <v>0</v>
      </c>
      <c r="K313" s="194" t="s">
        <v>160</v>
      </c>
      <c r="L313" s="40"/>
      <c r="M313" s="199" t="s">
        <v>1</v>
      </c>
      <c r="N313" s="200" t="s">
        <v>41</v>
      </c>
      <c r="O313" s="72"/>
      <c r="P313" s="201">
        <f>O313*H313</f>
        <v>0</v>
      </c>
      <c r="Q313" s="201">
        <v>0</v>
      </c>
      <c r="R313" s="201">
        <f>Q313*H313</f>
        <v>0</v>
      </c>
      <c r="S313" s="201">
        <v>2.2</v>
      </c>
      <c r="T313" s="202">
        <f>S313*H313</f>
        <v>11.2794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3" t="s">
        <v>161</v>
      </c>
      <c r="AT313" s="203" t="s">
        <v>156</v>
      </c>
      <c r="AU313" s="203" t="s">
        <v>85</v>
      </c>
      <c r="AY313" s="18" t="s">
        <v>154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8" t="s">
        <v>83</v>
      </c>
      <c r="BK313" s="204">
        <f>ROUND(I313*H313,2)</f>
        <v>0</v>
      </c>
      <c r="BL313" s="18" t="s">
        <v>161</v>
      </c>
      <c r="BM313" s="203" t="s">
        <v>377</v>
      </c>
    </row>
    <row r="314" spans="2:51" s="13" customFormat="1" ht="11.25">
      <c r="B314" s="205"/>
      <c r="C314" s="206"/>
      <c r="D314" s="207" t="s">
        <v>163</v>
      </c>
      <c r="E314" s="208" t="s">
        <v>1</v>
      </c>
      <c r="F314" s="209" t="s">
        <v>296</v>
      </c>
      <c r="G314" s="206"/>
      <c r="H314" s="208" t="s">
        <v>1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163</v>
      </c>
      <c r="AU314" s="215" t="s">
        <v>85</v>
      </c>
      <c r="AV314" s="13" t="s">
        <v>83</v>
      </c>
      <c r="AW314" s="13" t="s">
        <v>32</v>
      </c>
      <c r="AX314" s="13" t="s">
        <v>76</v>
      </c>
      <c r="AY314" s="215" t="s">
        <v>154</v>
      </c>
    </row>
    <row r="315" spans="2:51" s="14" customFormat="1" ht="11.25">
      <c r="B315" s="216"/>
      <c r="C315" s="217"/>
      <c r="D315" s="207" t="s">
        <v>163</v>
      </c>
      <c r="E315" s="218" t="s">
        <v>1</v>
      </c>
      <c r="F315" s="219" t="s">
        <v>297</v>
      </c>
      <c r="G315" s="217"/>
      <c r="H315" s="220">
        <v>3.276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163</v>
      </c>
      <c r="AU315" s="226" t="s">
        <v>85</v>
      </c>
      <c r="AV315" s="14" t="s">
        <v>85</v>
      </c>
      <c r="AW315" s="14" t="s">
        <v>32</v>
      </c>
      <c r="AX315" s="14" t="s">
        <v>76</v>
      </c>
      <c r="AY315" s="226" t="s">
        <v>154</v>
      </c>
    </row>
    <row r="316" spans="2:51" s="13" customFormat="1" ht="11.25">
      <c r="B316" s="205"/>
      <c r="C316" s="206"/>
      <c r="D316" s="207" t="s">
        <v>163</v>
      </c>
      <c r="E316" s="208" t="s">
        <v>1</v>
      </c>
      <c r="F316" s="209" t="s">
        <v>378</v>
      </c>
      <c r="G316" s="206"/>
      <c r="H316" s="208" t="s">
        <v>1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163</v>
      </c>
      <c r="AU316" s="215" t="s">
        <v>85</v>
      </c>
      <c r="AV316" s="13" t="s">
        <v>83</v>
      </c>
      <c r="AW316" s="13" t="s">
        <v>32</v>
      </c>
      <c r="AX316" s="13" t="s">
        <v>76</v>
      </c>
      <c r="AY316" s="215" t="s">
        <v>154</v>
      </c>
    </row>
    <row r="317" spans="2:51" s="14" customFormat="1" ht="11.25">
      <c r="B317" s="216"/>
      <c r="C317" s="217"/>
      <c r="D317" s="207" t="s">
        <v>163</v>
      </c>
      <c r="E317" s="218" t="s">
        <v>1</v>
      </c>
      <c r="F317" s="219" t="s">
        <v>379</v>
      </c>
      <c r="G317" s="217"/>
      <c r="H317" s="220">
        <v>1.851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163</v>
      </c>
      <c r="AU317" s="226" t="s">
        <v>85</v>
      </c>
      <c r="AV317" s="14" t="s">
        <v>85</v>
      </c>
      <c r="AW317" s="14" t="s">
        <v>32</v>
      </c>
      <c r="AX317" s="14" t="s">
        <v>76</v>
      </c>
      <c r="AY317" s="226" t="s">
        <v>154</v>
      </c>
    </row>
    <row r="318" spans="2:51" s="15" customFormat="1" ht="11.25">
      <c r="B318" s="227"/>
      <c r="C318" s="228"/>
      <c r="D318" s="207" t="s">
        <v>163</v>
      </c>
      <c r="E318" s="229" t="s">
        <v>1</v>
      </c>
      <c r="F318" s="230" t="s">
        <v>166</v>
      </c>
      <c r="G318" s="228"/>
      <c r="H318" s="231">
        <v>5.127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163</v>
      </c>
      <c r="AU318" s="237" t="s">
        <v>85</v>
      </c>
      <c r="AV318" s="15" t="s">
        <v>161</v>
      </c>
      <c r="AW318" s="15" t="s">
        <v>32</v>
      </c>
      <c r="AX318" s="15" t="s">
        <v>83</v>
      </c>
      <c r="AY318" s="237" t="s">
        <v>154</v>
      </c>
    </row>
    <row r="319" spans="1:65" s="2" customFormat="1" ht="21.75" customHeight="1">
      <c r="A319" s="35"/>
      <c r="B319" s="36"/>
      <c r="C319" s="192" t="s">
        <v>380</v>
      </c>
      <c r="D319" s="192" t="s">
        <v>156</v>
      </c>
      <c r="E319" s="193" t="s">
        <v>381</v>
      </c>
      <c r="F319" s="194" t="s">
        <v>382</v>
      </c>
      <c r="G319" s="195" t="s">
        <v>159</v>
      </c>
      <c r="H319" s="196">
        <v>9.96</v>
      </c>
      <c r="I319" s="197"/>
      <c r="J319" s="198">
        <f>ROUND(I319*H319,2)</f>
        <v>0</v>
      </c>
      <c r="K319" s="194" t="s">
        <v>176</v>
      </c>
      <c r="L319" s="40"/>
      <c r="M319" s="199" t="s">
        <v>1</v>
      </c>
      <c r="N319" s="200" t="s">
        <v>41</v>
      </c>
      <c r="O319" s="72"/>
      <c r="P319" s="201">
        <f>O319*H319</f>
        <v>0</v>
      </c>
      <c r="Q319" s="201">
        <v>0</v>
      </c>
      <c r="R319" s="201">
        <f>Q319*H319</f>
        <v>0</v>
      </c>
      <c r="S319" s="201">
        <v>2.2</v>
      </c>
      <c r="T319" s="202">
        <f>S319*H319</f>
        <v>21.912000000000003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3" t="s">
        <v>161</v>
      </c>
      <c r="AT319" s="203" t="s">
        <v>156</v>
      </c>
      <c r="AU319" s="203" t="s">
        <v>85</v>
      </c>
      <c r="AY319" s="18" t="s">
        <v>154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8" t="s">
        <v>83</v>
      </c>
      <c r="BK319" s="204">
        <f>ROUND(I319*H319,2)</f>
        <v>0</v>
      </c>
      <c r="BL319" s="18" t="s">
        <v>161</v>
      </c>
      <c r="BM319" s="203" t="s">
        <v>383</v>
      </c>
    </row>
    <row r="320" spans="2:51" s="13" customFormat="1" ht="11.25">
      <c r="B320" s="205"/>
      <c r="C320" s="206"/>
      <c r="D320" s="207" t="s">
        <v>163</v>
      </c>
      <c r="E320" s="208" t="s">
        <v>1</v>
      </c>
      <c r="F320" s="209" t="s">
        <v>384</v>
      </c>
      <c r="G320" s="206"/>
      <c r="H320" s="208" t="s">
        <v>1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163</v>
      </c>
      <c r="AU320" s="215" t="s">
        <v>85</v>
      </c>
      <c r="AV320" s="13" t="s">
        <v>83</v>
      </c>
      <c r="AW320" s="13" t="s">
        <v>32</v>
      </c>
      <c r="AX320" s="13" t="s">
        <v>76</v>
      </c>
      <c r="AY320" s="215" t="s">
        <v>154</v>
      </c>
    </row>
    <row r="321" spans="2:51" s="14" customFormat="1" ht="11.25">
      <c r="B321" s="216"/>
      <c r="C321" s="217"/>
      <c r="D321" s="207" t="s">
        <v>163</v>
      </c>
      <c r="E321" s="218" t="s">
        <v>1</v>
      </c>
      <c r="F321" s="219" t="s">
        <v>385</v>
      </c>
      <c r="G321" s="217"/>
      <c r="H321" s="220">
        <v>9.96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163</v>
      </c>
      <c r="AU321" s="226" t="s">
        <v>85</v>
      </c>
      <c r="AV321" s="14" t="s">
        <v>85</v>
      </c>
      <c r="AW321" s="14" t="s">
        <v>32</v>
      </c>
      <c r="AX321" s="14" t="s">
        <v>83</v>
      </c>
      <c r="AY321" s="226" t="s">
        <v>154</v>
      </c>
    </row>
    <row r="322" spans="1:65" s="2" customFormat="1" ht="16.5" customHeight="1">
      <c r="A322" s="35"/>
      <c r="B322" s="36"/>
      <c r="C322" s="192" t="s">
        <v>386</v>
      </c>
      <c r="D322" s="192" t="s">
        <v>156</v>
      </c>
      <c r="E322" s="193" t="s">
        <v>387</v>
      </c>
      <c r="F322" s="194" t="s">
        <v>388</v>
      </c>
      <c r="G322" s="195" t="s">
        <v>216</v>
      </c>
      <c r="H322" s="196">
        <v>186.94</v>
      </c>
      <c r="I322" s="197"/>
      <c r="J322" s="198">
        <f>ROUND(I322*H322,2)</f>
        <v>0</v>
      </c>
      <c r="K322" s="194" t="s">
        <v>160</v>
      </c>
      <c r="L322" s="40"/>
      <c r="M322" s="199" t="s">
        <v>1</v>
      </c>
      <c r="N322" s="200" t="s">
        <v>41</v>
      </c>
      <c r="O322" s="72"/>
      <c r="P322" s="201">
        <f>O322*H322</f>
        <v>0</v>
      </c>
      <c r="Q322" s="201">
        <v>0</v>
      </c>
      <c r="R322" s="201">
        <f>Q322*H322</f>
        <v>0</v>
      </c>
      <c r="S322" s="201">
        <v>0.09</v>
      </c>
      <c r="T322" s="202">
        <f>S322*H322</f>
        <v>16.8246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3" t="s">
        <v>161</v>
      </c>
      <c r="AT322" s="203" t="s">
        <v>156</v>
      </c>
      <c r="AU322" s="203" t="s">
        <v>85</v>
      </c>
      <c r="AY322" s="18" t="s">
        <v>154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8" t="s">
        <v>83</v>
      </c>
      <c r="BK322" s="204">
        <f>ROUND(I322*H322,2)</f>
        <v>0</v>
      </c>
      <c r="BL322" s="18" t="s">
        <v>161</v>
      </c>
      <c r="BM322" s="203" t="s">
        <v>389</v>
      </c>
    </row>
    <row r="323" spans="2:51" s="13" customFormat="1" ht="11.25">
      <c r="B323" s="205"/>
      <c r="C323" s="206"/>
      <c r="D323" s="207" t="s">
        <v>163</v>
      </c>
      <c r="E323" s="208" t="s">
        <v>1</v>
      </c>
      <c r="F323" s="209" t="s">
        <v>307</v>
      </c>
      <c r="G323" s="206"/>
      <c r="H323" s="208" t="s">
        <v>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163</v>
      </c>
      <c r="AU323" s="215" t="s">
        <v>85</v>
      </c>
      <c r="AV323" s="13" t="s">
        <v>83</v>
      </c>
      <c r="AW323" s="13" t="s">
        <v>32</v>
      </c>
      <c r="AX323" s="13" t="s">
        <v>76</v>
      </c>
      <c r="AY323" s="215" t="s">
        <v>154</v>
      </c>
    </row>
    <row r="324" spans="2:51" s="13" customFormat="1" ht="11.25">
      <c r="B324" s="205"/>
      <c r="C324" s="206"/>
      <c r="D324" s="207" t="s">
        <v>163</v>
      </c>
      <c r="E324" s="208" t="s">
        <v>1</v>
      </c>
      <c r="F324" s="209" t="s">
        <v>308</v>
      </c>
      <c r="G324" s="206"/>
      <c r="H324" s="208" t="s">
        <v>1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163</v>
      </c>
      <c r="AU324" s="215" t="s">
        <v>85</v>
      </c>
      <c r="AV324" s="13" t="s">
        <v>83</v>
      </c>
      <c r="AW324" s="13" t="s">
        <v>32</v>
      </c>
      <c r="AX324" s="13" t="s">
        <v>76</v>
      </c>
      <c r="AY324" s="215" t="s">
        <v>154</v>
      </c>
    </row>
    <row r="325" spans="2:51" s="13" customFormat="1" ht="11.25">
      <c r="B325" s="205"/>
      <c r="C325" s="206"/>
      <c r="D325" s="207" t="s">
        <v>163</v>
      </c>
      <c r="E325" s="208" t="s">
        <v>1</v>
      </c>
      <c r="F325" s="209" t="s">
        <v>309</v>
      </c>
      <c r="G325" s="206"/>
      <c r="H325" s="208" t="s">
        <v>1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163</v>
      </c>
      <c r="AU325" s="215" t="s">
        <v>85</v>
      </c>
      <c r="AV325" s="13" t="s">
        <v>83</v>
      </c>
      <c r="AW325" s="13" t="s">
        <v>32</v>
      </c>
      <c r="AX325" s="13" t="s">
        <v>76</v>
      </c>
      <c r="AY325" s="215" t="s">
        <v>154</v>
      </c>
    </row>
    <row r="326" spans="2:51" s="14" customFormat="1" ht="11.25">
      <c r="B326" s="216"/>
      <c r="C326" s="217"/>
      <c r="D326" s="207" t="s">
        <v>163</v>
      </c>
      <c r="E326" s="218" t="s">
        <v>1</v>
      </c>
      <c r="F326" s="219" t="s">
        <v>310</v>
      </c>
      <c r="G326" s="217"/>
      <c r="H326" s="220">
        <v>7.89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163</v>
      </c>
      <c r="AU326" s="226" t="s">
        <v>85</v>
      </c>
      <c r="AV326" s="14" t="s">
        <v>85</v>
      </c>
      <c r="AW326" s="14" t="s">
        <v>32</v>
      </c>
      <c r="AX326" s="14" t="s">
        <v>76</v>
      </c>
      <c r="AY326" s="226" t="s">
        <v>154</v>
      </c>
    </row>
    <row r="327" spans="2:51" s="13" customFormat="1" ht="11.25">
      <c r="B327" s="205"/>
      <c r="C327" s="206"/>
      <c r="D327" s="207" t="s">
        <v>163</v>
      </c>
      <c r="E327" s="208" t="s">
        <v>1</v>
      </c>
      <c r="F327" s="209" t="s">
        <v>311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163</v>
      </c>
      <c r="AU327" s="215" t="s">
        <v>85</v>
      </c>
      <c r="AV327" s="13" t="s">
        <v>83</v>
      </c>
      <c r="AW327" s="13" t="s">
        <v>32</v>
      </c>
      <c r="AX327" s="13" t="s">
        <v>76</v>
      </c>
      <c r="AY327" s="215" t="s">
        <v>154</v>
      </c>
    </row>
    <row r="328" spans="2:51" s="14" customFormat="1" ht="11.25">
      <c r="B328" s="216"/>
      <c r="C328" s="217"/>
      <c r="D328" s="207" t="s">
        <v>163</v>
      </c>
      <c r="E328" s="218" t="s">
        <v>1</v>
      </c>
      <c r="F328" s="219" t="s">
        <v>312</v>
      </c>
      <c r="G328" s="217"/>
      <c r="H328" s="220">
        <v>179.05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163</v>
      </c>
      <c r="AU328" s="226" t="s">
        <v>85</v>
      </c>
      <c r="AV328" s="14" t="s">
        <v>85</v>
      </c>
      <c r="AW328" s="14" t="s">
        <v>32</v>
      </c>
      <c r="AX328" s="14" t="s">
        <v>76</v>
      </c>
      <c r="AY328" s="226" t="s">
        <v>154</v>
      </c>
    </row>
    <row r="329" spans="2:51" s="15" customFormat="1" ht="11.25">
      <c r="B329" s="227"/>
      <c r="C329" s="228"/>
      <c r="D329" s="207" t="s">
        <v>163</v>
      </c>
      <c r="E329" s="229" t="s">
        <v>1</v>
      </c>
      <c r="F329" s="230" t="s">
        <v>166</v>
      </c>
      <c r="G329" s="228"/>
      <c r="H329" s="231">
        <v>186.94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AT329" s="237" t="s">
        <v>163</v>
      </c>
      <c r="AU329" s="237" t="s">
        <v>85</v>
      </c>
      <c r="AV329" s="15" t="s">
        <v>161</v>
      </c>
      <c r="AW329" s="15" t="s">
        <v>32</v>
      </c>
      <c r="AX329" s="15" t="s">
        <v>83</v>
      </c>
      <c r="AY329" s="237" t="s">
        <v>154</v>
      </c>
    </row>
    <row r="330" spans="1:65" s="2" customFormat="1" ht="16.5" customHeight="1">
      <c r="A330" s="35"/>
      <c r="B330" s="36"/>
      <c r="C330" s="192" t="s">
        <v>390</v>
      </c>
      <c r="D330" s="192" t="s">
        <v>156</v>
      </c>
      <c r="E330" s="193" t="s">
        <v>391</v>
      </c>
      <c r="F330" s="194" t="s">
        <v>392</v>
      </c>
      <c r="G330" s="195" t="s">
        <v>216</v>
      </c>
      <c r="H330" s="196">
        <v>186.94</v>
      </c>
      <c r="I330" s="197"/>
      <c r="J330" s="198">
        <f>ROUND(I330*H330,2)</f>
        <v>0</v>
      </c>
      <c r="K330" s="194" t="s">
        <v>160</v>
      </c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0</v>
      </c>
      <c r="R330" s="201">
        <f>Q330*H330</f>
        <v>0</v>
      </c>
      <c r="S330" s="201">
        <v>0.035</v>
      </c>
      <c r="T330" s="202">
        <f>S330*H330</f>
        <v>6.5429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161</v>
      </c>
      <c r="AT330" s="203" t="s">
        <v>156</v>
      </c>
      <c r="AU330" s="203" t="s">
        <v>85</v>
      </c>
      <c r="AY330" s="18" t="s">
        <v>154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83</v>
      </c>
      <c r="BK330" s="204">
        <f>ROUND(I330*H330,2)</f>
        <v>0</v>
      </c>
      <c r="BL330" s="18" t="s">
        <v>161</v>
      </c>
      <c r="BM330" s="203" t="s">
        <v>393</v>
      </c>
    </row>
    <row r="331" spans="2:51" s="13" customFormat="1" ht="11.25">
      <c r="B331" s="205"/>
      <c r="C331" s="206"/>
      <c r="D331" s="207" t="s">
        <v>163</v>
      </c>
      <c r="E331" s="208" t="s">
        <v>1</v>
      </c>
      <c r="F331" s="209" t="s">
        <v>309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85</v>
      </c>
      <c r="AV331" s="13" t="s">
        <v>83</v>
      </c>
      <c r="AW331" s="13" t="s">
        <v>32</v>
      </c>
      <c r="AX331" s="13" t="s">
        <v>76</v>
      </c>
      <c r="AY331" s="215" t="s">
        <v>154</v>
      </c>
    </row>
    <row r="332" spans="2:51" s="14" customFormat="1" ht="11.25">
      <c r="B332" s="216"/>
      <c r="C332" s="217"/>
      <c r="D332" s="207" t="s">
        <v>163</v>
      </c>
      <c r="E332" s="218" t="s">
        <v>1</v>
      </c>
      <c r="F332" s="219" t="s">
        <v>310</v>
      </c>
      <c r="G332" s="217"/>
      <c r="H332" s="220">
        <v>7.89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163</v>
      </c>
      <c r="AU332" s="226" t="s">
        <v>85</v>
      </c>
      <c r="AV332" s="14" t="s">
        <v>85</v>
      </c>
      <c r="AW332" s="14" t="s">
        <v>32</v>
      </c>
      <c r="AX332" s="14" t="s">
        <v>76</v>
      </c>
      <c r="AY332" s="226" t="s">
        <v>154</v>
      </c>
    </row>
    <row r="333" spans="2:51" s="13" customFormat="1" ht="11.25">
      <c r="B333" s="205"/>
      <c r="C333" s="206"/>
      <c r="D333" s="207" t="s">
        <v>163</v>
      </c>
      <c r="E333" s="208" t="s">
        <v>1</v>
      </c>
      <c r="F333" s="209" t="s">
        <v>311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163</v>
      </c>
      <c r="AU333" s="215" t="s">
        <v>85</v>
      </c>
      <c r="AV333" s="13" t="s">
        <v>83</v>
      </c>
      <c r="AW333" s="13" t="s">
        <v>32</v>
      </c>
      <c r="AX333" s="13" t="s">
        <v>76</v>
      </c>
      <c r="AY333" s="215" t="s">
        <v>154</v>
      </c>
    </row>
    <row r="334" spans="2:51" s="14" customFormat="1" ht="11.25">
      <c r="B334" s="216"/>
      <c r="C334" s="217"/>
      <c r="D334" s="207" t="s">
        <v>163</v>
      </c>
      <c r="E334" s="218" t="s">
        <v>1</v>
      </c>
      <c r="F334" s="219" t="s">
        <v>312</v>
      </c>
      <c r="G334" s="217"/>
      <c r="H334" s="220">
        <v>179.05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163</v>
      </c>
      <c r="AU334" s="226" t="s">
        <v>85</v>
      </c>
      <c r="AV334" s="14" t="s">
        <v>85</v>
      </c>
      <c r="AW334" s="14" t="s">
        <v>32</v>
      </c>
      <c r="AX334" s="14" t="s">
        <v>76</v>
      </c>
      <c r="AY334" s="226" t="s">
        <v>154</v>
      </c>
    </row>
    <row r="335" spans="2:51" s="15" customFormat="1" ht="11.25">
      <c r="B335" s="227"/>
      <c r="C335" s="228"/>
      <c r="D335" s="207" t="s">
        <v>163</v>
      </c>
      <c r="E335" s="229" t="s">
        <v>1</v>
      </c>
      <c r="F335" s="230" t="s">
        <v>166</v>
      </c>
      <c r="G335" s="228"/>
      <c r="H335" s="231">
        <v>186.94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163</v>
      </c>
      <c r="AU335" s="237" t="s">
        <v>85</v>
      </c>
      <c r="AV335" s="15" t="s">
        <v>161</v>
      </c>
      <c r="AW335" s="15" t="s">
        <v>32</v>
      </c>
      <c r="AX335" s="15" t="s">
        <v>83</v>
      </c>
      <c r="AY335" s="237" t="s">
        <v>154</v>
      </c>
    </row>
    <row r="336" spans="1:65" s="2" customFormat="1" ht="16.5" customHeight="1">
      <c r="A336" s="35"/>
      <c r="B336" s="36"/>
      <c r="C336" s="192" t="s">
        <v>394</v>
      </c>
      <c r="D336" s="192" t="s">
        <v>156</v>
      </c>
      <c r="E336" s="193" t="s">
        <v>395</v>
      </c>
      <c r="F336" s="194" t="s">
        <v>396</v>
      </c>
      <c r="G336" s="195" t="s">
        <v>266</v>
      </c>
      <c r="H336" s="196">
        <v>20</v>
      </c>
      <c r="I336" s="197"/>
      <c r="J336" s="198">
        <f>ROUND(I336*H336,2)</f>
        <v>0</v>
      </c>
      <c r="K336" s="194" t="s">
        <v>160</v>
      </c>
      <c r="L336" s="40"/>
      <c r="M336" s="199" t="s">
        <v>1</v>
      </c>
      <c r="N336" s="200" t="s">
        <v>41</v>
      </c>
      <c r="O336" s="72"/>
      <c r="P336" s="201">
        <f>O336*H336</f>
        <v>0</v>
      </c>
      <c r="Q336" s="201">
        <v>0</v>
      </c>
      <c r="R336" s="201">
        <f>Q336*H336</f>
        <v>0</v>
      </c>
      <c r="S336" s="201">
        <v>0.009</v>
      </c>
      <c r="T336" s="202">
        <f>S336*H336</f>
        <v>0.18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161</v>
      </c>
      <c r="AT336" s="203" t="s">
        <v>156</v>
      </c>
      <c r="AU336" s="203" t="s">
        <v>85</v>
      </c>
      <c r="AY336" s="18" t="s">
        <v>154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83</v>
      </c>
      <c r="BK336" s="204">
        <f>ROUND(I336*H336,2)</f>
        <v>0</v>
      </c>
      <c r="BL336" s="18" t="s">
        <v>161</v>
      </c>
      <c r="BM336" s="203" t="s">
        <v>397</v>
      </c>
    </row>
    <row r="337" spans="2:51" s="13" customFormat="1" ht="11.25">
      <c r="B337" s="205"/>
      <c r="C337" s="206"/>
      <c r="D337" s="207" t="s">
        <v>163</v>
      </c>
      <c r="E337" s="208" t="s">
        <v>1</v>
      </c>
      <c r="F337" s="209" t="s">
        <v>398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163</v>
      </c>
      <c r="AU337" s="215" t="s">
        <v>85</v>
      </c>
      <c r="AV337" s="13" t="s">
        <v>83</v>
      </c>
      <c r="AW337" s="13" t="s">
        <v>32</v>
      </c>
      <c r="AX337" s="13" t="s">
        <v>76</v>
      </c>
      <c r="AY337" s="215" t="s">
        <v>154</v>
      </c>
    </row>
    <row r="338" spans="2:51" s="14" customFormat="1" ht="11.25">
      <c r="B338" s="216"/>
      <c r="C338" s="217"/>
      <c r="D338" s="207" t="s">
        <v>163</v>
      </c>
      <c r="E338" s="218" t="s">
        <v>1</v>
      </c>
      <c r="F338" s="219" t="s">
        <v>399</v>
      </c>
      <c r="G338" s="217"/>
      <c r="H338" s="220">
        <v>20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163</v>
      </c>
      <c r="AU338" s="226" t="s">
        <v>85</v>
      </c>
      <c r="AV338" s="14" t="s">
        <v>85</v>
      </c>
      <c r="AW338" s="14" t="s">
        <v>32</v>
      </c>
      <c r="AX338" s="14" t="s">
        <v>76</v>
      </c>
      <c r="AY338" s="226" t="s">
        <v>154</v>
      </c>
    </row>
    <row r="339" spans="2:51" s="15" customFormat="1" ht="11.25">
      <c r="B339" s="227"/>
      <c r="C339" s="228"/>
      <c r="D339" s="207" t="s">
        <v>163</v>
      </c>
      <c r="E339" s="229" t="s">
        <v>1</v>
      </c>
      <c r="F339" s="230" t="s">
        <v>166</v>
      </c>
      <c r="G339" s="228"/>
      <c r="H339" s="231">
        <v>20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163</v>
      </c>
      <c r="AU339" s="237" t="s">
        <v>85</v>
      </c>
      <c r="AV339" s="15" t="s">
        <v>161</v>
      </c>
      <c r="AW339" s="15" t="s">
        <v>32</v>
      </c>
      <c r="AX339" s="15" t="s">
        <v>83</v>
      </c>
      <c r="AY339" s="237" t="s">
        <v>154</v>
      </c>
    </row>
    <row r="340" spans="1:65" s="2" customFormat="1" ht="16.5" customHeight="1">
      <c r="A340" s="35"/>
      <c r="B340" s="36"/>
      <c r="C340" s="192" t="s">
        <v>400</v>
      </c>
      <c r="D340" s="192" t="s">
        <v>156</v>
      </c>
      <c r="E340" s="193" t="s">
        <v>401</v>
      </c>
      <c r="F340" s="194" t="s">
        <v>402</v>
      </c>
      <c r="G340" s="195" t="s">
        <v>216</v>
      </c>
      <c r="H340" s="196">
        <v>45.84</v>
      </c>
      <c r="I340" s="197"/>
      <c r="J340" s="198">
        <f>ROUND(I340*H340,2)</f>
        <v>0</v>
      </c>
      <c r="K340" s="194" t="s">
        <v>160</v>
      </c>
      <c r="L340" s="40"/>
      <c r="M340" s="199" t="s">
        <v>1</v>
      </c>
      <c r="N340" s="200" t="s">
        <v>41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0.034</v>
      </c>
      <c r="T340" s="202">
        <f>S340*H340</f>
        <v>1.5585600000000002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161</v>
      </c>
      <c r="AT340" s="203" t="s">
        <v>156</v>
      </c>
      <c r="AU340" s="203" t="s">
        <v>85</v>
      </c>
      <c r="AY340" s="18" t="s">
        <v>154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83</v>
      </c>
      <c r="BK340" s="204">
        <f>ROUND(I340*H340,2)</f>
        <v>0</v>
      </c>
      <c r="BL340" s="18" t="s">
        <v>161</v>
      </c>
      <c r="BM340" s="203" t="s">
        <v>403</v>
      </c>
    </row>
    <row r="341" spans="2:51" s="14" customFormat="1" ht="11.25">
      <c r="B341" s="216"/>
      <c r="C341" s="217"/>
      <c r="D341" s="207" t="s">
        <v>163</v>
      </c>
      <c r="E341" s="218" t="s">
        <v>1</v>
      </c>
      <c r="F341" s="219" t="s">
        <v>404</v>
      </c>
      <c r="G341" s="217"/>
      <c r="H341" s="220">
        <v>30.96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163</v>
      </c>
      <c r="AU341" s="226" t="s">
        <v>85</v>
      </c>
      <c r="AV341" s="14" t="s">
        <v>85</v>
      </c>
      <c r="AW341" s="14" t="s">
        <v>32</v>
      </c>
      <c r="AX341" s="14" t="s">
        <v>76</v>
      </c>
      <c r="AY341" s="226" t="s">
        <v>154</v>
      </c>
    </row>
    <row r="342" spans="2:51" s="14" customFormat="1" ht="11.25">
      <c r="B342" s="216"/>
      <c r="C342" s="217"/>
      <c r="D342" s="207" t="s">
        <v>163</v>
      </c>
      <c r="E342" s="218" t="s">
        <v>1</v>
      </c>
      <c r="F342" s="219" t="s">
        <v>405</v>
      </c>
      <c r="G342" s="217"/>
      <c r="H342" s="220">
        <v>8.88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163</v>
      </c>
      <c r="AU342" s="226" t="s">
        <v>85</v>
      </c>
      <c r="AV342" s="14" t="s">
        <v>85</v>
      </c>
      <c r="AW342" s="14" t="s">
        <v>32</v>
      </c>
      <c r="AX342" s="14" t="s">
        <v>76</v>
      </c>
      <c r="AY342" s="226" t="s">
        <v>154</v>
      </c>
    </row>
    <row r="343" spans="2:51" s="14" customFormat="1" ht="11.25">
      <c r="B343" s="216"/>
      <c r="C343" s="217"/>
      <c r="D343" s="207" t="s">
        <v>163</v>
      </c>
      <c r="E343" s="218" t="s">
        <v>1</v>
      </c>
      <c r="F343" s="219" t="s">
        <v>406</v>
      </c>
      <c r="G343" s="217"/>
      <c r="H343" s="220">
        <v>6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163</v>
      </c>
      <c r="AU343" s="226" t="s">
        <v>85</v>
      </c>
      <c r="AV343" s="14" t="s">
        <v>85</v>
      </c>
      <c r="AW343" s="14" t="s">
        <v>32</v>
      </c>
      <c r="AX343" s="14" t="s">
        <v>76</v>
      </c>
      <c r="AY343" s="226" t="s">
        <v>154</v>
      </c>
    </row>
    <row r="344" spans="2:51" s="15" customFormat="1" ht="11.25">
      <c r="B344" s="227"/>
      <c r="C344" s="228"/>
      <c r="D344" s="207" t="s">
        <v>163</v>
      </c>
      <c r="E344" s="229" t="s">
        <v>1</v>
      </c>
      <c r="F344" s="230" t="s">
        <v>166</v>
      </c>
      <c r="G344" s="228"/>
      <c r="H344" s="231">
        <v>45.84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163</v>
      </c>
      <c r="AU344" s="237" t="s">
        <v>85</v>
      </c>
      <c r="AV344" s="15" t="s">
        <v>161</v>
      </c>
      <c r="AW344" s="15" t="s">
        <v>32</v>
      </c>
      <c r="AX344" s="15" t="s">
        <v>83</v>
      </c>
      <c r="AY344" s="237" t="s">
        <v>154</v>
      </c>
    </row>
    <row r="345" spans="1:65" s="2" customFormat="1" ht="16.5" customHeight="1">
      <c r="A345" s="35"/>
      <c r="B345" s="36"/>
      <c r="C345" s="192" t="s">
        <v>407</v>
      </c>
      <c r="D345" s="192" t="s">
        <v>156</v>
      </c>
      <c r="E345" s="193" t="s">
        <v>408</v>
      </c>
      <c r="F345" s="194" t="s">
        <v>409</v>
      </c>
      <c r="G345" s="195" t="s">
        <v>216</v>
      </c>
      <c r="H345" s="196">
        <v>11.426</v>
      </c>
      <c r="I345" s="197"/>
      <c r="J345" s="198">
        <f>ROUND(I345*H345,2)</f>
        <v>0</v>
      </c>
      <c r="K345" s="194" t="s">
        <v>160</v>
      </c>
      <c r="L345" s="40"/>
      <c r="M345" s="199" t="s">
        <v>1</v>
      </c>
      <c r="N345" s="200" t="s">
        <v>41</v>
      </c>
      <c r="O345" s="72"/>
      <c r="P345" s="201">
        <f>O345*H345</f>
        <v>0</v>
      </c>
      <c r="Q345" s="201">
        <v>0</v>
      </c>
      <c r="R345" s="201">
        <f>Q345*H345</f>
        <v>0</v>
      </c>
      <c r="S345" s="201">
        <v>0.076</v>
      </c>
      <c r="T345" s="202">
        <f>S345*H345</f>
        <v>0.868376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3" t="s">
        <v>161</v>
      </c>
      <c r="AT345" s="203" t="s">
        <v>156</v>
      </c>
      <c r="AU345" s="203" t="s">
        <v>85</v>
      </c>
      <c r="AY345" s="18" t="s">
        <v>154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18" t="s">
        <v>83</v>
      </c>
      <c r="BK345" s="204">
        <f>ROUND(I345*H345,2)</f>
        <v>0</v>
      </c>
      <c r="BL345" s="18" t="s">
        <v>161</v>
      </c>
      <c r="BM345" s="203" t="s">
        <v>410</v>
      </c>
    </row>
    <row r="346" spans="2:51" s="14" customFormat="1" ht="11.25">
      <c r="B346" s="216"/>
      <c r="C346" s="217"/>
      <c r="D346" s="207" t="s">
        <v>163</v>
      </c>
      <c r="E346" s="218" t="s">
        <v>1</v>
      </c>
      <c r="F346" s="219" t="s">
        <v>411</v>
      </c>
      <c r="G346" s="217"/>
      <c r="H346" s="220">
        <v>7.88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163</v>
      </c>
      <c r="AU346" s="226" t="s">
        <v>85</v>
      </c>
      <c r="AV346" s="14" t="s">
        <v>85</v>
      </c>
      <c r="AW346" s="14" t="s">
        <v>32</v>
      </c>
      <c r="AX346" s="14" t="s">
        <v>76</v>
      </c>
      <c r="AY346" s="226" t="s">
        <v>154</v>
      </c>
    </row>
    <row r="347" spans="2:51" s="14" customFormat="1" ht="11.25">
      <c r="B347" s="216"/>
      <c r="C347" s="217"/>
      <c r="D347" s="207" t="s">
        <v>163</v>
      </c>
      <c r="E347" s="218" t="s">
        <v>1</v>
      </c>
      <c r="F347" s="219" t="s">
        <v>412</v>
      </c>
      <c r="G347" s="217"/>
      <c r="H347" s="220">
        <v>3.546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163</v>
      </c>
      <c r="AU347" s="226" t="s">
        <v>85</v>
      </c>
      <c r="AV347" s="14" t="s">
        <v>85</v>
      </c>
      <c r="AW347" s="14" t="s">
        <v>32</v>
      </c>
      <c r="AX347" s="14" t="s">
        <v>76</v>
      </c>
      <c r="AY347" s="226" t="s">
        <v>154</v>
      </c>
    </row>
    <row r="348" spans="2:51" s="15" customFormat="1" ht="11.25">
      <c r="B348" s="227"/>
      <c r="C348" s="228"/>
      <c r="D348" s="207" t="s">
        <v>163</v>
      </c>
      <c r="E348" s="229" t="s">
        <v>1</v>
      </c>
      <c r="F348" s="230" t="s">
        <v>166</v>
      </c>
      <c r="G348" s="228"/>
      <c r="H348" s="231">
        <v>11.426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163</v>
      </c>
      <c r="AU348" s="237" t="s">
        <v>85</v>
      </c>
      <c r="AV348" s="15" t="s">
        <v>161</v>
      </c>
      <c r="AW348" s="15" t="s">
        <v>32</v>
      </c>
      <c r="AX348" s="15" t="s">
        <v>83</v>
      </c>
      <c r="AY348" s="237" t="s">
        <v>154</v>
      </c>
    </row>
    <row r="349" spans="1:65" s="2" customFormat="1" ht="16.5" customHeight="1">
      <c r="A349" s="35"/>
      <c r="B349" s="36"/>
      <c r="C349" s="192" t="s">
        <v>413</v>
      </c>
      <c r="D349" s="192" t="s">
        <v>156</v>
      </c>
      <c r="E349" s="193" t="s">
        <v>414</v>
      </c>
      <c r="F349" s="194" t="s">
        <v>415</v>
      </c>
      <c r="G349" s="195" t="s">
        <v>216</v>
      </c>
      <c r="H349" s="196">
        <v>54.8</v>
      </c>
      <c r="I349" s="197"/>
      <c r="J349" s="198">
        <f>ROUND(I349*H349,2)</f>
        <v>0</v>
      </c>
      <c r="K349" s="194" t="s">
        <v>1</v>
      </c>
      <c r="L349" s="40"/>
      <c r="M349" s="199" t="s">
        <v>1</v>
      </c>
      <c r="N349" s="200" t="s">
        <v>41</v>
      </c>
      <c r="O349" s="72"/>
      <c r="P349" s="201">
        <f>O349*H349</f>
        <v>0</v>
      </c>
      <c r="Q349" s="201">
        <v>0</v>
      </c>
      <c r="R349" s="201">
        <f>Q349*H349</f>
        <v>0</v>
      </c>
      <c r="S349" s="201">
        <v>0.025</v>
      </c>
      <c r="T349" s="202">
        <f>S349*H349</f>
        <v>1.37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3" t="s">
        <v>161</v>
      </c>
      <c r="AT349" s="203" t="s">
        <v>156</v>
      </c>
      <c r="AU349" s="203" t="s">
        <v>85</v>
      </c>
      <c r="AY349" s="18" t="s">
        <v>154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8" t="s">
        <v>83</v>
      </c>
      <c r="BK349" s="204">
        <f>ROUND(I349*H349,2)</f>
        <v>0</v>
      </c>
      <c r="BL349" s="18" t="s">
        <v>161</v>
      </c>
      <c r="BM349" s="203" t="s">
        <v>416</v>
      </c>
    </row>
    <row r="350" spans="2:51" s="14" customFormat="1" ht="11.25">
      <c r="B350" s="216"/>
      <c r="C350" s="217"/>
      <c r="D350" s="207" t="s">
        <v>163</v>
      </c>
      <c r="E350" s="218" t="s">
        <v>1</v>
      </c>
      <c r="F350" s="219" t="s">
        <v>417</v>
      </c>
      <c r="G350" s="217"/>
      <c r="H350" s="220">
        <v>54.8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163</v>
      </c>
      <c r="AU350" s="226" t="s">
        <v>85</v>
      </c>
      <c r="AV350" s="14" t="s">
        <v>85</v>
      </c>
      <c r="AW350" s="14" t="s">
        <v>32</v>
      </c>
      <c r="AX350" s="14" t="s">
        <v>83</v>
      </c>
      <c r="AY350" s="226" t="s">
        <v>154</v>
      </c>
    </row>
    <row r="351" spans="1:65" s="2" customFormat="1" ht="16.5" customHeight="1">
      <c r="A351" s="35"/>
      <c r="B351" s="36"/>
      <c r="C351" s="192" t="s">
        <v>418</v>
      </c>
      <c r="D351" s="192" t="s">
        <v>156</v>
      </c>
      <c r="E351" s="193" t="s">
        <v>419</v>
      </c>
      <c r="F351" s="194" t="s">
        <v>420</v>
      </c>
      <c r="G351" s="195" t="s">
        <v>216</v>
      </c>
      <c r="H351" s="196">
        <v>0.58</v>
      </c>
      <c r="I351" s="197"/>
      <c r="J351" s="198">
        <f>ROUND(I351*H351,2)</f>
        <v>0</v>
      </c>
      <c r="K351" s="194" t="s">
        <v>160</v>
      </c>
      <c r="L351" s="40"/>
      <c r="M351" s="199" t="s">
        <v>1</v>
      </c>
      <c r="N351" s="200" t="s">
        <v>41</v>
      </c>
      <c r="O351" s="72"/>
      <c r="P351" s="201">
        <f>O351*H351</f>
        <v>0</v>
      </c>
      <c r="Q351" s="201">
        <v>0</v>
      </c>
      <c r="R351" s="201">
        <f>Q351*H351</f>
        <v>0</v>
      </c>
      <c r="S351" s="201">
        <v>0.27</v>
      </c>
      <c r="T351" s="202">
        <f>S351*H351</f>
        <v>0.1566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3" t="s">
        <v>161</v>
      </c>
      <c r="AT351" s="203" t="s">
        <v>156</v>
      </c>
      <c r="AU351" s="203" t="s">
        <v>85</v>
      </c>
      <c r="AY351" s="18" t="s">
        <v>154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8" t="s">
        <v>83</v>
      </c>
      <c r="BK351" s="204">
        <f>ROUND(I351*H351,2)</f>
        <v>0</v>
      </c>
      <c r="BL351" s="18" t="s">
        <v>161</v>
      </c>
      <c r="BM351" s="203" t="s">
        <v>421</v>
      </c>
    </row>
    <row r="352" spans="2:51" s="14" customFormat="1" ht="11.25">
      <c r="B352" s="216"/>
      <c r="C352" s="217"/>
      <c r="D352" s="207" t="s">
        <v>163</v>
      </c>
      <c r="E352" s="218" t="s">
        <v>1</v>
      </c>
      <c r="F352" s="219" t="s">
        <v>422</v>
      </c>
      <c r="G352" s="217"/>
      <c r="H352" s="220">
        <v>0.58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163</v>
      </c>
      <c r="AU352" s="226" t="s">
        <v>85</v>
      </c>
      <c r="AV352" s="14" t="s">
        <v>85</v>
      </c>
      <c r="AW352" s="14" t="s">
        <v>32</v>
      </c>
      <c r="AX352" s="14" t="s">
        <v>83</v>
      </c>
      <c r="AY352" s="226" t="s">
        <v>154</v>
      </c>
    </row>
    <row r="353" spans="1:65" s="2" customFormat="1" ht="16.5" customHeight="1">
      <c r="A353" s="35"/>
      <c r="B353" s="36"/>
      <c r="C353" s="192" t="s">
        <v>423</v>
      </c>
      <c r="D353" s="192" t="s">
        <v>156</v>
      </c>
      <c r="E353" s="193" t="s">
        <v>424</v>
      </c>
      <c r="F353" s="194" t="s">
        <v>425</v>
      </c>
      <c r="G353" s="195" t="s">
        <v>188</v>
      </c>
      <c r="H353" s="196">
        <v>0.4</v>
      </c>
      <c r="I353" s="197"/>
      <c r="J353" s="198">
        <f>ROUND(I353*H353,2)</f>
        <v>0</v>
      </c>
      <c r="K353" s="194" t="s">
        <v>1</v>
      </c>
      <c r="L353" s="40"/>
      <c r="M353" s="199" t="s">
        <v>1</v>
      </c>
      <c r="N353" s="200" t="s">
        <v>41</v>
      </c>
      <c r="O353" s="7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3" t="s">
        <v>161</v>
      </c>
      <c r="AT353" s="203" t="s">
        <v>156</v>
      </c>
      <c r="AU353" s="203" t="s">
        <v>85</v>
      </c>
      <c r="AY353" s="18" t="s">
        <v>154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18" t="s">
        <v>83</v>
      </c>
      <c r="BK353" s="204">
        <f>ROUND(I353*H353,2)</f>
        <v>0</v>
      </c>
      <c r="BL353" s="18" t="s">
        <v>161</v>
      </c>
      <c r="BM353" s="203" t="s">
        <v>426</v>
      </c>
    </row>
    <row r="354" spans="2:51" s="13" customFormat="1" ht="11.25">
      <c r="B354" s="205"/>
      <c r="C354" s="206"/>
      <c r="D354" s="207" t="s">
        <v>163</v>
      </c>
      <c r="E354" s="208" t="s">
        <v>1</v>
      </c>
      <c r="F354" s="209" t="s">
        <v>427</v>
      </c>
      <c r="G354" s="206"/>
      <c r="H354" s="208" t="s">
        <v>1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163</v>
      </c>
      <c r="AU354" s="215" t="s">
        <v>85</v>
      </c>
      <c r="AV354" s="13" t="s">
        <v>83</v>
      </c>
      <c r="AW354" s="13" t="s">
        <v>32</v>
      </c>
      <c r="AX354" s="13" t="s">
        <v>76</v>
      </c>
      <c r="AY354" s="215" t="s">
        <v>154</v>
      </c>
    </row>
    <row r="355" spans="2:51" s="14" customFormat="1" ht="11.25">
      <c r="B355" s="216"/>
      <c r="C355" s="217"/>
      <c r="D355" s="207" t="s">
        <v>163</v>
      </c>
      <c r="E355" s="218" t="s">
        <v>1</v>
      </c>
      <c r="F355" s="219" t="s">
        <v>428</v>
      </c>
      <c r="G355" s="217"/>
      <c r="H355" s="220">
        <v>0.4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163</v>
      </c>
      <c r="AU355" s="226" t="s">
        <v>85</v>
      </c>
      <c r="AV355" s="14" t="s">
        <v>85</v>
      </c>
      <c r="AW355" s="14" t="s">
        <v>32</v>
      </c>
      <c r="AX355" s="14" t="s">
        <v>76</v>
      </c>
      <c r="AY355" s="226" t="s">
        <v>154</v>
      </c>
    </row>
    <row r="356" spans="2:51" s="15" customFormat="1" ht="11.25">
      <c r="B356" s="227"/>
      <c r="C356" s="228"/>
      <c r="D356" s="207" t="s">
        <v>163</v>
      </c>
      <c r="E356" s="229" t="s">
        <v>1</v>
      </c>
      <c r="F356" s="230" t="s">
        <v>166</v>
      </c>
      <c r="G356" s="228"/>
      <c r="H356" s="231">
        <v>0.4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163</v>
      </c>
      <c r="AU356" s="237" t="s">
        <v>85</v>
      </c>
      <c r="AV356" s="15" t="s">
        <v>161</v>
      </c>
      <c r="AW356" s="15" t="s">
        <v>32</v>
      </c>
      <c r="AX356" s="15" t="s">
        <v>83</v>
      </c>
      <c r="AY356" s="237" t="s">
        <v>154</v>
      </c>
    </row>
    <row r="357" spans="1:65" s="2" customFormat="1" ht="24">
      <c r="A357" s="35"/>
      <c r="B357" s="36"/>
      <c r="C357" s="192" t="s">
        <v>429</v>
      </c>
      <c r="D357" s="192" t="s">
        <v>156</v>
      </c>
      <c r="E357" s="193" t="s">
        <v>430</v>
      </c>
      <c r="F357" s="194" t="s">
        <v>431</v>
      </c>
      <c r="G357" s="195" t="s">
        <v>432</v>
      </c>
      <c r="H357" s="196">
        <v>50</v>
      </c>
      <c r="I357" s="197"/>
      <c r="J357" s="198">
        <f>ROUND(I357*H357,2)</f>
        <v>0</v>
      </c>
      <c r="K357" s="194" t="s">
        <v>1</v>
      </c>
      <c r="L357" s="40"/>
      <c r="M357" s="199" t="s">
        <v>1</v>
      </c>
      <c r="N357" s="200" t="s">
        <v>41</v>
      </c>
      <c r="O357" s="72"/>
      <c r="P357" s="201">
        <f>O357*H357</f>
        <v>0</v>
      </c>
      <c r="Q357" s="201">
        <v>0</v>
      </c>
      <c r="R357" s="201">
        <f>Q357*H357</f>
        <v>0</v>
      </c>
      <c r="S357" s="201">
        <v>0.05</v>
      </c>
      <c r="T357" s="202">
        <f>S357*H357</f>
        <v>2.5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3" t="s">
        <v>161</v>
      </c>
      <c r="AT357" s="203" t="s">
        <v>156</v>
      </c>
      <c r="AU357" s="203" t="s">
        <v>85</v>
      </c>
      <c r="AY357" s="18" t="s">
        <v>154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8" t="s">
        <v>83</v>
      </c>
      <c r="BK357" s="204">
        <f>ROUND(I357*H357,2)</f>
        <v>0</v>
      </c>
      <c r="BL357" s="18" t="s">
        <v>161</v>
      </c>
      <c r="BM357" s="203" t="s">
        <v>433</v>
      </c>
    </row>
    <row r="358" spans="2:51" s="13" customFormat="1" ht="11.25">
      <c r="B358" s="205"/>
      <c r="C358" s="206"/>
      <c r="D358" s="207" t="s">
        <v>163</v>
      </c>
      <c r="E358" s="208" t="s">
        <v>1</v>
      </c>
      <c r="F358" s="209" t="s">
        <v>398</v>
      </c>
      <c r="G358" s="206"/>
      <c r="H358" s="208" t="s">
        <v>1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163</v>
      </c>
      <c r="AU358" s="215" t="s">
        <v>85</v>
      </c>
      <c r="AV358" s="13" t="s">
        <v>83</v>
      </c>
      <c r="AW358" s="13" t="s">
        <v>32</v>
      </c>
      <c r="AX358" s="13" t="s">
        <v>76</v>
      </c>
      <c r="AY358" s="215" t="s">
        <v>154</v>
      </c>
    </row>
    <row r="359" spans="2:51" s="14" customFormat="1" ht="11.25">
      <c r="B359" s="216"/>
      <c r="C359" s="217"/>
      <c r="D359" s="207" t="s">
        <v>163</v>
      </c>
      <c r="E359" s="218" t="s">
        <v>1</v>
      </c>
      <c r="F359" s="219" t="s">
        <v>434</v>
      </c>
      <c r="G359" s="217"/>
      <c r="H359" s="220">
        <v>50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163</v>
      </c>
      <c r="AU359" s="226" t="s">
        <v>85</v>
      </c>
      <c r="AV359" s="14" t="s">
        <v>85</v>
      </c>
      <c r="AW359" s="14" t="s">
        <v>32</v>
      </c>
      <c r="AX359" s="14" t="s">
        <v>76</v>
      </c>
      <c r="AY359" s="226" t="s">
        <v>154</v>
      </c>
    </row>
    <row r="360" spans="2:51" s="15" customFormat="1" ht="11.25">
      <c r="B360" s="227"/>
      <c r="C360" s="228"/>
      <c r="D360" s="207" t="s">
        <v>163</v>
      </c>
      <c r="E360" s="229" t="s">
        <v>1</v>
      </c>
      <c r="F360" s="230" t="s">
        <v>166</v>
      </c>
      <c r="G360" s="228"/>
      <c r="H360" s="231">
        <v>50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163</v>
      </c>
      <c r="AU360" s="237" t="s">
        <v>85</v>
      </c>
      <c r="AV360" s="15" t="s">
        <v>161</v>
      </c>
      <c r="AW360" s="15" t="s">
        <v>32</v>
      </c>
      <c r="AX360" s="15" t="s">
        <v>83</v>
      </c>
      <c r="AY360" s="237" t="s">
        <v>154</v>
      </c>
    </row>
    <row r="361" spans="1:65" s="2" customFormat="1" ht="16.5" customHeight="1">
      <c r="A361" s="35"/>
      <c r="B361" s="36"/>
      <c r="C361" s="192" t="s">
        <v>435</v>
      </c>
      <c r="D361" s="192" t="s">
        <v>156</v>
      </c>
      <c r="E361" s="193" t="s">
        <v>436</v>
      </c>
      <c r="F361" s="194" t="s">
        <v>437</v>
      </c>
      <c r="G361" s="195" t="s">
        <v>341</v>
      </c>
      <c r="H361" s="196">
        <v>1</v>
      </c>
      <c r="I361" s="197"/>
      <c r="J361" s="198">
        <f>ROUND(I361*H361,2)</f>
        <v>0</v>
      </c>
      <c r="K361" s="194" t="s">
        <v>1</v>
      </c>
      <c r="L361" s="40"/>
      <c r="M361" s="199" t="s">
        <v>1</v>
      </c>
      <c r="N361" s="200" t="s">
        <v>41</v>
      </c>
      <c r="O361" s="7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3" t="s">
        <v>161</v>
      </c>
      <c r="AT361" s="203" t="s">
        <v>156</v>
      </c>
      <c r="AU361" s="203" t="s">
        <v>85</v>
      </c>
      <c r="AY361" s="18" t="s">
        <v>154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8" t="s">
        <v>83</v>
      </c>
      <c r="BK361" s="204">
        <f>ROUND(I361*H361,2)</f>
        <v>0</v>
      </c>
      <c r="BL361" s="18" t="s">
        <v>161</v>
      </c>
      <c r="BM361" s="203" t="s">
        <v>438</v>
      </c>
    </row>
    <row r="362" spans="2:51" s="14" customFormat="1" ht="11.25">
      <c r="B362" s="216"/>
      <c r="C362" s="217"/>
      <c r="D362" s="207" t="s">
        <v>163</v>
      </c>
      <c r="E362" s="218" t="s">
        <v>1</v>
      </c>
      <c r="F362" s="219" t="s">
        <v>83</v>
      </c>
      <c r="G362" s="217"/>
      <c r="H362" s="220">
        <v>1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163</v>
      </c>
      <c r="AU362" s="226" t="s">
        <v>85</v>
      </c>
      <c r="AV362" s="14" t="s">
        <v>85</v>
      </c>
      <c r="AW362" s="14" t="s">
        <v>32</v>
      </c>
      <c r="AX362" s="14" t="s">
        <v>83</v>
      </c>
      <c r="AY362" s="226" t="s">
        <v>154</v>
      </c>
    </row>
    <row r="363" spans="1:65" s="2" customFormat="1" ht="16.5" customHeight="1">
      <c r="A363" s="35"/>
      <c r="B363" s="36"/>
      <c r="C363" s="192" t="s">
        <v>439</v>
      </c>
      <c r="D363" s="192" t="s">
        <v>156</v>
      </c>
      <c r="E363" s="193" t="s">
        <v>440</v>
      </c>
      <c r="F363" s="194" t="s">
        <v>441</v>
      </c>
      <c r="G363" s="195" t="s">
        <v>432</v>
      </c>
      <c r="H363" s="196">
        <v>90</v>
      </c>
      <c r="I363" s="197"/>
      <c r="J363" s="198">
        <f>ROUND(I363*H363,2)</f>
        <v>0</v>
      </c>
      <c r="K363" s="194" t="s">
        <v>1</v>
      </c>
      <c r="L363" s="40"/>
      <c r="M363" s="199" t="s">
        <v>1</v>
      </c>
      <c r="N363" s="200" t="s">
        <v>41</v>
      </c>
      <c r="O363" s="7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3" t="s">
        <v>161</v>
      </c>
      <c r="AT363" s="203" t="s">
        <v>156</v>
      </c>
      <c r="AU363" s="203" t="s">
        <v>85</v>
      </c>
      <c r="AY363" s="18" t="s">
        <v>154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8" t="s">
        <v>83</v>
      </c>
      <c r="BK363" s="204">
        <f>ROUND(I363*H363,2)</f>
        <v>0</v>
      </c>
      <c r="BL363" s="18" t="s">
        <v>161</v>
      </c>
      <c r="BM363" s="203" t="s">
        <v>442</v>
      </c>
    </row>
    <row r="364" spans="2:51" s="13" customFormat="1" ht="11.25">
      <c r="B364" s="205"/>
      <c r="C364" s="206"/>
      <c r="D364" s="207" t="s">
        <v>163</v>
      </c>
      <c r="E364" s="208" t="s">
        <v>1</v>
      </c>
      <c r="F364" s="209" t="s">
        <v>398</v>
      </c>
      <c r="G364" s="206"/>
      <c r="H364" s="208" t="s">
        <v>1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163</v>
      </c>
      <c r="AU364" s="215" t="s">
        <v>85</v>
      </c>
      <c r="AV364" s="13" t="s">
        <v>83</v>
      </c>
      <c r="AW364" s="13" t="s">
        <v>32</v>
      </c>
      <c r="AX364" s="13" t="s">
        <v>76</v>
      </c>
      <c r="AY364" s="215" t="s">
        <v>154</v>
      </c>
    </row>
    <row r="365" spans="2:51" s="14" customFormat="1" ht="11.25">
      <c r="B365" s="216"/>
      <c r="C365" s="217"/>
      <c r="D365" s="207" t="s">
        <v>163</v>
      </c>
      <c r="E365" s="218" t="s">
        <v>1</v>
      </c>
      <c r="F365" s="219" t="s">
        <v>443</v>
      </c>
      <c r="G365" s="217"/>
      <c r="H365" s="220">
        <v>90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163</v>
      </c>
      <c r="AU365" s="226" t="s">
        <v>85</v>
      </c>
      <c r="AV365" s="14" t="s">
        <v>85</v>
      </c>
      <c r="AW365" s="14" t="s">
        <v>32</v>
      </c>
      <c r="AX365" s="14" t="s">
        <v>76</v>
      </c>
      <c r="AY365" s="226" t="s">
        <v>154</v>
      </c>
    </row>
    <row r="366" spans="2:51" s="15" customFormat="1" ht="11.25">
      <c r="B366" s="227"/>
      <c r="C366" s="228"/>
      <c r="D366" s="207" t="s">
        <v>163</v>
      </c>
      <c r="E366" s="229" t="s">
        <v>1</v>
      </c>
      <c r="F366" s="230" t="s">
        <v>166</v>
      </c>
      <c r="G366" s="228"/>
      <c r="H366" s="231">
        <v>90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163</v>
      </c>
      <c r="AU366" s="237" t="s">
        <v>85</v>
      </c>
      <c r="AV366" s="15" t="s">
        <v>161</v>
      </c>
      <c r="AW366" s="15" t="s">
        <v>32</v>
      </c>
      <c r="AX366" s="15" t="s">
        <v>83</v>
      </c>
      <c r="AY366" s="237" t="s">
        <v>154</v>
      </c>
    </row>
    <row r="367" spans="1:65" s="2" customFormat="1" ht="24">
      <c r="A367" s="35"/>
      <c r="B367" s="36"/>
      <c r="C367" s="192" t="s">
        <v>444</v>
      </c>
      <c r="D367" s="192" t="s">
        <v>156</v>
      </c>
      <c r="E367" s="193" t="s">
        <v>445</v>
      </c>
      <c r="F367" s="194" t="s">
        <v>446</v>
      </c>
      <c r="G367" s="195" t="s">
        <v>341</v>
      </c>
      <c r="H367" s="196">
        <v>1</v>
      </c>
      <c r="I367" s="197"/>
      <c r="J367" s="198">
        <f>ROUND(I367*H367,2)</f>
        <v>0</v>
      </c>
      <c r="K367" s="194" t="s">
        <v>1</v>
      </c>
      <c r="L367" s="40"/>
      <c r="M367" s="199" t="s">
        <v>1</v>
      </c>
      <c r="N367" s="200" t="s">
        <v>41</v>
      </c>
      <c r="O367" s="7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3" t="s">
        <v>161</v>
      </c>
      <c r="AT367" s="203" t="s">
        <v>156</v>
      </c>
      <c r="AU367" s="203" t="s">
        <v>85</v>
      </c>
      <c r="AY367" s="18" t="s">
        <v>154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8" t="s">
        <v>83</v>
      </c>
      <c r="BK367" s="204">
        <f>ROUND(I367*H367,2)</f>
        <v>0</v>
      </c>
      <c r="BL367" s="18" t="s">
        <v>161</v>
      </c>
      <c r="BM367" s="203" t="s">
        <v>447</v>
      </c>
    </row>
    <row r="368" spans="2:51" s="14" customFormat="1" ht="11.25">
      <c r="B368" s="216"/>
      <c r="C368" s="217"/>
      <c r="D368" s="207" t="s">
        <v>163</v>
      </c>
      <c r="E368" s="218" t="s">
        <v>1</v>
      </c>
      <c r="F368" s="219" t="s">
        <v>83</v>
      </c>
      <c r="G368" s="217"/>
      <c r="H368" s="220">
        <v>1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163</v>
      </c>
      <c r="AU368" s="226" t="s">
        <v>85</v>
      </c>
      <c r="AV368" s="14" t="s">
        <v>85</v>
      </c>
      <c r="AW368" s="14" t="s">
        <v>32</v>
      </c>
      <c r="AX368" s="14" t="s">
        <v>83</v>
      </c>
      <c r="AY368" s="226" t="s">
        <v>154</v>
      </c>
    </row>
    <row r="369" spans="1:65" s="2" customFormat="1" ht="24">
      <c r="A369" s="35"/>
      <c r="B369" s="36"/>
      <c r="C369" s="192" t="s">
        <v>448</v>
      </c>
      <c r="D369" s="192" t="s">
        <v>156</v>
      </c>
      <c r="E369" s="193" t="s">
        <v>449</v>
      </c>
      <c r="F369" s="194" t="s">
        <v>450</v>
      </c>
      <c r="G369" s="195" t="s">
        <v>432</v>
      </c>
      <c r="H369" s="196">
        <v>20</v>
      </c>
      <c r="I369" s="197"/>
      <c r="J369" s="198">
        <f>ROUND(I369*H369,2)</f>
        <v>0</v>
      </c>
      <c r="K369" s="194" t="s">
        <v>1</v>
      </c>
      <c r="L369" s="40"/>
      <c r="M369" s="199" t="s">
        <v>1</v>
      </c>
      <c r="N369" s="200" t="s">
        <v>41</v>
      </c>
      <c r="O369" s="7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3" t="s">
        <v>161</v>
      </c>
      <c r="AT369" s="203" t="s">
        <v>156</v>
      </c>
      <c r="AU369" s="203" t="s">
        <v>85</v>
      </c>
      <c r="AY369" s="18" t="s">
        <v>154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8" t="s">
        <v>83</v>
      </c>
      <c r="BK369" s="204">
        <f>ROUND(I369*H369,2)</f>
        <v>0</v>
      </c>
      <c r="BL369" s="18" t="s">
        <v>161</v>
      </c>
      <c r="BM369" s="203" t="s">
        <v>451</v>
      </c>
    </row>
    <row r="370" spans="2:51" s="13" customFormat="1" ht="11.25">
      <c r="B370" s="205"/>
      <c r="C370" s="206"/>
      <c r="D370" s="207" t="s">
        <v>163</v>
      </c>
      <c r="E370" s="208" t="s">
        <v>1</v>
      </c>
      <c r="F370" s="209" t="s">
        <v>398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163</v>
      </c>
      <c r="AU370" s="215" t="s">
        <v>85</v>
      </c>
      <c r="AV370" s="13" t="s">
        <v>83</v>
      </c>
      <c r="AW370" s="13" t="s">
        <v>32</v>
      </c>
      <c r="AX370" s="13" t="s">
        <v>76</v>
      </c>
      <c r="AY370" s="215" t="s">
        <v>154</v>
      </c>
    </row>
    <row r="371" spans="2:51" s="14" customFormat="1" ht="11.25">
      <c r="B371" s="216"/>
      <c r="C371" s="217"/>
      <c r="D371" s="207" t="s">
        <v>163</v>
      </c>
      <c r="E371" s="218" t="s">
        <v>1</v>
      </c>
      <c r="F371" s="219" t="s">
        <v>399</v>
      </c>
      <c r="G371" s="217"/>
      <c r="H371" s="220">
        <v>20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163</v>
      </c>
      <c r="AU371" s="226" t="s">
        <v>85</v>
      </c>
      <c r="AV371" s="14" t="s">
        <v>85</v>
      </c>
      <c r="AW371" s="14" t="s">
        <v>32</v>
      </c>
      <c r="AX371" s="14" t="s">
        <v>76</v>
      </c>
      <c r="AY371" s="226" t="s">
        <v>154</v>
      </c>
    </row>
    <row r="372" spans="2:51" s="15" customFormat="1" ht="11.25">
      <c r="B372" s="227"/>
      <c r="C372" s="228"/>
      <c r="D372" s="207" t="s">
        <v>163</v>
      </c>
      <c r="E372" s="229" t="s">
        <v>1</v>
      </c>
      <c r="F372" s="230" t="s">
        <v>166</v>
      </c>
      <c r="G372" s="228"/>
      <c r="H372" s="231">
        <v>20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163</v>
      </c>
      <c r="AU372" s="237" t="s">
        <v>85</v>
      </c>
      <c r="AV372" s="15" t="s">
        <v>161</v>
      </c>
      <c r="AW372" s="15" t="s">
        <v>32</v>
      </c>
      <c r="AX372" s="15" t="s">
        <v>83</v>
      </c>
      <c r="AY372" s="237" t="s">
        <v>154</v>
      </c>
    </row>
    <row r="373" spans="2:63" s="12" customFormat="1" ht="22.9" customHeight="1">
      <c r="B373" s="176"/>
      <c r="C373" s="177"/>
      <c r="D373" s="178" t="s">
        <v>75</v>
      </c>
      <c r="E373" s="190" t="s">
        <v>452</v>
      </c>
      <c r="F373" s="190" t="s">
        <v>453</v>
      </c>
      <c r="G373" s="177"/>
      <c r="H373" s="177"/>
      <c r="I373" s="180"/>
      <c r="J373" s="191">
        <f>BK373</f>
        <v>0</v>
      </c>
      <c r="K373" s="177"/>
      <c r="L373" s="182"/>
      <c r="M373" s="183"/>
      <c r="N373" s="184"/>
      <c r="O373" s="184"/>
      <c r="P373" s="185">
        <f>SUM(P374:P391)</f>
        <v>0</v>
      </c>
      <c r="Q373" s="184"/>
      <c r="R373" s="185">
        <f>SUM(R374:R391)</f>
        <v>0</v>
      </c>
      <c r="S373" s="184"/>
      <c r="T373" s="186">
        <f>SUM(T374:T391)</f>
        <v>0</v>
      </c>
      <c r="AR373" s="187" t="s">
        <v>83</v>
      </c>
      <c r="AT373" s="188" t="s">
        <v>75</v>
      </c>
      <c r="AU373" s="188" t="s">
        <v>83</v>
      </c>
      <c r="AY373" s="187" t="s">
        <v>154</v>
      </c>
      <c r="BK373" s="189">
        <f>SUM(BK374:BK391)</f>
        <v>0</v>
      </c>
    </row>
    <row r="374" spans="1:65" s="2" customFormat="1" ht="16.5" customHeight="1">
      <c r="A374" s="35"/>
      <c r="B374" s="36"/>
      <c r="C374" s="192" t="s">
        <v>454</v>
      </c>
      <c r="D374" s="192" t="s">
        <v>156</v>
      </c>
      <c r="E374" s="193" t="s">
        <v>455</v>
      </c>
      <c r="F374" s="194" t="s">
        <v>456</v>
      </c>
      <c r="G374" s="195" t="s">
        <v>188</v>
      </c>
      <c r="H374" s="196">
        <v>136.903</v>
      </c>
      <c r="I374" s="197"/>
      <c r="J374" s="198">
        <f>ROUND(I374*H374,2)</f>
        <v>0</v>
      </c>
      <c r="K374" s="194" t="s">
        <v>160</v>
      </c>
      <c r="L374" s="40"/>
      <c r="M374" s="199" t="s">
        <v>1</v>
      </c>
      <c r="N374" s="200" t="s">
        <v>41</v>
      </c>
      <c r="O374" s="72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3" t="s">
        <v>161</v>
      </c>
      <c r="AT374" s="203" t="s">
        <v>156</v>
      </c>
      <c r="AU374" s="203" t="s">
        <v>85</v>
      </c>
      <c r="AY374" s="18" t="s">
        <v>154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8" t="s">
        <v>83</v>
      </c>
      <c r="BK374" s="204">
        <f>ROUND(I374*H374,2)</f>
        <v>0</v>
      </c>
      <c r="BL374" s="18" t="s">
        <v>161</v>
      </c>
      <c r="BM374" s="203" t="s">
        <v>457</v>
      </c>
    </row>
    <row r="375" spans="1:65" s="2" customFormat="1" ht="16.5" customHeight="1">
      <c r="A375" s="35"/>
      <c r="B375" s="36"/>
      <c r="C375" s="192" t="s">
        <v>458</v>
      </c>
      <c r="D375" s="192" t="s">
        <v>156</v>
      </c>
      <c r="E375" s="193" t="s">
        <v>459</v>
      </c>
      <c r="F375" s="194" t="s">
        <v>460</v>
      </c>
      <c r="G375" s="195" t="s">
        <v>188</v>
      </c>
      <c r="H375" s="196">
        <v>136.903</v>
      </c>
      <c r="I375" s="197"/>
      <c r="J375" s="198">
        <f>ROUND(I375*H375,2)</f>
        <v>0</v>
      </c>
      <c r="K375" s="194" t="s">
        <v>160</v>
      </c>
      <c r="L375" s="40"/>
      <c r="M375" s="199" t="s">
        <v>1</v>
      </c>
      <c r="N375" s="200" t="s">
        <v>41</v>
      </c>
      <c r="O375" s="7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3" t="s">
        <v>161</v>
      </c>
      <c r="AT375" s="203" t="s">
        <v>156</v>
      </c>
      <c r="AU375" s="203" t="s">
        <v>85</v>
      </c>
      <c r="AY375" s="18" t="s">
        <v>154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8" t="s">
        <v>83</v>
      </c>
      <c r="BK375" s="204">
        <f>ROUND(I375*H375,2)</f>
        <v>0</v>
      </c>
      <c r="BL375" s="18" t="s">
        <v>161</v>
      </c>
      <c r="BM375" s="203" t="s">
        <v>461</v>
      </c>
    </row>
    <row r="376" spans="1:65" s="2" customFormat="1" ht="16.5" customHeight="1">
      <c r="A376" s="35"/>
      <c r="B376" s="36"/>
      <c r="C376" s="192" t="s">
        <v>462</v>
      </c>
      <c r="D376" s="192" t="s">
        <v>156</v>
      </c>
      <c r="E376" s="193" t="s">
        <v>463</v>
      </c>
      <c r="F376" s="194" t="s">
        <v>464</v>
      </c>
      <c r="G376" s="195" t="s">
        <v>188</v>
      </c>
      <c r="H376" s="196">
        <v>1095.224</v>
      </c>
      <c r="I376" s="197"/>
      <c r="J376" s="198">
        <f>ROUND(I376*H376,2)</f>
        <v>0</v>
      </c>
      <c r="K376" s="194" t="s">
        <v>160</v>
      </c>
      <c r="L376" s="40"/>
      <c r="M376" s="199" t="s">
        <v>1</v>
      </c>
      <c r="N376" s="200" t="s">
        <v>41</v>
      </c>
      <c r="O376" s="72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3" t="s">
        <v>161</v>
      </c>
      <c r="AT376" s="203" t="s">
        <v>156</v>
      </c>
      <c r="AU376" s="203" t="s">
        <v>85</v>
      </c>
      <c r="AY376" s="18" t="s">
        <v>154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8" t="s">
        <v>83</v>
      </c>
      <c r="BK376" s="204">
        <f>ROUND(I376*H376,2)</f>
        <v>0</v>
      </c>
      <c r="BL376" s="18" t="s">
        <v>161</v>
      </c>
      <c r="BM376" s="203" t="s">
        <v>465</v>
      </c>
    </row>
    <row r="377" spans="2:51" s="14" customFormat="1" ht="11.25">
      <c r="B377" s="216"/>
      <c r="C377" s="217"/>
      <c r="D377" s="207" t="s">
        <v>163</v>
      </c>
      <c r="E377" s="218" t="s">
        <v>1</v>
      </c>
      <c r="F377" s="219" t="s">
        <v>466</v>
      </c>
      <c r="G377" s="217"/>
      <c r="H377" s="220">
        <v>1095.224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163</v>
      </c>
      <c r="AU377" s="226" t="s">
        <v>85</v>
      </c>
      <c r="AV377" s="14" t="s">
        <v>85</v>
      </c>
      <c r="AW377" s="14" t="s">
        <v>32</v>
      </c>
      <c r="AX377" s="14" t="s">
        <v>83</v>
      </c>
      <c r="AY377" s="226" t="s">
        <v>154</v>
      </c>
    </row>
    <row r="378" spans="1:65" s="2" customFormat="1" ht="16.5" customHeight="1">
      <c r="A378" s="35"/>
      <c r="B378" s="36"/>
      <c r="C378" s="192" t="s">
        <v>467</v>
      </c>
      <c r="D378" s="192" t="s">
        <v>156</v>
      </c>
      <c r="E378" s="193" t="s">
        <v>468</v>
      </c>
      <c r="F378" s="194" t="s">
        <v>469</v>
      </c>
      <c r="G378" s="195" t="s">
        <v>188</v>
      </c>
      <c r="H378" s="196">
        <v>-2</v>
      </c>
      <c r="I378" s="197"/>
      <c r="J378" s="198">
        <f>ROUND(I378*H378,2)</f>
        <v>0</v>
      </c>
      <c r="K378" s="194" t="s">
        <v>1</v>
      </c>
      <c r="L378" s="40"/>
      <c r="M378" s="199" t="s">
        <v>1</v>
      </c>
      <c r="N378" s="200" t="s">
        <v>41</v>
      </c>
      <c r="O378" s="7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3" t="s">
        <v>161</v>
      </c>
      <c r="AT378" s="203" t="s">
        <v>156</v>
      </c>
      <c r="AU378" s="203" t="s">
        <v>85</v>
      </c>
      <c r="AY378" s="18" t="s">
        <v>154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8" t="s">
        <v>83</v>
      </c>
      <c r="BK378" s="204">
        <f>ROUND(I378*H378,2)</f>
        <v>0</v>
      </c>
      <c r="BL378" s="18" t="s">
        <v>161</v>
      </c>
      <c r="BM378" s="203" t="s">
        <v>470</v>
      </c>
    </row>
    <row r="379" spans="2:51" s="13" customFormat="1" ht="11.25">
      <c r="B379" s="205"/>
      <c r="C379" s="206"/>
      <c r="D379" s="207" t="s">
        <v>163</v>
      </c>
      <c r="E379" s="208" t="s">
        <v>1</v>
      </c>
      <c r="F379" s="209" t="s">
        <v>398</v>
      </c>
      <c r="G379" s="206"/>
      <c r="H379" s="208" t="s">
        <v>1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163</v>
      </c>
      <c r="AU379" s="215" t="s">
        <v>85</v>
      </c>
      <c r="AV379" s="13" t="s">
        <v>83</v>
      </c>
      <c r="AW379" s="13" t="s">
        <v>32</v>
      </c>
      <c r="AX379" s="13" t="s">
        <v>76</v>
      </c>
      <c r="AY379" s="215" t="s">
        <v>154</v>
      </c>
    </row>
    <row r="380" spans="2:51" s="14" customFormat="1" ht="11.25">
      <c r="B380" s="216"/>
      <c r="C380" s="217"/>
      <c r="D380" s="207" t="s">
        <v>163</v>
      </c>
      <c r="E380" s="218" t="s">
        <v>1</v>
      </c>
      <c r="F380" s="219" t="s">
        <v>471</v>
      </c>
      <c r="G380" s="217"/>
      <c r="H380" s="220">
        <v>-2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163</v>
      </c>
      <c r="AU380" s="226" t="s">
        <v>85</v>
      </c>
      <c r="AV380" s="14" t="s">
        <v>85</v>
      </c>
      <c r="AW380" s="14" t="s">
        <v>32</v>
      </c>
      <c r="AX380" s="14" t="s">
        <v>76</v>
      </c>
      <c r="AY380" s="226" t="s">
        <v>154</v>
      </c>
    </row>
    <row r="381" spans="2:51" s="15" customFormat="1" ht="11.25">
      <c r="B381" s="227"/>
      <c r="C381" s="228"/>
      <c r="D381" s="207" t="s">
        <v>163</v>
      </c>
      <c r="E381" s="229" t="s">
        <v>1</v>
      </c>
      <c r="F381" s="230" t="s">
        <v>166</v>
      </c>
      <c r="G381" s="228"/>
      <c r="H381" s="231">
        <v>-2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163</v>
      </c>
      <c r="AU381" s="237" t="s">
        <v>85</v>
      </c>
      <c r="AV381" s="15" t="s">
        <v>161</v>
      </c>
      <c r="AW381" s="15" t="s">
        <v>32</v>
      </c>
      <c r="AX381" s="15" t="s">
        <v>83</v>
      </c>
      <c r="AY381" s="237" t="s">
        <v>154</v>
      </c>
    </row>
    <row r="382" spans="1:65" s="2" customFormat="1" ht="16.5" customHeight="1">
      <c r="A382" s="35"/>
      <c r="B382" s="36"/>
      <c r="C382" s="192" t="s">
        <v>472</v>
      </c>
      <c r="D382" s="192" t="s">
        <v>156</v>
      </c>
      <c r="E382" s="193" t="s">
        <v>473</v>
      </c>
      <c r="F382" s="194" t="s">
        <v>474</v>
      </c>
      <c r="G382" s="195" t="s">
        <v>188</v>
      </c>
      <c r="H382" s="196">
        <v>121.103</v>
      </c>
      <c r="I382" s="197"/>
      <c r="J382" s="198">
        <f>ROUND(I382*H382,2)</f>
        <v>0</v>
      </c>
      <c r="K382" s="194" t="s">
        <v>1</v>
      </c>
      <c r="L382" s="40"/>
      <c r="M382" s="199" t="s">
        <v>1</v>
      </c>
      <c r="N382" s="200" t="s">
        <v>41</v>
      </c>
      <c r="O382" s="72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3" t="s">
        <v>161</v>
      </c>
      <c r="AT382" s="203" t="s">
        <v>156</v>
      </c>
      <c r="AU382" s="203" t="s">
        <v>85</v>
      </c>
      <c r="AY382" s="18" t="s">
        <v>154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8" t="s">
        <v>83</v>
      </c>
      <c r="BK382" s="204">
        <f>ROUND(I382*H382,2)</f>
        <v>0</v>
      </c>
      <c r="BL382" s="18" t="s">
        <v>161</v>
      </c>
      <c r="BM382" s="203" t="s">
        <v>475</v>
      </c>
    </row>
    <row r="383" spans="2:51" s="14" customFormat="1" ht="11.25">
      <c r="B383" s="216"/>
      <c r="C383" s="217"/>
      <c r="D383" s="207" t="s">
        <v>163</v>
      </c>
      <c r="E383" s="218" t="s">
        <v>1</v>
      </c>
      <c r="F383" s="219" t="s">
        <v>476</v>
      </c>
      <c r="G383" s="217"/>
      <c r="H383" s="220">
        <v>121.103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163</v>
      </c>
      <c r="AU383" s="226" t="s">
        <v>85</v>
      </c>
      <c r="AV383" s="14" t="s">
        <v>85</v>
      </c>
      <c r="AW383" s="14" t="s">
        <v>32</v>
      </c>
      <c r="AX383" s="14" t="s">
        <v>83</v>
      </c>
      <c r="AY383" s="226" t="s">
        <v>154</v>
      </c>
    </row>
    <row r="384" spans="1:65" s="2" customFormat="1" ht="16.5" customHeight="1">
      <c r="A384" s="35"/>
      <c r="B384" s="36"/>
      <c r="C384" s="192" t="s">
        <v>477</v>
      </c>
      <c r="D384" s="192" t="s">
        <v>156</v>
      </c>
      <c r="E384" s="193" t="s">
        <v>478</v>
      </c>
      <c r="F384" s="194" t="s">
        <v>479</v>
      </c>
      <c r="G384" s="195" t="s">
        <v>188</v>
      </c>
      <c r="H384" s="196">
        <v>2</v>
      </c>
      <c r="I384" s="197"/>
      <c r="J384" s="198">
        <f>ROUND(I384*H384,2)</f>
        <v>0</v>
      </c>
      <c r="K384" s="194" t="s">
        <v>1</v>
      </c>
      <c r="L384" s="40"/>
      <c r="M384" s="199" t="s">
        <v>1</v>
      </c>
      <c r="N384" s="200" t="s">
        <v>41</v>
      </c>
      <c r="O384" s="72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3" t="s">
        <v>161</v>
      </c>
      <c r="AT384" s="203" t="s">
        <v>156</v>
      </c>
      <c r="AU384" s="203" t="s">
        <v>85</v>
      </c>
      <c r="AY384" s="18" t="s">
        <v>154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8" t="s">
        <v>83</v>
      </c>
      <c r="BK384" s="204">
        <f>ROUND(I384*H384,2)</f>
        <v>0</v>
      </c>
      <c r="BL384" s="18" t="s">
        <v>161</v>
      </c>
      <c r="BM384" s="203" t="s">
        <v>480</v>
      </c>
    </row>
    <row r="385" spans="2:51" s="14" customFormat="1" ht="11.25">
      <c r="B385" s="216"/>
      <c r="C385" s="217"/>
      <c r="D385" s="207" t="s">
        <v>163</v>
      </c>
      <c r="E385" s="218" t="s">
        <v>1</v>
      </c>
      <c r="F385" s="219" t="s">
        <v>481</v>
      </c>
      <c r="G385" s="217"/>
      <c r="H385" s="220">
        <v>2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163</v>
      </c>
      <c r="AU385" s="226" t="s">
        <v>85</v>
      </c>
      <c r="AV385" s="14" t="s">
        <v>85</v>
      </c>
      <c r="AW385" s="14" t="s">
        <v>32</v>
      </c>
      <c r="AX385" s="14" t="s">
        <v>83</v>
      </c>
      <c r="AY385" s="226" t="s">
        <v>154</v>
      </c>
    </row>
    <row r="386" spans="1:65" s="2" customFormat="1" ht="16.5" customHeight="1">
      <c r="A386" s="35"/>
      <c r="B386" s="36"/>
      <c r="C386" s="192" t="s">
        <v>482</v>
      </c>
      <c r="D386" s="192" t="s">
        <v>156</v>
      </c>
      <c r="E386" s="193" t="s">
        <v>483</v>
      </c>
      <c r="F386" s="194" t="s">
        <v>484</v>
      </c>
      <c r="G386" s="195" t="s">
        <v>188</v>
      </c>
      <c r="H386" s="196">
        <v>1.5</v>
      </c>
      <c r="I386" s="197"/>
      <c r="J386" s="198">
        <f>ROUND(I386*H386,2)</f>
        <v>0</v>
      </c>
      <c r="K386" s="194" t="s">
        <v>1</v>
      </c>
      <c r="L386" s="40"/>
      <c r="M386" s="199" t="s">
        <v>1</v>
      </c>
      <c r="N386" s="200" t="s">
        <v>41</v>
      </c>
      <c r="O386" s="72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3" t="s">
        <v>161</v>
      </c>
      <c r="AT386" s="203" t="s">
        <v>156</v>
      </c>
      <c r="AU386" s="203" t="s">
        <v>85</v>
      </c>
      <c r="AY386" s="18" t="s">
        <v>154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8" t="s">
        <v>83</v>
      </c>
      <c r="BK386" s="204">
        <f>ROUND(I386*H386,2)</f>
        <v>0</v>
      </c>
      <c r="BL386" s="18" t="s">
        <v>161</v>
      </c>
      <c r="BM386" s="203" t="s">
        <v>485</v>
      </c>
    </row>
    <row r="387" spans="2:51" s="14" customFormat="1" ht="11.25">
      <c r="B387" s="216"/>
      <c r="C387" s="217"/>
      <c r="D387" s="207" t="s">
        <v>163</v>
      </c>
      <c r="E387" s="218" t="s">
        <v>1</v>
      </c>
      <c r="F387" s="219" t="s">
        <v>486</v>
      </c>
      <c r="G387" s="217"/>
      <c r="H387" s="220">
        <v>1.5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163</v>
      </c>
      <c r="AU387" s="226" t="s">
        <v>85</v>
      </c>
      <c r="AV387" s="14" t="s">
        <v>85</v>
      </c>
      <c r="AW387" s="14" t="s">
        <v>32</v>
      </c>
      <c r="AX387" s="14" t="s">
        <v>83</v>
      </c>
      <c r="AY387" s="226" t="s">
        <v>154</v>
      </c>
    </row>
    <row r="388" spans="1:65" s="2" customFormat="1" ht="16.5" customHeight="1">
      <c r="A388" s="35"/>
      <c r="B388" s="36"/>
      <c r="C388" s="192" t="s">
        <v>487</v>
      </c>
      <c r="D388" s="192" t="s">
        <v>156</v>
      </c>
      <c r="E388" s="193" t="s">
        <v>488</v>
      </c>
      <c r="F388" s="194" t="s">
        <v>489</v>
      </c>
      <c r="G388" s="195" t="s">
        <v>188</v>
      </c>
      <c r="H388" s="196">
        <v>0.3</v>
      </c>
      <c r="I388" s="197"/>
      <c r="J388" s="198">
        <f>ROUND(I388*H388,2)</f>
        <v>0</v>
      </c>
      <c r="K388" s="194" t="s">
        <v>1</v>
      </c>
      <c r="L388" s="40"/>
      <c r="M388" s="199" t="s">
        <v>1</v>
      </c>
      <c r="N388" s="200" t="s">
        <v>41</v>
      </c>
      <c r="O388" s="72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3" t="s">
        <v>161</v>
      </c>
      <c r="AT388" s="203" t="s">
        <v>156</v>
      </c>
      <c r="AU388" s="203" t="s">
        <v>85</v>
      </c>
      <c r="AY388" s="18" t="s">
        <v>154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18" t="s">
        <v>83</v>
      </c>
      <c r="BK388" s="204">
        <f>ROUND(I388*H388,2)</f>
        <v>0</v>
      </c>
      <c r="BL388" s="18" t="s">
        <v>161</v>
      </c>
      <c r="BM388" s="203" t="s">
        <v>490</v>
      </c>
    </row>
    <row r="389" spans="2:51" s="14" customFormat="1" ht="11.25">
      <c r="B389" s="216"/>
      <c r="C389" s="217"/>
      <c r="D389" s="207" t="s">
        <v>163</v>
      </c>
      <c r="E389" s="218" t="s">
        <v>1</v>
      </c>
      <c r="F389" s="219" t="s">
        <v>491</v>
      </c>
      <c r="G389" s="217"/>
      <c r="H389" s="220">
        <v>0.3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163</v>
      </c>
      <c r="AU389" s="226" t="s">
        <v>85</v>
      </c>
      <c r="AV389" s="14" t="s">
        <v>85</v>
      </c>
      <c r="AW389" s="14" t="s">
        <v>32</v>
      </c>
      <c r="AX389" s="14" t="s">
        <v>83</v>
      </c>
      <c r="AY389" s="226" t="s">
        <v>154</v>
      </c>
    </row>
    <row r="390" spans="1:65" s="2" customFormat="1" ht="16.5" customHeight="1">
      <c r="A390" s="35"/>
      <c r="B390" s="36"/>
      <c r="C390" s="192" t="s">
        <v>492</v>
      </c>
      <c r="D390" s="192" t="s">
        <v>156</v>
      </c>
      <c r="E390" s="193" t="s">
        <v>493</v>
      </c>
      <c r="F390" s="194" t="s">
        <v>494</v>
      </c>
      <c r="G390" s="195" t="s">
        <v>188</v>
      </c>
      <c r="H390" s="196">
        <v>10</v>
      </c>
      <c r="I390" s="197"/>
      <c r="J390" s="198">
        <f>ROUND(I390*H390,2)</f>
        <v>0</v>
      </c>
      <c r="K390" s="194" t="s">
        <v>1</v>
      </c>
      <c r="L390" s="40"/>
      <c r="M390" s="199" t="s">
        <v>1</v>
      </c>
      <c r="N390" s="200" t="s">
        <v>41</v>
      </c>
      <c r="O390" s="7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3" t="s">
        <v>161</v>
      </c>
      <c r="AT390" s="203" t="s">
        <v>156</v>
      </c>
      <c r="AU390" s="203" t="s">
        <v>85</v>
      </c>
      <c r="AY390" s="18" t="s">
        <v>154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8" t="s">
        <v>83</v>
      </c>
      <c r="BK390" s="204">
        <f>ROUND(I390*H390,2)</f>
        <v>0</v>
      </c>
      <c r="BL390" s="18" t="s">
        <v>161</v>
      </c>
      <c r="BM390" s="203" t="s">
        <v>495</v>
      </c>
    </row>
    <row r="391" spans="2:51" s="14" customFormat="1" ht="11.25">
      <c r="B391" s="216"/>
      <c r="C391" s="217"/>
      <c r="D391" s="207" t="s">
        <v>163</v>
      </c>
      <c r="E391" s="218" t="s">
        <v>1</v>
      </c>
      <c r="F391" s="219" t="s">
        <v>496</v>
      </c>
      <c r="G391" s="217"/>
      <c r="H391" s="220">
        <v>10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163</v>
      </c>
      <c r="AU391" s="226" t="s">
        <v>85</v>
      </c>
      <c r="AV391" s="14" t="s">
        <v>85</v>
      </c>
      <c r="AW391" s="14" t="s">
        <v>32</v>
      </c>
      <c r="AX391" s="14" t="s">
        <v>83</v>
      </c>
      <c r="AY391" s="226" t="s">
        <v>154</v>
      </c>
    </row>
    <row r="392" spans="2:63" s="12" customFormat="1" ht="22.9" customHeight="1">
      <c r="B392" s="176"/>
      <c r="C392" s="177"/>
      <c r="D392" s="178" t="s">
        <v>75</v>
      </c>
      <c r="E392" s="190" t="s">
        <v>497</v>
      </c>
      <c r="F392" s="190" t="s">
        <v>498</v>
      </c>
      <c r="G392" s="177"/>
      <c r="H392" s="177"/>
      <c r="I392" s="180"/>
      <c r="J392" s="191">
        <f>BK392</f>
        <v>0</v>
      </c>
      <c r="K392" s="177"/>
      <c r="L392" s="182"/>
      <c r="M392" s="183"/>
      <c r="N392" s="184"/>
      <c r="O392" s="184"/>
      <c r="P392" s="185">
        <f>P393</f>
        <v>0</v>
      </c>
      <c r="Q392" s="184"/>
      <c r="R392" s="185">
        <f>R393</f>
        <v>0</v>
      </c>
      <c r="S392" s="184"/>
      <c r="T392" s="186">
        <f>T393</f>
        <v>0</v>
      </c>
      <c r="AR392" s="187" t="s">
        <v>83</v>
      </c>
      <c r="AT392" s="188" t="s">
        <v>75</v>
      </c>
      <c r="AU392" s="188" t="s">
        <v>83</v>
      </c>
      <c r="AY392" s="187" t="s">
        <v>154</v>
      </c>
      <c r="BK392" s="189">
        <f>BK393</f>
        <v>0</v>
      </c>
    </row>
    <row r="393" spans="1:65" s="2" customFormat="1" ht="16.5" customHeight="1">
      <c r="A393" s="35"/>
      <c r="B393" s="36"/>
      <c r="C393" s="192" t="s">
        <v>499</v>
      </c>
      <c r="D393" s="192" t="s">
        <v>156</v>
      </c>
      <c r="E393" s="193" t="s">
        <v>500</v>
      </c>
      <c r="F393" s="194" t="s">
        <v>501</v>
      </c>
      <c r="G393" s="195" t="s">
        <v>188</v>
      </c>
      <c r="H393" s="196">
        <v>58.043</v>
      </c>
      <c r="I393" s="197"/>
      <c r="J393" s="198">
        <f>ROUND(I393*H393,2)</f>
        <v>0</v>
      </c>
      <c r="K393" s="194" t="s">
        <v>160</v>
      </c>
      <c r="L393" s="40"/>
      <c r="M393" s="199" t="s">
        <v>1</v>
      </c>
      <c r="N393" s="200" t="s">
        <v>41</v>
      </c>
      <c r="O393" s="72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3" t="s">
        <v>161</v>
      </c>
      <c r="AT393" s="203" t="s">
        <v>156</v>
      </c>
      <c r="AU393" s="203" t="s">
        <v>85</v>
      </c>
      <c r="AY393" s="18" t="s">
        <v>154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8" t="s">
        <v>83</v>
      </c>
      <c r="BK393" s="204">
        <f>ROUND(I393*H393,2)</f>
        <v>0</v>
      </c>
      <c r="BL393" s="18" t="s">
        <v>161</v>
      </c>
      <c r="BM393" s="203" t="s">
        <v>502</v>
      </c>
    </row>
    <row r="394" spans="2:63" s="12" customFormat="1" ht="25.9" customHeight="1">
      <c r="B394" s="176"/>
      <c r="C394" s="177"/>
      <c r="D394" s="178" t="s">
        <v>75</v>
      </c>
      <c r="E394" s="179" t="s">
        <v>503</v>
      </c>
      <c r="F394" s="179" t="s">
        <v>504</v>
      </c>
      <c r="G394" s="177"/>
      <c r="H394" s="177"/>
      <c r="I394" s="180"/>
      <c r="J394" s="181">
        <f>BK394</f>
        <v>0</v>
      </c>
      <c r="K394" s="177"/>
      <c r="L394" s="182"/>
      <c r="M394" s="183"/>
      <c r="N394" s="184"/>
      <c r="O394" s="184"/>
      <c r="P394" s="185">
        <f>P395+P439+P463+P479+P492+P544+P553+P592+P657+P683</f>
        <v>0</v>
      </c>
      <c r="Q394" s="184"/>
      <c r="R394" s="185">
        <f>R395+R439+R463+R479+R492+R544+R553+R592+R657+R683</f>
        <v>19.299989189999998</v>
      </c>
      <c r="S394" s="184"/>
      <c r="T394" s="186">
        <f>T395+T439+T463+T479+T492+T544+T553+T592+T657+T683</f>
        <v>0.6532873</v>
      </c>
      <c r="AR394" s="187" t="s">
        <v>85</v>
      </c>
      <c r="AT394" s="188" t="s">
        <v>75</v>
      </c>
      <c r="AU394" s="188" t="s">
        <v>76</v>
      </c>
      <c r="AY394" s="187" t="s">
        <v>154</v>
      </c>
      <c r="BK394" s="189">
        <f>BK395+BK439+BK463+BK479+BK492+BK544+BK553+BK592+BK657+BK683</f>
        <v>0</v>
      </c>
    </row>
    <row r="395" spans="2:63" s="12" customFormat="1" ht="22.9" customHeight="1">
      <c r="B395" s="176"/>
      <c r="C395" s="177"/>
      <c r="D395" s="178" t="s">
        <v>75</v>
      </c>
      <c r="E395" s="190" t="s">
        <v>505</v>
      </c>
      <c r="F395" s="190" t="s">
        <v>506</v>
      </c>
      <c r="G395" s="177"/>
      <c r="H395" s="177"/>
      <c r="I395" s="180"/>
      <c r="J395" s="191">
        <f>BK395</f>
        <v>0</v>
      </c>
      <c r="K395" s="177"/>
      <c r="L395" s="182"/>
      <c r="M395" s="183"/>
      <c r="N395" s="184"/>
      <c r="O395" s="184"/>
      <c r="P395" s="185">
        <f>SUM(P396:P438)</f>
        <v>0</v>
      </c>
      <c r="Q395" s="184"/>
      <c r="R395" s="185">
        <f>SUM(R396:R438)</f>
        <v>0.8937688</v>
      </c>
      <c r="S395" s="184"/>
      <c r="T395" s="186">
        <f>SUM(T396:T438)</f>
        <v>0.17598</v>
      </c>
      <c r="AR395" s="187" t="s">
        <v>85</v>
      </c>
      <c r="AT395" s="188" t="s">
        <v>75</v>
      </c>
      <c r="AU395" s="188" t="s">
        <v>83</v>
      </c>
      <c r="AY395" s="187" t="s">
        <v>154</v>
      </c>
      <c r="BK395" s="189">
        <f>SUM(BK396:BK438)</f>
        <v>0</v>
      </c>
    </row>
    <row r="396" spans="1:65" s="2" customFormat="1" ht="16.5" customHeight="1">
      <c r="A396" s="35"/>
      <c r="B396" s="36"/>
      <c r="C396" s="192" t="s">
        <v>507</v>
      </c>
      <c r="D396" s="192" t="s">
        <v>156</v>
      </c>
      <c r="E396" s="193" t="s">
        <v>508</v>
      </c>
      <c r="F396" s="194" t="s">
        <v>509</v>
      </c>
      <c r="G396" s="195" t="s">
        <v>216</v>
      </c>
      <c r="H396" s="196">
        <v>72.226</v>
      </c>
      <c r="I396" s="197"/>
      <c r="J396" s="198">
        <f>ROUND(I396*H396,2)</f>
        <v>0</v>
      </c>
      <c r="K396" s="194" t="s">
        <v>160</v>
      </c>
      <c r="L396" s="40"/>
      <c r="M396" s="199" t="s">
        <v>1</v>
      </c>
      <c r="N396" s="200" t="s">
        <v>41</v>
      </c>
      <c r="O396" s="7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3" t="s">
        <v>274</v>
      </c>
      <c r="AT396" s="203" t="s">
        <v>156</v>
      </c>
      <c r="AU396" s="203" t="s">
        <v>85</v>
      </c>
      <c r="AY396" s="18" t="s">
        <v>154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18" t="s">
        <v>83</v>
      </c>
      <c r="BK396" s="204">
        <f>ROUND(I396*H396,2)</f>
        <v>0</v>
      </c>
      <c r="BL396" s="18" t="s">
        <v>274</v>
      </c>
      <c r="BM396" s="203" t="s">
        <v>510</v>
      </c>
    </row>
    <row r="397" spans="2:51" s="13" customFormat="1" ht="11.25">
      <c r="B397" s="205"/>
      <c r="C397" s="206"/>
      <c r="D397" s="207" t="s">
        <v>163</v>
      </c>
      <c r="E397" s="208" t="s">
        <v>1</v>
      </c>
      <c r="F397" s="209" t="s">
        <v>511</v>
      </c>
      <c r="G397" s="206"/>
      <c r="H397" s="208" t="s">
        <v>1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163</v>
      </c>
      <c r="AU397" s="215" t="s">
        <v>85</v>
      </c>
      <c r="AV397" s="13" t="s">
        <v>83</v>
      </c>
      <c r="AW397" s="13" t="s">
        <v>32</v>
      </c>
      <c r="AX397" s="13" t="s">
        <v>76</v>
      </c>
      <c r="AY397" s="215" t="s">
        <v>154</v>
      </c>
    </row>
    <row r="398" spans="2:51" s="14" customFormat="1" ht="11.25">
      <c r="B398" s="216"/>
      <c r="C398" s="217"/>
      <c r="D398" s="207" t="s">
        <v>163</v>
      </c>
      <c r="E398" s="218" t="s">
        <v>1</v>
      </c>
      <c r="F398" s="219" t="s">
        <v>512</v>
      </c>
      <c r="G398" s="217"/>
      <c r="H398" s="220">
        <v>16.38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163</v>
      </c>
      <c r="AU398" s="226" t="s">
        <v>85</v>
      </c>
      <c r="AV398" s="14" t="s">
        <v>85</v>
      </c>
      <c r="AW398" s="14" t="s">
        <v>32</v>
      </c>
      <c r="AX398" s="14" t="s">
        <v>76</v>
      </c>
      <c r="AY398" s="226" t="s">
        <v>154</v>
      </c>
    </row>
    <row r="399" spans="2:51" s="14" customFormat="1" ht="11.25">
      <c r="B399" s="216"/>
      <c r="C399" s="217"/>
      <c r="D399" s="207" t="s">
        <v>163</v>
      </c>
      <c r="E399" s="218" t="s">
        <v>1</v>
      </c>
      <c r="F399" s="219" t="s">
        <v>513</v>
      </c>
      <c r="G399" s="217"/>
      <c r="H399" s="220">
        <v>9.255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163</v>
      </c>
      <c r="AU399" s="226" t="s">
        <v>85</v>
      </c>
      <c r="AV399" s="14" t="s">
        <v>85</v>
      </c>
      <c r="AW399" s="14" t="s">
        <v>32</v>
      </c>
      <c r="AX399" s="14" t="s">
        <v>76</v>
      </c>
      <c r="AY399" s="226" t="s">
        <v>154</v>
      </c>
    </row>
    <row r="400" spans="2:51" s="13" customFormat="1" ht="11.25">
      <c r="B400" s="205"/>
      <c r="C400" s="206"/>
      <c r="D400" s="207" t="s">
        <v>163</v>
      </c>
      <c r="E400" s="208" t="s">
        <v>1</v>
      </c>
      <c r="F400" s="209" t="s">
        <v>514</v>
      </c>
      <c r="G400" s="206"/>
      <c r="H400" s="208" t="s">
        <v>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163</v>
      </c>
      <c r="AU400" s="215" t="s">
        <v>85</v>
      </c>
      <c r="AV400" s="13" t="s">
        <v>83</v>
      </c>
      <c r="AW400" s="13" t="s">
        <v>32</v>
      </c>
      <c r="AX400" s="13" t="s">
        <v>76</v>
      </c>
      <c r="AY400" s="215" t="s">
        <v>154</v>
      </c>
    </row>
    <row r="401" spans="2:51" s="14" customFormat="1" ht="11.25">
      <c r="B401" s="216"/>
      <c r="C401" s="217"/>
      <c r="D401" s="207" t="s">
        <v>163</v>
      </c>
      <c r="E401" s="218" t="s">
        <v>1</v>
      </c>
      <c r="F401" s="219" t="s">
        <v>515</v>
      </c>
      <c r="G401" s="217"/>
      <c r="H401" s="220">
        <v>18.81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163</v>
      </c>
      <c r="AU401" s="226" t="s">
        <v>85</v>
      </c>
      <c r="AV401" s="14" t="s">
        <v>85</v>
      </c>
      <c r="AW401" s="14" t="s">
        <v>32</v>
      </c>
      <c r="AX401" s="14" t="s">
        <v>76</v>
      </c>
      <c r="AY401" s="226" t="s">
        <v>154</v>
      </c>
    </row>
    <row r="402" spans="2:51" s="14" customFormat="1" ht="11.25">
      <c r="B402" s="216"/>
      <c r="C402" s="217"/>
      <c r="D402" s="207" t="s">
        <v>163</v>
      </c>
      <c r="E402" s="218" t="s">
        <v>1</v>
      </c>
      <c r="F402" s="219" t="s">
        <v>516</v>
      </c>
      <c r="G402" s="217"/>
      <c r="H402" s="220">
        <v>18.36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163</v>
      </c>
      <c r="AU402" s="226" t="s">
        <v>85</v>
      </c>
      <c r="AV402" s="14" t="s">
        <v>85</v>
      </c>
      <c r="AW402" s="14" t="s">
        <v>32</v>
      </c>
      <c r="AX402" s="14" t="s">
        <v>76</v>
      </c>
      <c r="AY402" s="226" t="s">
        <v>154</v>
      </c>
    </row>
    <row r="403" spans="2:51" s="16" customFormat="1" ht="11.25">
      <c r="B403" s="248"/>
      <c r="C403" s="249"/>
      <c r="D403" s="207" t="s">
        <v>163</v>
      </c>
      <c r="E403" s="250" t="s">
        <v>1</v>
      </c>
      <c r="F403" s="251" t="s">
        <v>261</v>
      </c>
      <c r="G403" s="249"/>
      <c r="H403" s="252">
        <v>62.805</v>
      </c>
      <c r="I403" s="253"/>
      <c r="J403" s="249"/>
      <c r="K403" s="249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163</v>
      </c>
      <c r="AU403" s="258" t="s">
        <v>85</v>
      </c>
      <c r="AV403" s="16" t="s">
        <v>211</v>
      </c>
      <c r="AW403" s="16" t="s">
        <v>32</v>
      </c>
      <c r="AX403" s="16" t="s">
        <v>76</v>
      </c>
      <c r="AY403" s="258" t="s">
        <v>154</v>
      </c>
    </row>
    <row r="404" spans="2:51" s="13" customFormat="1" ht="11.25">
      <c r="B404" s="205"/>
      <c r="C404" s="206"/>
      <c r="D404" s="207" t="s">
        <v>163</v>
      </c>
      <c r="E404" s="208" t="s">
        <v>1</v>
      </c>
      <c r="F404" s="209" t="s">
        <v>517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163</v>
      </c>
      <c r="AU404" s="215" t="s">
        <v>85</v>
      </c>
      <c r="AV404" s="13" t="s">
        <v>83</v>
      </c>
      <c r="AW404" s="13" t="s">
        <v>32</v>
      </c>
      <c r="AX404" s="13" t="s">
        <v>76</v>
      </c>
      <c r="AY404" s="215" t="s">
        <v>154</v>
      </c>
    </row>
    <row r="405" spans="2:51" s="14" customFormat="1" ht="11.25">
      <c r="B405" s="216"/>
      <c r="C405" s="217"/>
      <c r="D405" s="207" t="s">
        <v>163</v>
      </c>
      <c r="E405" s="218" t="s">
        <v>1</v>
      </c>
      <c r="F405" s="219" t="s">
        <v>518</v>
      </c>
      <c r="G405" s="217"/>
      <c r="H405" s="220">
        <v>9.421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163</v>
      </c>
      <c r="AU405" s="226" t="s">
        <v>85</v>
      </c>
      <c r="AV405" s="14" t="s">
        <v>85</v>
      </c>
      <c r="AW405" s="14" t="s">
        <v>32</v>
      </c>
      <c r="AX405" s="14" t="s">
        <v>76</v>
      </c>
      <c r="AY405" s="226" t="s">
        <v>154</v>
      </c>
    </row>
    <row r="406" spans="2:51" s="15" customFormat="1" ht="11.25">
      <c r="B406" s="227"/>
      <c r="C406" s="228"/>
      <c r="D406" s="207" t="s">
        <v>163</v>
      </c>
      <c r="E406" s="229" t="s">
        <v>1</v>
      </c>
      <c r="F406" s="230" t="s">
        <v>166</v>
      </c>
      <c r="G406" s="228"/>
      <c r="H406" s="231">
        <v>72.226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AT406" s="237" t="s">
        <v>163</v>
      </c>
      <c r="AU406" s="237" t="s">
        <v>85</v>
      </c>
      <c r="AV406" s="15" t="s">
        <v>161</v>
      </c>
      <c r="AW406" s="15" t="s">
        <v>32</v>
      </c>
      <c r="AX406" s="15" t="s">
        <v>83</v>
      </c>
      <c r="AY406" s="237" t="s">
        <v>154</v>
      </c>
    </row>
    <row r="407" spans="1:65" s="2" customFormat="1" ht="16.5" customHeight="1">
      <c r="A407" s="35"/>
      <c r="B407" s="36"/>
      <c r="C407" s="238" t="s">
        <v>519</v>
      </c>
      <c r="D407" s="238" t="s">
        <v>206</v>
      </c>
      <c r="E407" s="239" t="s">
        <v>520</v>
      </c>
      <c r="F407" s="240" t="s">
        <v>521</v>
      </c>
      <c r="G407" s="241" t="s">
        <v>188</v>
      </c>
      <c r="H407" s="242">
        <v>0.022</v>
      </c>
      <c r="I407" s="243"/>
      <c r="J407" s="244">
        <f>ROUND(I407*H407,2)</f>
        <v>0</v>
      </c>
      <c r="K407" s="240" t="s">
        <v>1</v>
      </c>
      <c r="L407" s="245"/>
      <c r="M407" s="246" t="s">
        <v>1</v>
      </c>
      <c r="N407" s="247" t="s">
        <v>41</v>
      </c>
      <c r="O407" s="72"/>
      <c r="P407" s="201">
        <f>O407*H407</f>
        <v>0</v>
      </c>
      <c r="Q407" s="201">
        <v>1</v>
      </c>
      <c r="R407" s="201">
        <f>Q407*H407</f>
        <v>0.022</v>
      </c>
      <c r="S407" s="201">
        <v>0</v>
      </c>
      <c r="T407" s="202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3" t="s">
        <v>386</v>
      </c>
      <c r="AT407" s="203" t="s">
        <v>206</v>
      </c>
      <c r="AU407" s="203" t="s">
        <v>85</v>
      </c>
      <c r="AY407" s="18" t="s">
        <v>154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18" t="s">
        <v>83</v>
      </c>
      <c r="BK407" s="204">
        <f>ROUND(I407*H407,2)</f>
        <v>0</v>
      </c>
      <c r="BL407" s="18" t="s">
        <v>274</v>
      </c>
      <c r="BM407" s="203" t="s">
        <v>522</v>
      </c>
    </row>
    <row r="408" spans="1:47" s="2" customFormat="1" ht="19.5">
      <c r="A408" s="35"/>
      <c r="B408" s="36"/>
      <c r="C408" s="37"/>
      <c r="D408" s="207" t="s">
        <v>523</v>
      </c>
      <c r="E408" s="37"/>
      <c r="F408" s="259" t="s">
        <v>524</v>
      </c>
      <c r="G408" s="37"/>
      <c r="H408" s="37"/>
      <c r="I408" s="260"/>
      <c r="J408" s="37"/>
      <c r="K408" s="37"/>
      <c r="L408" s="40"/>
      <c r="M408" s="261"/>
      <c r="N408" s="262"/>
      <c r="O408" s="72"/>
      <c r="P408" s="72"/>
      <c r="Q408" s="72"/>
      <c r="R408" s="72"/>
      <c r="S408" s="72"/>
      <c r="T408" s="73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523</v>
      </c>
      <c r="AU408" s="18" t="s">
        <v>85</v>
      </c>
    </row>
    <row r="409" spans="2:51" s="14" customFormat="1" ht="11.25">
      <c r="B409" s="216"/>
      <c r="C409" s="217"/>
      <c r="D409" s="207" t="s">
        <v>163</v>
      </c>
      <c r="E409" s="218" t="s">
        <v>1</v>
      </c>
      <c r="F409" s="219" t="s">
        <v>525</v>
      </c>
      <c r="G409" s="217"/>
      <c r="H409" s="220">
        <v>0.022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163</v>
      </c>
      <c r="AU409" s="226" t="s">
        <v>85</v>
      </c>
      <c r="AV409" s="14" t="s">
        <v>85</v>
      </c>
      <c r="AW409" s="14" t="s">
        <v>32</v>
      </c>
      <c r="AX409" s="14" t="s">
        <v>83</v>
      </c>
      <c r="AY409" s="226" t="s">
        <v>154</v>
      </c>
    </row>
    <row r="410" spans="1:65" s="2" customFormat="1" ht="21.75" customHeight="1">
      <c r="A410" s="35"/>
      <c r="B410" s="36"/>
      <c r="C410" s="192" t="s">
        <v>526</v>
      </c>
      <c r="D410" s="192" t="s">
        <v>156</v>
      </c>
      <c r="E410" s="193" t="s">
        <v>527</v>
      </c>
      <c r="F410" s="194" t="s">
        <v>528</v>
      </c>
      <c r="G410" s="195" t="s">
        <v>216</v>
      </c>
      <c r="H410" s="196">
        <v>29.168</v>
      </c>
      <c r="I410" s="197"/>
      <c r="J410" s="198">
        <f>ROUND(I410*H410,2)</f>
        <v>0</v>
      </c>
      <c r="K410" s="194" t="s">
        <v>1</v>
      </c>
      <c r="L410" s="40"/>
      <c r="M410" s="199" t="s">
        <v>1</v>
      </c>
      <c r="N410" s="200" t="s">
        <v>41</v>
      </c>
      <c r="O410" s="72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03" t="s">
        <v>274</v>
      </c>
      <c r="AT410" s="203" t="s">
        <v>156</v>
      </c>
      <c r="AU410" s="203" t="s">
        <v>85</v>
      </c>
      <c r="AY410" s="18" t="s">
        <v>154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18" t="s">
        <v>83</v>
      </c>
      <c r="BK410" s="204">
        <f>ROUND(I410*H410,2)</f>
        <v>0</v>
      </c>
      <c r="BL410" s="18" t="s">
        <v>274</v>
      </c>
      <c r="BM410" s="203" t="s">
        <v>529</v>
      </c>
    </row>
    <row r="411" spans="2:51" s="13" customFormat="1" ht="11.25">
      <c r="B411" s="205"/>
      <c r="C411" s="206"/>
      <c r="D411" s="207" t="s">
        <v>163</v>
      </c>
      <c r="E411" s="208" t="s">
        <v>1</v>
      </c>
      <c r="F411" s="209" t="s">
        <v>530</v>
      </c>
      <c r="G411" s="206"/>
      <c r="H411" s="208" t="s">
        <v>1</v>
      </c>
      <c r="I411" s="210"/>
      <c r="J411" s="206"/>
      <c r="K411" s="206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163</v>
      </c>
      <c r="AU411" s="215" t="s">
        <v>85</v>
      </c>
      <c r="AV411" s="13" t="s">
        <v>83</v>
      </c>
      <c r="AW411" s="13" t="s">
        <v>32</v>
      </c>
      <c r="AX411" s="13" t="s">
        <v>76</v>
      </c>
      <c r="AY411" s="215" t="s">
        <v>154</v>
      </c>
    </row>
    <row r="412" spans="2:51" s="14" customFormat="1" ht="11.25">
      <c r="B412" s="216"/>
      <c r="C412" s="217"/>
      <c r="D412" s="207" t="s">
        <v>163</v>
      </c>
      <c r="E412" s="218" t="s">
        <v>1</v>
      </c>
      <c r="F412" s="219" t="s">
        <v>531</v>
      </c>
      <c r="G412" s="217"/>
      <c r="H412" s="220">
        <v>22.5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163</v>
      </c>
      <c r="AU412" s="226" t="s">
        <v>85</v>
      </c>
      <c r="AV412" s="14" t="s">
        <v>85</v>
      </c>
      <c r="AW412" s="14" t="s">
        <v>32</v>
      </c>
      <c r="AX412" s="14" t="s">
        <v>76</v>
      </c>
      <c r="AY412" s="226" t="s">
        <v>154</v>
      </c>
    </row>
    <row r="413" spans="2:51" s="13" customFormat="1" ht="11.25">
      <c r="B413" s="205"/>
      <c r="C413" s="206"/>
      <c r="D413" s="207" t="s">
        <v>163</v>
      </c>
      <c r="E413" s="208" t="s">
        <v>1</v>
      </c>
      <c r="F413" s="209" t="s">
        <v>532</v>
      </c>
      <c r="G413" s="206"/>
      <c r="H413" s="208" t="s">
        <v>1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163</v>
      </c>
      <c r="AU413" s="215" t="s">
        <v>85</v>
      </c>
      <c r="AV413" s="13" t="s">
        <v>83</v>
      </c>
      <c r="AW413" s="13" t="s">
        <v>32</v>
      </c>
      <c r="AX413" s="13" t="s">
        <v>76</v>
      </c>
      <c r="AY413" s="215" t="s">
        <v>154</v>
      </c>
    </row>
    <row r="414" spans="2:51" s="14" customFormat="1" ht="11.25">
      <c r="B414" s="216"/>
      <c r="C414" s="217"/>
      <c r="D414" s="207" t="s">
        <v>163</v>
      </c>
      <c r="E414" s="218" t="s">
        <v>1</v>
      </c>
      <c r="F414" s="219" t="s">
        <v>533</v>
      </c>
      <c r="G414" s="217"/>
      <c r="H414" s="220">
        <v>6.668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163</v>
      </c>
      <c r="AU414" s="226" t="s">
        <v>85</v>
      </c>
      <c r="AV414" s="14" t="s">
        <v>85</v>
      </c>
      <c r="AW414" s="14" t="s">
        <v>32</v>
      </c>
      <c r="AX414" s="14" t="s">
        <v>76</v>
      </c>
      <c r="AY414" s="226" t="s">
        <v>154</v>
      </c>
    </row>
    <row r="415" spans="2:51" s="15" customFormat="1" ht="11.25">
      <c r="B415" s="227"/>
      <c r="C415" s="228"/>
      <c r="D415" s="207" t="s">
        <v>163</v>
      </c>
      <c r="E415" s="229" t="s">
        <v>1</v>
      </c>
      <c r="F415" s="230" t="s">
        <v>166</v>
      </c>
      <c r="G415" s="228"/>
      <c r="H415" s="231">
        <v>29.168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163</v>
      </c>
      <c r="AU415" s="237" t="s">
        <v>85</v>
      </c>
      <c r="AV415" s="15" t="s">
        <v>161</v>
      </c>
      <c r="AW415" s="15" t="s">
        <v>32</v>
      </c>
      <c r="AX415" s="15" t="s">
        <v>83</v>
      </c>
      <c r="AY415" s="237" t="s">
        <v>154</v>
      </c>
    </row>
    <row r="416" spans="1:65" s="2" customFormat="1" ht="21.75" customHeight="1">
      <c r="A416" s="35"/>
      <c r="B416" s="36"/>
      <c r="C416" s="192" t="s">
        <v>534</v>
      </c>
      <c r="D416" s="192" t="s">
        <v>156</v>
      </c>
      <c r="E416" s="193" t="s">
        <v>535</v>
      </c>
      <c r="F416" s="194" t="s">
        <v>536</v>
      </c>
      <c r="G416" s="195" t="s">
        <v>216</v>
      </c>
      <c r="H416" s="196">
        <v>6.12</v>
      </c>
      <c r="I416" s="197"/>
      <c r="J416" s="198">
        <f>ROUND(I416*H416,2)</f>
        <v>0</v>
      </c>
      <c r="K416" s="194" t="s">
        <v>1</v>
      </c>
      <c r="L416" s="40"/>
      <c r="M416" s="199" t="s">
        <v>1</v>
      </c>
      <c r="N416" s="200" t="s">
        <v>41</v>
      </c>
      <c r="O416" s="72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3" t="s">
        <v>274</v>
      </c>
      <c r="AT416" s="203" t="s">
        <v>156</v>
      </c>
      <c r="AU416" s="203" t="s">
        <v>85</v>
      </c>
      <c r="AY416" s="18" t="s">
        <v>154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18" t="s">
        <v>83</v>
      </c>
      <c r="BK416" s="204">
        <f>ROUND(I416*H416,2)</f>
        <v>0</v>
      </c>
      <c r="BL416" s="18" t="s">
        <v>274</v>
      </c>
      <c r="BM416" s="203" t="s">
        <v>537</v>
      </c>
    </row>
    <row r="417" spans="2:51" s="14" customFormat="1" ht="11.25">
      <c r="B417" s="216"/>
      <c r="C417" s="217"/>
      <c r="D417" s="207" t="s">
        <v>163</v>
      </c>
      <c r="E417" s="218" t="s">
        <v>1</v>
      </c>
      <c r="F417" s="219" t="s">
        <v>538</v>
      </c>
      <c r="G417" s="217"/>
      <c r="H417" s="220">
        <v>6.12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163</v>
      </c>
      <c r="AU417" s="226" t="s">
        <v>85</v>
      </c>
      <c r="AV417" s="14" t="s">
        <v>85</v>
      </c>
      <c r="AW417" s="14" t="s">
        <v>32</v>
      </c>
      <c r="AX417" s="14" t="s">
        <v>83</v>
      </c>
      <c r="AY417" s="226" t="s">
        <v>154</v>
      </c>
    </row>
    <row r="418" spans="1:65" s="2" customFormat="1" ht="16.5" customHeight="1">
      <c r="A418" s="35"/>
      <c r="B418" s="36"/>
      <c r="C418" s="192" t="s">
        <v>539</v>
      </c>
      <c r="D418" s="192" t="s">
        <v>156</v>
      </c>
      <c r="E418" s="193" t="s">
        <v>540</v>
      </c>
      <c r="F418" s="194" t="s">
        <v>541</v>
      </c>
      <c r="G418" s="195" t="s">
        <v>216</v>
      </c>
      <c r="H418" s="196">
        <v>43.995</v>
      </c>
      <c r="I418" s="197"/>
      <c r="J418" s="198">
        <f>ROUND(I418*H418,2)</f>
        <v>0</v>
      </c>
      <c r="K418" s="194" t="s">
        <v>160</v>
      </c>
      <c r="L418" s="40"/>
      <c r="M418" s="199" t="s">
        <v>1</v>
      </c>
      <c r="N418" s="200" t="s">
        <v>41</v>
      </c>
      <c r="O418" s="72"/>
      <c r="P418" s="201">
        <f>O418*H418</f>
        <v>0</v>
      </c>
      <c r="Q418" s="201">
        <v>0</v>
      </c>
      <c r="R418" s="201">
        <f>Q418*H418</f>
        <v>0</v>
      </c>
      <c r="S418" s="201">
        <v>0.004</v>
      </c>
      <c r="T418" s="202">
        <f>S418*H418</f>
        <v>0.17598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3" t="s">
        <v>274</v>
      </c>
      <c r="AT418" s="203" t="s">
        <v>156</v>
      </c>
      <c r="AU418" s="203" t="s">
        <v>85</v>
      </c>
      <c r="AY418" s="18" t="s">
        <v>154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18" t="s">
        <v>83</v>
      </c>
      <c r="BK418" s="204">
        <f>ROUND(I418*H418,2)</f>
        <v>0</v>
      </c>
      <c r="BL418" s="18" t="s">
        <v>274</v>
      </c>
      <c r="BM418" s="203" t="s">
        <v>542</v>
      </c>
    </row>
    <row r="419" spans="2:51" s="13" customFormat="1" ht="11.25">
      <c r="B419" s="205"/>
      <c r="C419" s="206"/>
      <c r="D419" s="207" t="s">
        <v>163</v>
      </c>
      <c r="E419" s="208" t="s">
        <v>1</v>
      </c>
      <c r="F419" s="209" t="s">
        <v>543</v>
      </c>
      <c r="G419" s="206"/>
      <c r="H419" s="208" t="s">
        <v>1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163</v>
      </c>
      <c r="AU419" s="215" t="s">
        <v>85</v>
      </c>
      <c r="AV419" s="13" t="s">
        <v>83</v>
      </c>
      <c r="AW419" s="13" t="s">
        <v>32</v>
      </c>
      <c r="AX419" s="13" t="s">
        <v>76</v>
      </c>
      <c r="AY419" s="215" t="s">
        <v>154</v>
      </c>
    </row>
    <row r="420" spans="2:51" s="14" customFormat="1" ht="11.25">
      <c r="B420" s="216"/>
      <c r="C420" s="217"/>
      <c r="D420" s="207" t="s">
        <v>163</v>
      </c>
      <c r="E420" s="218" t="s">
        <v>1</v>
      </c>
      <c r="F420" s="219" t="s">
        <v>512</v>
      </c>
      <c r="G420" s="217"/>
      <c r="H420" s="220">
        <v>16.38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163</v>
      </c>
      <c r="AU420" s="226" t="s">
        <v>85</v>
      </c>
      <c r="AV420" s="14" t="s">
        <v>85</v>
      </c>
      <c r="AW420" s="14" t="s">
        <v>32</v>
      </c>
      <c r="AX420" s="14" t="s">
        <v>76</v>
      </c>
      <c r="AY420" s="226" t="s">
        <v>154</v>
      </c>
    </row>
    <row r="421" spans="2:51" s="14" customFormat="1" ht="11.25">
      <c r="B421" s="216"/>
      <c r="C421" s="217"/>
      <c r="D421" s="207" t="s">
        <v>163</v>
      </c>
      <c r="E421" s="218" t="s">
        <v>1</v>
      </c>
      <c r="F421" s="219" t="s">
        <v>513</v>
      </c>
      <c r="G421" s="217"/>
      <c r="H421" s="220">
        <v>9.255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163</v>
      </c>
      <c r="AU421" s="226" t="s">
        <v>85</v>
      </c>
      <c r="AV421" s="14" t="s">
        <v>85</v>
      </c>
      <c r="AW421" s="14" t="s">
        <v>32</v>
      </c>
      <c r="AX421" s="14" t="s">
        <v>76</v>
      </c>
      <c r="AY421" s="226" t="s">
        <v>154</v>
      </c>
    </row>
    <row r="422" spans="2:51" s="13" customFormat="1" ht="11.25">
      <c r="B422" s="205"/>
      <c r="C422" s="206"/>
      <c r="D422" s="207" t="s">
        <v>163</v>
      </c>
      <c r="E422" s="208" t="s">
        <v>1</v>
      </c>
      <c r="F422" s="209" t="s">
        <v>544</v>
      </c>
      <c r="G422" s="206"/>
      <c r="H422" s="208" t="s">
        <v>1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163</v>
      </c>
      <c r="AU422" s="215" t="s">
        <v>85</v>
      </c>
      <c r="AV422" s="13" t="s">
        <v>83</v>
      </c>
      <c r="AW422" s="13" t="s">
        <v>32</v>
      </c>
      <c r="AX422" s="13" t="s">
        <v>76</v>
      </c>
      <c r="AY422" s="215" t="s">
        <v>154</v>
      </c>
    </row>
    <row r="423" spans="2:51" s="14" customFormat="1" ht="11.25">
      <c r="B423" s="216"/>
      <c r="C423" s="217"/>
      <c r="D423" s="207" t="s">
        <v>163</v>
      </c>
      <c r="E423" s="218" t="s">
        <v>1</v>
      </c>
      <c r="F423" s="219" t="s">
        <v>516</v>
      </c>
      <c r="G423" s="217"/>
      <c r="H423" s="220">
        <v>18.36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163</v>
      </c>
      <c r="AU423" s="226" t="s">
        <v>85</v>
      </c>
      <c r="AV423" s="14" t="s">
        <v>85</v>
      </c>
      <c r="AW423" s="14" t="s">
        <v>32</v>
      </c>
      <c r="AX423" s="14" t="s">
        <v>76</v>
      </c>
      <c r="AY423" s="226" t="s">
        <v>154</v>
      </c>
    </row>
    <row r="424" spans="2:51" s="15" customFormat="1" ht="11.25">
      <c r="B424" s="227"/>
      <c r="C424" s="228"/>
      <c r="D424" s="207" t="s">
        <v>163</v>
      </c>
      <c r="E424" s="229" t="s">
        <v>1</v>
      </c>
      <c r="F424" s="230" t="s">
        <v>166</v>
      </c>
      <c r="G424" s="228"/>
      <c r="H424" s="231">
        <v>43.995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AT424" s="237" t="s">
        <v>163</v>
      </c>
      <c r="AU424" s="237" t="s">
        <v>85</v>
      </c>
      <c r="AV424" s="15" t="s">
        <v>161</v>
      </c>
      <c r="AW424" s="15" t="s">
        <v>32</v>
      </c>
      <c r="AX424" s="15" t="s">
        <v>83</v>
      </c>
      <c r="AY424" s="237" t="s">
        <v>154</v>
      </c>
    </row>
    <row r="425" spans="1:65" s="2" customFormat="1" ht="16.5" customHeight="1">
      <c r="A425" s="35"/>
      <c r="B425" s="36"/>
      <c r="C425" s="192" t="s">
        <v>545</v>
      </c>
      <c r="D425" s="192" t="s">
        <v>156</v>
      </c>
      <c r="E425" s="193" t="s">
        <v>546</v>
      </c>
      <c r="F425" s="194" t="s">
        <v>547</v>
      </c>
      <c r="G425" s="195" t="s">
        <v>216</v>
      </c>
      <c r="H425" s="196">
        <v>144.452</v>
      </c>
      <c r="I425" s="197"/>
      <c r="J425" s="198">
        <f>ROUND(I425*H425,2)</f>
        <v>0</v>
      </c>
      <c r="K425" s="194" t="s">
        <v>1</v>
      </c>
      <c r="L425" s="40"/>
      <c r="M425" s="199" t="s">
        <v>1</v>
      </c>
      <c r="N425" s="200" t="s">
        <v>41</v>
      </c>
      <c r="O425" s="72"/>
      <c r="P425" s="201">
        <f>O425*H425</f>
        <v>0</v>
      </c>
      <c r="Q425" s="201">
        <v>0.0004</v>
      </c>
      <c r="R425" s="201">
        <f>Q425*H425</f>
        <v>0.0577808</v>
      </c>
      <c r="S425" s="201">
        <v>0</v>
      </c>
      <c r="T425" s="202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3" t="s">
        <v>274</v>
      </c>
      <c r="AT425" s="203" t="s">
        <v>156</v>
      </c>
      <c r="AU425" s="203" t="s">
        <v>85</v>
      </c>
      <c r="AY425" s="18" t="s">
        <v>154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18" t="s">
        <v>83</v>
      </c>
      <c r="BK425" s="204">
        <f>ROUND(I425*H425,2)</f>
        <v>0</v>
      </c>
      <c r="BL425" s="18" t="s">
        <v>274</v>
      </c>
      <c r="BM425" s="203" t="s">
        <v>548</v>
      </c>
    </row>
    <row r="426" spans="2:51" s="13" customFormat="1" ht="11.25">
      <c r="B426" s="205"/>
      <c r="C426" s="206"/>
      <c r="D426" s="207" t="s">
        <v>163</v>
      </c>
      <c r="E426" s="208" t="s">
        <v>1</v>
      </c>
      <c r="F426" s="209" t="s">
        <v>511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163</v>
      </c>
      <c r="AU426" s="215" t="s">
        <v>85</v>
      </c>
      <c r="AV426" s="13" t="s">
        <v>83</v>
      </c>
      <c r="AW426" s="13" t="s">
        <v>32</v>
      </c>
      <c r="AX426" s="13" t="s">
        <v>76</v>
      </c>
      <c r="AY426" s="215" t="s">
        <v>154</v>
      </c>
    </row>
    <row r="427" spans="2:51" s="14" customFormat="1" ht="11.25">
      <c r="B427" s="216"/>
      <c r="C427" s="217"/>
      <c r="D427" s="207" t="s">
        <v>163</v>
      </c>
      <c r="E427" s="218" t="s">
        <v>1</v>
      </c>
      <c r="F427" s="219" t="s">
        <v>549</v>
      </c>
      <c r="G427" s="217"/>
      <c r="H427" s="220">
        <v>32.76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163</v>
      </c>
      <c r="AU427" s="226" t="s">
        <v>85</v>
      </c>
      <c r="AV427" s="14" t="s">
        <v>85</v>
      </c>
      <c r="AW427" s="14" t="s">
        <v>32</v>
      </c>
      <c r="AX427" s="14" t="s">
        <v>76</v>
      </c>
      <c r="AY427" s="226" t="s">
        <v>154</v>
      </c>
    </row>
    <row r="428" spans="2:51" s="14" customFormat="1" ht="11.25">
      <c r="B428" s="216"/>
      <c r="C428" s="217"/>
      <c r="D428" s="207" t="s">
        <v>163</v>
      </c>
      <c r="E428" s="218" t="s">
        <v>1</v>
      </c>
      <c r="F428" s="219" t="s">
        <v>550</v>
      </c>
      <c r="G428" s="217"/>
      <c r="H428" s="220">
        <v>18.51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163</v>
      </c>
      <c r="AU428" s="226" t="s">
        <v>85</v>
      </c>
      <c r="AV428" s="14" t="s">
        <v>85</v>
      </c>
      <c r="AW428" s="14" t="s">
        <v>32</v>
      </c>
      <c r="AX428" s="14" t="s">
        <v>76</v>
      </c>
      <c r="AY428" s="226" t="s">
        <v>154</v>
      </c>
    </row>
    <row r="429" spans="2:51" s="13" customFormat="1" ht="11.25">
      <c r="B429" s="205"/>
      <c r="C429" s="206"/>
      <c r="D429" s="207" t="s">
        <v>163</v>
      </c>
      <c r="E429" s="208" t="s">
        <v>1</v>
      </c>
      <c r="F429" s="209" t="s">
        <v>514</v>
      </c>
      <c r="G429" s="206"/>
      <c r="H429" s="208" t="s">
        <v>1</v>
      </c>
      <c r="I429" s="210"/>
      <c r="J429" s="206"/>
      <c r="K429" s="206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163</v>
      </c>
      <c r="AU429" s="215" t="s">
        <v>85</v>
      </c>
      <c r="AV429" s="13" t="s">
        <v>83</v>
      </c>
      <c r="AW429" s="13" t="s">
        <v>32</v>
      </c>
      <c r="AX429" s="13" t="s">
        <v>76</v>
      </c>
      <c r="AY429" s="215" t="s">
        <v>154</v>
      </c>
    </row>
    <row r="430" spans="2:51" s="14" customFormat="1" ht="11.25">
      <c r="B430" s="216"/>
      <c r="C430" s="217"/>
      <c r="D430" s="207" t="s">
        <v>163</v>
      </c>
      <c r="E430" s="218" t="s">
        <v>1</v>
      </c>
      <c r="F430" s="219" t="s">
        <v>551</v>
      </c>
      <c r="G430" s="217"/>
      <c r="H430" s="220">
        <v>37.62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163</v>
      </c>
      <c r="AU430" s="226" t="s">
        <v>85</v>
      </c>
      <c r="AV430" s="14" t="s">
        <v>85</v>
      </c>
      <c r="AW430" s="14" t="s">
        <v>32</v>
      </c>
      <c r="AX430" s="14" t="s">
        <v>76</v>
      </c>
      <c r="AY430" s="226" t="s">
        <v>154</v>
      </c>
    </row>
    <row r="431" spans="2:51" s="14" customFormat="1" ht="11.25">
      <c r="B431" s="216"/>
      <c r="C431" s="217"/>
      <c r="D431" s="207" t="s">
        <v>163</v>
      </c>
      <c r="E431" s="218" t="s">
        <v>1</v>
      </c>
      <c r="F431" s="219" t="s">
        <v>552</v>
      </c>
      <c r="G431" s="217"/>
      <c r="H431" s="220">
        <v>36.72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163</v>
      </c>
      <c r="AU431" s="226" t="s">
        <v>85</v>
      </c>
      <c r="AV431" s="14" t="s">
        <v>85</v>
      </c>
      <c r="AW431" s="14" t="s">
        <v>32</v>
      </c>
      <c r="AX431" s="14" t="s">
        <v>76</v>
      </c>
      <c r="AY431" s="226" t="s">
        <v>154</v>
      </c>
    </row>
    <row r="432" spans="2:51" s="16" customFormat="1" ht="11.25">
      <c r="B432" s="248"/>
      <c r="C432" s="249"/>
      <c r="D432" s="207" t="s">
        <v>163</v>
      </c>
      <c r="E432" s="250" t="s">
        <v>1</v>
      </c>
      <c r="F432" s="251" t="s">
        <v>261</v>
      </c>
      <c r="G432" s="249"/>
      <c r="H432" s="252">
        <v>125.61</v>
      </c>
      <c r="I432" s="253"/>
      <c r="J432" s="249"/>
      <c r="K432" s="249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163</v>
      </c>
      <c r="AU432" s="258" t="s">
        <v>85</v>
      </c>
      <c r="AV432" s="16" t="s">
        <v>211</v>
      </c>
      <c r="AW432" s="16" t="s">
        <v>32</v>
      </c>
      <c r="AX432" s="16" t="s">
        <v>76</v>
      </c>
      <c r="AY432" s="258" t="s">
        <v>154</v>
      </c>
    </row>
    <row r="433" spans="2:51" s="13" customFormat="1" ht="11.25">
      <c r="B433" s="205"/>
      <c r="C433" s="206"/>
      <c r="D433" s="207" t="s">
        <v>163</v>
      </c>
      <c r="E433" s="208" t="s">
        <v>1</v>
      </c>
      <c r="F433" s="209" t="s">
        <v>517</v>
      </c>
      <c r="G433" s="206"/>
      <c r="H433" s="208" t="s">
        <v>1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163</v>
      </c>
      <c r="AU433" s="215" t="s">
        <v>85</v>
      </c>
      <c r="AV433" s="13" t="s">
        <v>83</v>
      </c>
      <c r="AW433" s="13" t="s">
        <v>32</v>
      </c>
      <c r="AX433" s="13" t="s">
        <v>76</v>
      </c>
      <c r="AY433" s="215" t="s">
        <v>154</v>
      </c>
    </row>
    <row r="434" spans="2:51" s="14" customFormat="1" ht="11.25">
      <c r="B434" s="216"/>
      <c r="C434" s="217"/>
      <c r="D434" s="207" t="s">
        <v>163</v>
      </c>
      <c r="E434" s="218" t="s">
        <v>1</v>
      </c>
      <c r="F434" s="219" t="s">
        <v>553</v>
      </c>
      <c r="G434" s="217"/>
      <c r="H434" s="220">
        <v>18.842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163</v>
      </c>
      <c r="AU434" s="226" t="s">
        <v>85</v>
      </c>
      <c r="AV434" s="14" t="s">
        <v>85</v>
      </c>
      <c r="AW434" s="14" t="s">
        <v>32</v>
      </c>
      <c r="AX434" s="14" t="s">
        <v>76</v>
      </c>
      <c r="AY434" s="226" t="s">
        <v>154</v>
      </c>
    </row>
    <row r="435" spans="2:51" s="15" customFormat="1" ht="11.25">
      <c r="B435" s="227"/>
      <c r="C435" s="228"/>
      <c r="D435" s="207" t="s">
        <v>163</v>
      </c>
      <c r="E435" s="229" t="s">
        <v>1</v>
      </c>
      <c r="F435" s="230" t="s">
        <v>166</v>
      </c>
      <c r="G435" s="228"/>
      <c r="H435" s="231">
        <v>144.452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163</v>
      </c>
      <c r="AU435" s="237" t="s">
        <v>85</v>
      </c>
      <c r="AV435" s="15" t="s">
        <v>161</v>
      </c>
      <c r="AW435" s="15" t="s">
        <v>32</v>
      </c>
      <c r="AX435" s="15" t="s">
        <v>83</v>
      </c>
      <c r="AY435" s="237" t="s">
        <v>154</v>
      </c>
    </row>
    <row r="436" spans="1:65" s="2" customFormat="1" ht="24">
      <c r="A436" s="35"/>
      <c r="B436" s="36"/>
      <c r="C436" s="238" t="s">
        <v>554</v>
      </c>
      <c r="D436" s="238" t="s">
        <v>206</v>
      </c>
      <c r="E436" s="239" t="s">
        <v>555</v>
      </c>
      <c r="F436" s="240" t="s">
        <v>556</v>
      </c>
      <c r="G436" s="241" t="s">
        <v>216</v>
      </c>
      <c r="H436" s="242">
        <v>166.12</v>
      </c>
      <c r="I436" s="243"/>
      <c r="J436" s="244">
        <f>ROUND(I436*H436,2)</f>
        <v>0</v>
      </c>
      <c r="K436" s="240" t="s">
        <v>1</v>
      </c>
      <c r="L436" s="245"/>
      <c r="M436" s="246" t="s">
        <v>1</v>
      </c>
      <c r="N436" s="247" t="s">
        <v>41</v>
      </c>
      <c r="O436" s="72"/>
      <c r="P436" s="201">
        <f>O436*H436</f>
        <v>0</v>
      </c>
      <c r="Q436" s="201">
        <v>0.0049</v>
      </c>
      <c r="R436" s="201">
        <f>Q436*H436</f>
        <v>0.813988</v>
      </c>
      <c r="S436" s="201">
        <v>0</v>
      </c>
      <c r="T436" s="202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03" t="s">
        <v>386</v>
      </c>
      <c r="AT436" s="203" t="s">
        <v>206</v>
      </c>
      <c r="AU436" s="203" t="s">
        <v>85</v>
      </c>
      <c r="AY436" s="18" t="s">
        <v>154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8" t="s">
        <v>83</v>
      </c>
      <c r="BK436" s="204">
        <f>ROUND(I436*H436,2)</f>
        <v>0</v>
      </c>
      <c r="BL436" s="18" t="s">
        <v>274</v>
      </c>
      <c r="BM436" s="203" t="s">
        <v>557</v>
      </c>
    </row>
    <row r="437" spans="2:51" s="14" customFormat="1" ht="11.25">
      <c r="B437" s="216"/>
      <c r="C437" s="217"/>
      <c r="D437" s="207" t="s">
        <v>163</v>
      </c>
      <c r="E437" s="218" t="s">
        <v>1</v>
      </c>
      <c r="F437" s="219" t="s">
        <v>558</v>
      </c>
      <c r="G437" s="217"/>
      <c r="H437" s="220">
        <v>166.12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163</v>
      </c>
      <c r="AU437" s="226" t="s">
        <v>85</v>
      </c>
      <c r="AV437" s="14" t="s">
        <v>85</v>
      </c>
      <c r="AW437" s="14" t="s">
        <v>32</v>
      </c>
      <c r="AX437" s="14" t="s">
        <v>83</v>
      </c>
      <c r="AY437" s="226" t="s">
        <v>154</v>
      </c>
    </row>
    <row r="438" spans="1:65" s="2" customFormat="1" ht="16.5" customHeight="1">
      <c r="A438" s="35"/>
      <c r="B438" s="36"/>
      <c r="C438" s="192" t="s">
        <v>559</v>
      </c>
      <c r="D438" s="192" t="s">
        <v>156</v>
      </c>
      <c r="E438" s="193" t="s">
        <v>560</v>
      </c>
      <c r="F438" s="194" t="s">
        <v>561</v>
      </c>
      <c r="G438" s="195" t="s">
        <v>188</v>
      </c>
      <c r="H438" s="196">
        <v>0.894</v>
      </c>
      <c r="I438" s="197"/>
      <c r="J438" s="198">
        <f>ROUND(I438*H438,2)</f>
        <v>0</v>
      </c>
      <c r="K438" s="194" t="s">
        <v>160</v>
      </c>
      <c r="L438" s="40"/>
      <c r="M438" s="199" t="s">
        <v>1</v>
      </c>
      <c r="N438" s="200" t="s">
        <v>41</v>
      </c>
      <c r="O438" s="72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3" t="s">
        <v>274</v>
      </c>
      <c r="AT438" s="203" t="s">
        <v>156</v>
      </c>
      <c r="AU438" s="203" t="s">
        <v>85</v>
      </c>
      <c r="AY438" s="18" t="s">
        <v>154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18" t="s">
        <v>83</v>
      </c>
      <c r="BK438" s="204">
        <f>ROUND(I438*H438,2)</f>
        <v>0</v>
      </c>
      <c r="BL438" s="18" t="s">
        <v>274</v>
      </c>
      <c r="BM438" s="203" t="s">
        <v>562</v>
      </c>
    </row>
    <row r="439" spans="2:63" s="12" customFormat="1" ht="22.9" customHeight="1">
      <c r="B439" s="176"/>
      <c r="C439" s="177"/>
      <c r="D439" s="178" t="s">
        <v>75</v>
      </c>
      <c r="E439" s="190" t="s">
        <v>563</v>
      </c>
      <c r="F439" s="190" t="s">
        <v>564</v>
      </c>
      <c r="G439" s="177"/>
      <c r="H439" s="177"/>
      <c r="I439" s="180"/>
      <c r="J439" s="191">
        <f>BK439</f>
        <v>0</v>
      </c>
      <c r="K439" s="177"/>
      <c r="L439" s="182"/>
      <c r="M439" s="183"/>
      <c r="N439" s="184"/>
      <c r="O439" s="184"/>
      <c r="P439" s="185">
        <f>SUM(P440:P462)</f>
        <v>0</v>
      </c>
      <c r="Q439" s="184"/>
      <c r="R439" s="185">
        <f>SUM(R440:R462)</f>
        <v>0.12470159999999998</v>
      </c>
      <c r="S439" s="184"/>
      <c r="T439" s="186">
        <f>SUM(T440:T462)</f>
        <v>0.087159</v>
      </c>
      <c r="AR439" s="187" t="s">
        <v>85</v>
      </c>
      <c r="AT439" s="188" t="s">
        <v>75</v>
      </c>
      <c r="AU439" s="188" t="s">
        <v>83</v>
      </c>
      <c r="AY439" s="187" t="s">
        <v>154</v>
      </c>
      <c r="BK439" s="189">
        <f>SUM(BK440:BK462)</f>
        <v>0</v>
      </c>
    </row>
    <row r="440" spans="1:65" s="2" customFormat="1" ht="16.5" customHeight="1">
      <c r="A440" s="35"/>
      <c r="B440" s="36"/>
      <c r="C440" s="192" t="s">
        <v>565</v>
      </c>
      <c r="D440" s="192" t="s">
        <v>156</v>
      </c>
      <c r="E440" s="193" t="s">
        <v>566</v>
      </c>
      <c r="F440" s="194" t="s">
        <v>567</v>
      </c>
      <c r="G440" s="195" t="s">
        <v>216</v>
      </c>
      <c r="H440" s="196">
        <v>25.635</v>
      </c>
      <c r="I440" s="197"/>
      <c r="J440" s="198">
        <f>ROUND(I440*H440,2)</f>
        <v>0</v>
      </c>
      <c r="K440" s="194" t="s">
        <v>160</v>
      </c>
      <c r="L440" s="40"/>
      <c r="M440" s="199" t="s">
        <v>1</v>
      </c>
      <c r="N440" s="200" t="s">
        <v>41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0.0034</v>
      </c>
      <c r="T440" s="202">
        <f>S440*H440</f>
        <v>0.087159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274</v>
      </c>
      <c r="AT440" s="203" t="s">
        <v>156</v>
      </c>
      <c r="AU440" s="203" t="s">
        <v>85</v>
      </c>
      <c r="AY440" s="18" t="s">
        <v>154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83</v>
      </c>
      <c r="BK440" s="204">
        <f>ROUND(I440*H440,2)</f>
        <v>0</v>
      </c>
      <c r="BL440" s="18" t="s">
        <v>274</v>
      </c>
      <c r="BM440" s="203" t="s">
        <v>568</v>
      </c>
    </row>
    <row r="441" spans="2:51" s="13" customFormat="1" ht="11.25">
      <c r="B441" s="205"/>
      <c r="C441" s="206"/>
      <c r="D441" s="207" t="s">
        <v>163</v>
      </c>
      <c r="E441" s="208" t="s">
        <v>1</v>
      </c>
      <c r="F441" s="209" t="s">
        <v>569</v>
      </c>
      <c r="G441" s="206"/>
      <c r="H441" s="208" t="s">
        <v>1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163</v>
      </c>
      <c r="AU441" s="215" t="s">
        <v>85</v>
      </c>
      <c r="AV441" s="13" t="s">
        <v>83</v>
      </c>
      <c r="AW441" s="13" t="s">
        <v>32</v>
      </c>
      <c r="AX441" s="13" t="s">
        <v>76</v>
      </c>
      <c r="AY441" s="215" t="s">
        <v>154</v>
      </c>
    </row>
    <row r="442" spans="2:51" s="14" customFormat="1" ht="11.25">
      <c r="B442" s="216"/>
      <c r="C442" s="217"/>
      <c r="D442" s="207" t="s">
        <v>163</v>
      </c>
      <c r="E442" s="218" t="s">
        <v>1</v>
      </c>
      <c r="F442" s="219" t="s">
        <v>512</v>
      </c>
      <c r="G442" s="217"/>
      <c r="H442" s="220">
        <v>16.38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163</v>
      </c>
      <c r="AU442" s="226" t="s">
        <v>85</v>
      </c>
      <c r="AV442" s="14" t="s">
        <v>85</v>
      </c>
      <c r="AW442" s="14" t="s">
        <v>32</v>
      </c>
      <c r="AX442" s="14" t="s">
        <v>76</v>
      </c>
      <c r="AY442" s="226" t="s">
        <v>154</v>
      </c>
    </row>
    <row r="443" spans="2:51" s="14" customFormat="1" ht="11.25">
      <c r="B443" s="216"/>
      <c r="C443" s="217"/>
      <c r="D443" s="207" t="s">
        <v>163</v>
      </c>
      <c r="E443" s="218" t="s">
        <v>1</v>
      </c>
      <c r="F443" s="219" t="s">
        <v>570</v>
      </c>
      <c r="G443" s="217"/>
      <c r="H443" s="220">
        <v>9.255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163</v>
      </c>
      <c r="AU443" s="226" t="s">
        <v>85</v>
      </c>
      <c r="AV443" s="14" t="s">
        <v>85</v>
      </c>
      <c r="AW443" s="14" t="s">
        <v>32</v>
      </c>
      <c r="AX443" s="14" t="s">
        <v>76</v>
      </c>
      <c r="AY443" s="226" t="s">
        <v>154</v>
      </c>
    </row>
    <row r="444" spans="2:51" s="15" customFormat="1" ht="11.25">
      <c r="B444" s="227"/>
      <c r="C444" s="228"/>
      <c r="D444" s="207" t="s">
        <v>163</v>
      </c>
      <c r="E444" s="229" t="s">
        <v>1</v>
      </c>
      <c r="F444" s="230" t="s">
        <v>166</v>
      </c>
      <c r="G444" s="228"/>
      <c r="H444" s="231">
        <v>25.635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AT444" s="237" t="s">
        <v>163</v>
      </c>
      <c r="AU444" s="237" t="s">
        <v>85</v>
      </c>
      <c r="AV444" s="15" t="s">
        <v>161</v>
      </c>
      <c r="AW444" s="15" t="s">
        <v>32</v>
      </c>
      <c r="AX444" s="15" t="s">
        <v>83</v>
      </c>
      <c r="AY444" s="237" t="s">
        <v>154</v>
      </c>
    </row>
    <row r="445" spans="1:65" s="2" customFormat="1" ht="16.5" customHeight="1">
      <c r="A445" s="35"/>
      <c r="B445" s="36"/>
      <c r="C445" s="192" t="s">
        <v>571</v>
      </c>
      <c r="D445" s="192" t="s">
        <v>156</v>
      </c>
      <c r="E445" s="193" t="s">
        <v>572</v>
      </c>
      <c r="F445" s="194" t="s">
        <v>573</v>
      </c>
      <c r="G445" s="195" t="s">
        <v>216</v>
      </c>
      <c r="H445" s="196">
        <v>16.38</v>
      </c>
      <c r="I445" s="197"/>
      <c r="J445" s="198">
        <f>ROUND(I445*H445,2)</f>
        <v>0</v>
      </c>
      <c r="K445" s="194" t="s">
        <v>160</v>
      </c>
      <c r="L445" s="40"/>
      <c r="M445" s="199" t="s">
        <v>1</v>
      </c>
      <c r="N445" s="200" t="s">
        <v>41</v>
      </c>
      <c r="O445" s="7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3" t="s">
        <v>274</v>
      </c>
      <c r="AT445" s="203" t="s">
        <v>156</v>
      </c>
      <c r="AU445" s="203" t="s">
        <v>85</v>
      </c>
      <c r="AY445" s="18" t="s">
        <v>154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8" t="s">
        <v>83</v>
      </c>
      <c r="BK445" s="204">
        <f>ROUND(I445*H445,2)</f>
        <v>0</v>
      </c>
      <c r="BL445" s="18" t="s">
        <v>274</v>
      </c>
      <c r="BM445" s="203" t="s">
        <v>574</v>
      </c>
    </row>
    <row r="446" spans="2:51" s="13" customFormat="1" ht="11.25">
      <c r="B446" s="205"/>
      <c r="C446" s="206"/>
      <c r="D446" s="207" t="s">
        <v>163</v>
      </c>
      <c r="E446" s="208" t="s">
        <v>1</v>
      </c>
      <c r="F446" s="209" t="s">
        <v>575</v>
      </c>
      <c r="G446" s="206"/>
      <c r="H446" s="208" t="s">
        <v>1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163</v>
      </c>
      <c r="AU446" s="215" t="s">
        <v>85</v>
      </c>
      <c r="AV446" s="13" t="s">
        <v>83</v>
      </c>
      <c r="AW446" s="13" t="s">
        <v>32</v>
      </c>
      <c r="AX446" s="13" t="s">
        <v>76</v>
      </c>
      <c r="AY446" s="215" t="s">
        <v>154</v>
      </c>
    </row>
    <row r="447" spans="2:51" s="14" customFormat="1" ht="11.25">
      <c r="B447" s="216"/>
      <c r="C447" s="217"/>
      <c r="D447" s="207" t="s">
        <v>163</v>
      </c>
      <c r="E447" s="218" t="s">
        <v>1</v>
      </c>
      <c r="F447" s="219" t="s">
        <v>512</v>
      </c>
      <c r="G447" s="217"/>
      <c r="H447" s="220">
        <v>16.38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163</v>
      </c>
      <c r="AU447" s="226" t="s">
        <v>85</v>
      </c>
      <c r="AV447" s="14" t="s">
        <v>85</v>
      </c>
      <c r="AW447" s="14" t="s">
        <v>32</v>
      </c>
      <c r="AX447" s="14" t="s">
        <v>76</v>
      </c>
      <c r="AY447" s="226" t="s">
        <v>154</v>
      </c>
    </row>
    <row r="448" spans="2:51" s="15" customFormat="1" ht="11.25">
      <c r="B448" s="227"/>
      <c r="C448" s="228"/>
      <c r="D448" s="207" t="s">
        <v>163</v>
      </c>
      <c r="E448" s="229" t="s">
        <v>1</v>
      </c>
      <c r="F448" s="230" t="s">
        <v>166</v>
      </c>
      <c r="G448" s="228"/>
      <c r="H448" s="231">
        <v>16.38</v>
      </c>
      <c r="I448" s="232"/>
      <c r="J448" s="228"/>
      <c r="K448" s="228"/>
      <c r="L448" s="233"/>
      <c r="M448" s="234"/>
      <c r="N448" s="235"/>
      <c r="O448" s="235"/>
      <c r="P448" s="235"/>
      <c r="Q448" s="235"/>
      <c r="R448" s="235"/>
      <c r="S448" s="235"/>
      <c r="T448" s="236"/>
      <c r="AT448" s="237" t="s">
        <v>163</v>
      </c>
      <c r="AU448" s="237" t="s">
        <v>85</v>
      </c>
      <c r="AV448" s="15" t="s">
        <v>161</v>
      </c>
      <c r="AW448" s="15" t="s">
        <v>32</v>
      </c>
      <c r="AX448" s="15" t="s">
        <v>83</v>
      </c>
      <c r="AY448" s="237" t="s">
        <v>154</v>
      </c>
    </row>
    <row r="449" spans="1:65" s="2" customFormat="1" ht="16.5" customHeight="1">
      <c r="A449" s="35"/>
      <c r="B449" s="36"/>
      <c r="C449" s="238" t="s">
        <v>576</v>
      </c>
      <c r="D449" s="238" t="s">
        <v>206</v>
      </c>
      <c r="E449" s="239" t="s">
        <v>577</v>
      </c>
      <c r="F449" s="240" t="s">
        <v>578</v>
      </c>
      <c r="G449" s="241" t="s">
        <v>216</v>
      </c>
      <c r="H449" s="242">
        <v>16.708</v>
      </c>
      <c r="I449" s="243"/>
      <c r="J449" s="244">
        <f>ROUND(I449*H449,2)</f>
        <v>0</v>
      </c>
      <c r="K449" s="240" t="s">
        <v>160</v>
      </c>
      <c r="L449" s="245"/>
      <c r="M449" s="246" t="s">
        <v>1</v>
      </c>
      <c r="N449" s="247" t="s">
        <v>41</v>
      </c>
      <c r="O449" s="72"/>
      <c r="P449" s="201">
        <f>O449*H449</f>
        <v>0</v>
      </c>
      <c r="Q449" s="201">
        <v>0.0012</v>
      </c>
      <c r="R449" s="201">
        <f>Q449*H449</f>
        <v>0.020049599999999997</v>
      </c>
      <c r="S449" s="201">
        <v>0</v>
      </c>
      <c r="T449" s="202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03" t="s">
        <v>386</v>
      </c>
      <c r="AT449" s="203" t="s">
        <v>206</v>
      </c>
      <c r="AU449" s="203" t="s">
        <v>85</v>
      </c>
      <c r="AY449" s="18" t="s">
        <v>154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18" t="s">
        <v>83</v>
      </c>
      <c r="BK449" s="204">
        <f>ROUND(I449*H449,2)</f>
        <v>0</v>
      </c>
      <c r="BL449" s="18" t="s">
        <v>274</v>
      </c>
      <c r="BM449" s="203" t="s">
        <v>579</v>
      </c>
    </row>
    <row r="450" spans="2:51" s="14" customFormat="1" ht="11.25">
      <c r="B450" s="216"/>
      <c r="C450" s="217"/>
      <c r="D450" s="207" t="s">
        <v>163</v>
      </c>
      <c r="E450" s="218" t="s">
        <v>1</v>
      </c>
      <c r="F450" s="219" t="s">
        <v>580</v>
      </c>
      <c r="G450" s="217"/>
      <c r="H450" s="220">
        <v>16.708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163</v>
      </c>
      <c r="AU450" s="226" t="s">
        <v>85</v>
      </c>
      <c r="AV450" s="14" t="s">
        <v>85</v>
      </c>
      <c r="AW450" s="14" t="s">
        <v>32</v>
      </c>
      <c r="AX450" s="14" t="s">
        <v>83</v>
      </c>
      <c r="AY450" s="226" t="s">
        <v>154</v>
      </c>
    </row>
    <row r="451" spans="1:65" s="2" customFormat="1" ht="16.5" customHeight="1">
      <c r="A451" s="35"/>
      <c r="B451" s="36"/>
      <c r="C451" s="192" t="s">
        <v>581</v>
      </c>
      <c r="D451" s="192" t="s">
        <v>156</v>
      </c>
      <c r="E451" s="193" t="s">
        <v>582</v>
      </c>
      <c r="F451" s="194" t="s">
        <v>583</v>
      </c>
      <c r="G451" s="195" t="s">
        <v>216</v>
      </c>
      <c r="H451" s="196">
        <v>171</v>
      </c>
      <c r="I451" s="197"/>
      <c r="J451" s="198">
        <f>ROUND(I451*H451,2)</f>
        <v>0</v>
      </c>
      <c r="K451" s="194" t="s">
        <v>1</v>
      </c>
      <c r="L451" s="40"/>
      <c r="M451" s="199" t="s">
        <v>1</v>
      </c>
      <c r="N451" s="200" t="s">
        <v>41</v>
      </c>
      <c r="O451" s="72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03" t="s">
        <v>274</v>
      </c>
      <c r="AT451" s="203" t="s">
        <v>156</v>
      </c>
      <c r="AU451" s="203" t="s">
        <v>85</v>
      </c>
      <c r="AY451" s="18" t="s">
        <v>154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18" t="s">
        <v>83</v>
      </c>
      <c r="BK451" s="204">
        <f>ROUND(I451*H451,2)</f>
        <v>0</v>
      </c>
      <c r="BL451" s="18" t="s">
        <v>274</v>
      </c>
      <c r="BM451" s="203" t="s">
        <v>584</v>
      </c>
    </row>
    <row r="452" spans="2:51" s="13" customFormat="1" ht="11.25">
      <c r="B452" s="205"/>
      <c r="C452" s="206"/>
      <c r="D452" s="207" t="s">
        <v>163</v>
      </c>
      <c r="E452" s="208" t="s">
        <v>1</v>
      </c>
      <c r="F452" s="209" t="s">
        <v>585</v>
      </c>
      <c r="G452" s="206"/>
      <c r="H452" s="208" t="s">
        <v>1</v>
      </c>
      <c r="I452" s="210"/>
      <c r="J452" s="206"/>
      <c r="K452" s="206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163</v>
      </c>
      <c r="AU452" s="215" t="s">
        <v>85</v>
      </c>
      <c r="AV452" s="13" t="s">
        <v>83</v>
      </c>
      <c r="AW452" s="13" t="s">
        <v>32</v>
      </c>
      <c r="AX452" s="13" t="s">
        <v>76</v>
      </c>
      <c r="AY452" s="215" t="s">
        <v>154</v>
      </c>
    </row>
    <row r="453" spans="2:51" s="13" customFormat="1" ht="11.25">
      <c r="B453" s="205"/>
      <c r="C453" s="206"/>
      <c r="D453" s="207" t="s">
        <v>163</v>
      </c>
      <c r="E453" s="208" t="s">
        <v>1</v>
      </c>
      <c r="F453" s="209" t="s">
        <v>586</v>
      </c>
      <c r="G453" s="206"/>
      <c r="H453" s="208" t="s">
        <v>1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163</v>
      </c>
      <c r="AU453" s="215" t="s">
        <v>85</v>
      </c>
      <c r="AV453" s="13" t="s">
        <v>83</v>
      </c>
      <c r="AW453" s="13" t="s">
        <v>32</v>
      </c>
      <c r="AX453" s="13" t="s">
        <v>76</v>
      </c>
      <c r="AY453" s="215" t="s">
        <v>154</v>
      </c>
    </row>
    <row r="454" spans="2:51" s="13" customFormat="1" ht="11.25">
      <c r="B454" s="205"/>
      <c r="C454" s="206"/>
      <c r="D454" s="207" t="s">
        <v>163</v>
      </c>
      <c r="E454" s="208" t="s">
        <v>1</v>
      </c>
      <c r="F454" s="209" t="s">
        <v>587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163</v>
      </c>
      <c r="AU454" s="215" t="s">
        <v>85</v>
      </c>
      <c r="AV454" s="13" t="s">
        <v>83</v>
      </c>
      <c r="AW454" s="13" t="s">
        <v>32</v>
      </c>
      <c r="AX454" s="13" t="s">
        <v>76</v>
      </c>
      <c r="AY454" s="215" t="s">
        <v>154</v>
      </c>
    </row>
    <row r="455" spans="2:51" s="14" customFormat="1" ht="11.25">
      <c r="B455" s="216"/>
      <c r="C455" s="217"/>
      <c r="D455" s="207" t="s">
        <v>163</v>
      </c>
      <c r="E455" s="218" t="s">
        <v>1</v>
      </c>
      <c r="F455" s="219" t="s">
        <v>588</v>
      </c>
      <c r="G455" s="217"/>
      <c r="H455" s="220">
        <v>113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163</v>
      </c>
      <c r="AU455" s="226" t="s">
        <v>85</v>
      </c>
      <c r="AV455" s="14" t="s">
        <v>85</v>
      </c>
      <c r="AW455" s="14" t="s">
        <v>32</v>
      </c>
      <c r="AX455" s="14" t="s">
        <v>76</v>
      </c>
      <c r="AY455" s="226" t="s">
        <v>154</v>
      </c>
    </row>
    <row r="456" spans="2:51" s="13" customFormat="1" ht="11.25">
      <c r="B456" s="205"/>
      <c r="C456" s="206"/>
      <c r="D456" s="207" t="s">
        <v>163</v>
      </c>
      <c r="E456" s="208" t="s">
        <v>1</v>
      </c>
      <c r="F456" s="209" t="s">
        <v>589</v>
      </c>
      <c r="G456" s="206"/>
      <c r="H456" s="208" t="s">
        <v>1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163</v>
      </c>
      <c r="AU456" s="215" t="s">
        <v>85</v>
      </c>
      <c r="AV456" s="13" t="s">
        <v>83</v>
      </c>
      <c r="AW456" s="13" t="s">
        <v>32</v>
      </c>
      <c r="AX456" s="13" t="s">
        <v>76</v>
      </c>
      <c r="AY456" s="215" t="s">
        <v>154</v>
      </c>
    </row>
    <row r="457" spans="2:51" s="13" customFormat="1" ht="11.25">
      <c r="B457" s="205"/>
      <c r="C457" s="206"/>
      <c r="D457" s="207" t="s">
        <v>163</v>
      </c>
      <c r="E457" s="208" t="s">
        <v>1</v>
      </c>
      <c r="F457" s="209" t="s">
        <v>590</v>
      </c>
      <c r="G457" s="206"/>
      <c r="H457" s="208" t="s">
        <v>1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163</v>
      </c>
      <c r="AU457" s="215" t="s">
        <v>85</v>
      </c>
      <c r="AV457" s="13" t="s">
        <v>83</v>
      </c>
      <c r="AW457" s="13" t="s">
        <v>32</v>
      </c>
      <c r="AX457" s="13" t="s">
        <v>76</v>
      </c>
      <c r="AY457" s="215" t="s">
        <v>154</v>
      </c>
    </row>
    <row r="458" spans="2:51" s="13" customFormat="1" ht="11.25">
      <c r="B458" s="205"/>
      <c r="C458" s="206"/>
      <c r="D458" s="207" t="s">
        <v>163</v>
      </c>
      <c r="E458" s="208" t="s">
        <v>1</v>
      </c>
      <c r="F458" s="209" t="s">
        <v>591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163</v>
      </c>
      <c r="AU458" s="215" t="s">
        <v>85</v>
      </c>
      <c r="AV458" s="13" t="s">
        <v>83</v>
      </c>
      <c r="AW458" s="13" t="s">
        <v>32</v>
      </c>
      <c r="AX458" s="13" t="s">
        <v>76</v>
      </c>
      <c r="AY458" s="215" t="s">
        <v>154</v>
      </c>
    </row>
    <row r="459" spans="2:51" s="14" customFormat="1" ht="11.25">
      <c r="B459" s="216"/>
      <c r="C459" s="217"/>
      <c r="D459" s="207" t="s">
        <v>163</v>
      </c>
      <c r="E459" s="218" t="s">
        <v>1</v>
      </c>
      <c r="F459" s="219" t="s">
        <v>592</v>
      </c>
      <c r="G459" s="217"/>
      <c r="H459" s="220">
        <v>58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163</v>
      </c>
      <c r="AU459" s="226" t="s">
        <v>85</v>
      </c>
      <c r="AV459" s="14" t="s">
        <v>85</v>
      </c>
      <c r="AW459" s="14" t="s">
        <v>32</v>
      </c>
      <c r="AX459" s="14" t="s">
        <v>76</v>
      </c>
      <c r="AY459" s="226" t="s">
        <v>154</v>
      </c>
    </row>
    <row r="460" spans="2:51" s="15" customFormat="1" ht="11.25">
      <c r="B460" s="227"/>
      <c r="C460" s="228"/>
      <c r="D460" s="207" t="s">
        <v>163</v>
      </c>
      <c r="E460" s="229" t="s">
        <v>1</v>
      </c>
      <c r="F460" s="230" t="s">
        <v>166</v>
      </c>
      <c r="G460" s="228"/>
      <c r="H460" s="231">
        <v>171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AT460" s="237" t="s">
        <v>163</v>
      </c>
      <c r="AU460" s="237" t="s">
        <v>85</v>
      </c>
      <c r="AV460" s="15" t="s">
        <v>161</v>
      </c>
      <c r="AW460" s="15" t="s">
        <v>32</v>
      </c>
      <c r="AX460" s="15" t="s">
        <v>83</v>
      </c>
      <c r="AY460" s="237" t="s">
        <v>154</v>
      </c>
    </row>
    <row r="461" spans="1:65" s="2" customFormat="1" ht="16.5" customHeight="1">
      <c r="A461" s="35"/>
      <c r="B461" s="36"/>
      <c r="C461" s="238" t="s">
        <v>593</v>
      </c>
      <c r="D461" s="238" t="s">
        <v>206</v>
      </c>
      <c r="E461" s="239" t="s">
        <v>594</v>
      </c>
      <c r="F461" s="240" t="s">
        <v>595</v>
      </c>
      <c r="G461" s="241" t="s">
        <v>216</v>
      </c>
      <c r="H461" s="242">
        <v>174.42</v>
      </c>
      <c r="I461" s="243"/>
      <c r="J461" s="244">
        <f>ROUND(I461*H461,2)</f>
        <v>0</v>
      </c>
      <c r="K461" s="240" t="s">
        <v>1</v>
      </c>
      <c r="L461" s="245"/>
      <c r="M461" s="246" t="s">
        <v>1</v>
      </c>
      <c r="N461" s="247" t="s">
        <v>41</v>
      </c>
      <c r="O461" s="72"/>
      <c r="P461" s="201">
        <f>O461*H461</f>
        <v>0</v>
      </c>
      <c r="Q461" s="201">
        <v>0.0006</v>
      </c>
      <c r="R461" s="201">
        <f>Q461*H461</f>
        <v>0.10465199999999998</v>
      </c>
      <c r="S461" s="201">
        <v>0</v>
      </c>
      <c r="T461" s="202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3" t="s">
        <v>386</v>
      </c>
      <c r="AT461" s="203" t="s">
        <v>206</v>
      </c>
      <c r="AU461" s="203" t="s">
        <v>85</v>
      </c>
      <c r="AY461" s="18" t="s">
        <v>154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8" t="s">
        <v>83</v>
      </c>
      <c r="BK461" s="204">
        <f>ROUND(I461*H461,2)</f>
        <v>0</v>
      </c>
      <c r="BL461" s="18" t="s">
        <v>274</v>
      </c>
      <c r="BM461" s="203" t="s">
        <v>596</v>
      </c>
    </row>
    <row r="462" spans="2:51" s="14" customFormat="1" ht="11.25">
      <c r="B462" s="216"/>
      <c r="C462" s="217"/>
      <c r="D462" s="207" t="s">
        <v>163</v>
      </c>
      <c r="E462" s="218" t="s">
        <v>1</v>
      </c>
      <c r="F462" s="219" t="s">
        <v>597</v>
      </c>
      <c r="G462" s="217"/>
      <c r="H462" s="220">
        <v>174.42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163</v>
      </c>
      <c r="AU462" s="226" t="s">
        <v>85</v>
      </c>
      <c r="AV462" s="14" t="s">
        <v>85</v>
      </c>
      <c r="AW462" s="14" t="s">
        <v>32</v>
      </c>
      <c r="AX462" s="14" t="s">
        <v>83</v>
      </c>
      <c r="AY462" s="226" t="s">
        <v>154</v>
      </c>
    </row>
    <row r="463" spans="2:63" s="12" customFormat="1" ht="22.9" customHeight="1">
      <c r="B463" s="176"/>
      <c r="C463" s="177"/>
      <c r="D463" s="178" t="s">
        <v>75</v>
      </c>
      <c r="E463" s="190" t="s">
        <v>598</v>
      </c>
      <c r="F463" s="190" t="s">
        <v>599</v>
      </c>
      <c r="G463" s="177"/>
      <c r="H463" s="177"/>
      <c r="I463" s="180"/>
      <c r="J463" s="191">
        <f>BK463</f>
        <v>0</v>
      </c>
      <c r="K463" s="177"/>
      <c r="L463" s="182"/>
      <c r="M463" s="183"/>
      <c r="N463" s="184"/>
      <c r="O463" s="184"/>
      <c r="P463" s="185">
        <f>SUM(P464:P478)</f>
        <v>0</v>
      </c>
      <c r="Q463" s="184"/>
      <c r="R463" s="185">
        <f>SUM(R464:R478)</f>
        <v>12.692376920000001</v>
      </c>
      <c r="S463" s="184"/>
      <c r="T463" s="186">
        <f>SUM(T464:T478)</f>
        <v>0</v>
      </c>
      <c r="AR463" s="187" t="s">
        <v>85</v>
      </c>
      <c r="AT463" s="188" t="s">
        <v>75</v>
      </c>
      <c r="AU463" s="188" t="s">
        <v>83</v>
      </c>
      <c r="AY463" s="187" t="s">
        <v>154</v>
      </c>
      <c r="BK463" s="189">
        <f>SUM(BK464:BK478)</f>
        <v>0</v>
      </c>
    </row>
    <row r="464" spans="1:65" s="2" customFormat="1" ht="21.75" customHeight="1">
      <c r="A464" s="35"/>
      <c r="B464" s="36"/>
      <c r="C464" s="192" t="s">
        <v>600</v>
      </c>
      <c r="D464" s="192" t="s">
        <v>156</v>
      </c>
      <c r="E464" s="193" t="s">
        <v>601</v>
      </c>
      <c r="F464" s="194" t="s">
        <v>602</v>
      </c>
      <c r="G464" s="195" t="s">
        <v>216</v>
      </c>
      <c r="H464" s="196">
        <v>74.399</v>
      </c>
      <c r="I464" s="197"/>
      <c r="J464" s="198">
        <f>ROUND(I464*H464,2)</f>
        <v>0</v>
      </c>
      <c r="K464" s="194" t="s">
        <v>160</v>
      </c>
      <c r="L464" s="40"/>
      <c r="M464" s="199" t="s">
        <v>1</v>
      </c>
      <c r="N464" s="200" t="s">
        <v>41</v>
      </c>
      <c r="O464" s="72"/>
      <c r="P464" s="201">
        <f>O464*H464</f>
        <v>0</v>
      </c>
      <c r="Q464" s="201">
        <v>0.0462</v>
      </c>
      <c r="R464" s="201">
        <f>Q464*H464</f>
        <v>3.4372338</v>
      </c>
      <c r="S464" s="201">
        <v>0</v>
      </c>
      <c r="T464" s="202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03" t="s">
        <v>274</v>
      </c>
      <c r="AT464" s="203" t="s">
        <v>156</v>
      </c>
      <c r="AU464" s="203" t="s">
        <v>85</v>
      </c>
      <c r="AY464" s="18" t="s">
        <v>154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18" t="s">
        <v>83</v>
      </c>
      <c r="BK464" s="204">
        <f>ROUND(I464*H464,2)</f>
        <v>0</v>
      </c>
      <c r="BL464" s="18" t="s">
        <v>274</v>
      </c>
      <c r="BM464" s="203" t="s">
        <v>603</v>
      </c>
    </row>
    <row r="465" spans="2:51" s="14" customFormat="1" ht="11.25">
      <c r="B465" s="216"/>
      <c r="C465" s="217"/>
      <c r="D465" s="207" t="s">
        <v>163</v>
      </c>
      <c r="E465" s="218" t="s">
        <v>1</v>
      </c>
      <c r="F465" s="219" t="s">
        <v>604</v>
      </c>
      <c r="G465" s="217"/>
      <c r="H465" s="220">
        <v>74.399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163</v>
      </c>
      <c r="AU465" s="226" t="s">
        <v>85</v>
      </c>
      <c r="AV465" s="14" t="s">
        <v>85</v>
      </c>
      <c r="AW465" s="14" t="s">
        <v>32</v>
      </c>
      <c r="AX465" s="14" t="s">
        <v>83</v>
      </c>
      <c r="AY465" s="226" t="s">
        <v>154</v>
      </c>
    </row>
    <row r="466" spans="1:65" s="2" customFormat="1" ht="24">
      <c r="A466" s="35"/>
      <c r="B466" s="36"/>
      <c r="C466" s="192" t="s">
        <v>605</v>
      </c>
      <c r="D466" s="192" t="s">
        <v>156</v>
      </c>
      <c r="E466" s="193" t="s">
        <v>606</v>
      </c>
      <c r="F466" s="194" t="s">
        <v>607</v>
      </c>
      <c r="G466" s="195" t="s">
        <v>216</v>
      </c>
      <c r="H466" s="196">
        <v>59.708</v>
      </c>
      <c r="I466" s="197"/>
      <c r="J466" s="198">
        <f>ROUND(I466*H466,2)</f>
        <v>0</v>
      </c>
      <c r="K466" s="194" t="s">
        <v>1</v>
      </c>
      <c r="L466" s="40"/>
      <c r="M466" s="199" t="s">
        <v>1</v>
      </c>
      <c r="N466" s="200" t="s">
        <v>41</v>
      </c>
      <c r="O466" s="72"/>
      <c r="P466" s="201">
        <f>O466*H466</f>
        <v>0</v>
      </c>
      <c r="Q466" s="201">
        <v>0.05403</v>
      </c>
      <c r="R466" s="201">
        <f>Q466*H466</f>
        <v>3.22602324</v>
      </c>
      <c r="S466" s="201">
        <v>0</v>
      </c>
      <c r="T466" s="202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03" t="s">
        <v>274</v>
      </c>
      <c r="AT466" s="203" t="s">
        <v>156</v>
      </c>
      <c r="AU466" s="203" t="s">
        <v>85</v>
      </c>
      <c r="AY466" s="18" t="s">
        <v>154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18" t="s">
        <v>83</v>
      </c>
      <c r="BK466" s="204">
        <f>ROUND(I466*H466,2)</f>
        <v>0</v>
      </c>
      <c r="BL466" s="18" t="s">
        <v>274</v>
      </c>
      <c r="BM466" s="203" t="s">
        <v>608</v>
      </c>
    </row>
    <row r="467" spans="2:51" s="14" customFormat="1" ht="11.25">
      <c r="B467" s="216"/>
      <c r="C467" s="217"/>
      <c r="D467" s="207" t="s">
        <v>163</v>
      </c>
      <c r="E467" s="218" t="s">
        <v>1</v>
      </c>
      <c r="F467" s="219" t="s">
        <v>609</v>
      </c>
      <c r="G467" s="217"/>
      <c r="H467" s="220">
        <v>59.708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163</v>
      </c>
      <c r="AU467" s="226" t="s">
        <v>85</v>
      </c>
      <c r="AV467" s="14" t="s">
        <v>85</v>
      </c>
      <c r="AW467" s="14" t="s">
        <v>32</v>
      </c>
      <c r="AX467" s="14" t="s">
        <v>83</v>
      </c>
      <c r="AY467" s="226" t="s">
        <v>154</v>
      </c>
    </row>
    <row r="468" spans="1:65" s="2" customFormat="1" ht="21.75" customHeight="1">
      <c r="A468" s="35"/>
      <c r="B468" s="36"/>
      <c r="C468" s="192" t="s">
        <v>610</v>
      </c>
      <c r="D468" s="192" t="s">
        <v>156</v>
      </c>
      <c r="E468" s="193" t="s">
        <v>611</v>
      </c>
      <c r="F468" s="194" t="s">
        <v>612</v>
      </c>
      <c r="G468" s="195" t="s">
        <v>216</v>
      </c>
      <c r="H468" s="196">
        <v>69.428</v>
      </c>
      <c r="I468" s="197"/>
      <c r="J468" s="198">
        <f>ROUND(I468*H468,2)</f>
        <v>0</v>
      </c>
      <c r="K468" s="194" t="s">
        <v>160</v>
      </c>
      <c r="L468" s="40"/>
      <c r="M468" s="199" t="s">
        <v>1</v>
      </c>
      <c r="N468" s="200" t="s">
        <v>41</v>
      </c>
      <c r="O468" s="72"/>
      <c r="P468" s="201">
        <f>O468*H468</f>
        <v>0</v>
      </c>
      <c r="Q468" s="201">
        <v>0.04746</v>
      </c>
      <c r="R468" s="201">
        <f>Q468*H468</f>
        <v>3.29505288</v>
      </c>
      <c r="S468" s="201">
        <v>0</v>
      </c>
      <c r="T468" s="202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03" t="s">
        <v>274</v>
      </c>
      <c r="AT468" s="203" t="s">
        <v>156</v>
      </c>
      <c r="AU468" s="203" t="s">
        <v>85</v>
      </c>
      <c r="AY468" s="18" t="s">
        <v>154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18" t="s">
        <v>83</v>
      </c>
      <c r="BK468" s="204">
        <f>ROUND(I468*H468,2)</f>
        <v>0</v>
      </c>
      <c r="BL468" s="18" t="s">
        <v>274</v>
      </c>
      <c r="BM468" s="203" t="s">
        <v>613</v>
      </c>
    </row>
    <row r="469" spans="2:51" s="14" customFormat="1" ht="11.25">
      <c r="B469" s="216"/>
      <c r="C469" s="217"/>
      <c r="D469" s="207" t="s">
        <v>163</v>
      </c>
      <c r="E469" s="218" t="s">
        <v>1</v>
      </c>
      <c r="F469" s="219" t="s">
        <v>614</v>
      </c>
      <c r="G469" s="217"/>
      <c r="H469" s="220">
        <v>69.428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163</v>
      </c>
      <c r="AU469" s="226" t="s">
        <v>85</v>
      </c>
      <c r="AV469" s="14" t="s">
        <v>85</v>
      </c>
      <c r="AW469" s="14" t="s">
        <v>32</v>
      </c>
      <c r="AX469" s="14" t="s">
        <v>83</v>
      </c>
      <c r="AY469" s="226" t="s">
        <v>154</v>
      </c>
    </row>
    <row r="470" spans="1:65" s="2" customFormat="1" ht="21.75" customHeight="1">
      <c r="A470" s="35"/>
      <c r="B470" s="36"/>
      <c r="C470" s="192" t="s">
        <v>615</v>
      </c>
      <c r="D470" s="192" t="s">
        <v>156</v>
      </c>
      <c r="E470" s="193" t="s">
        <v>616</v>
      </c>
      <c r="F470" s="194" t="s">
        <v>617</v>
      </c>
      <c r="G470" s="195" t="s">
        <v>216</v>
      </c>
      <c r="H470" s="196">
        <v>17.7</v>
      </c>
      <c r="I470" s="197"/>
      <c r="J470" s="198">
        <f>ROUND(I470*H470,2)</f>
        <v>0</v>
      </c>
      <c r="K470" s="194" t="s">
        <v>160</v>
      </c>
      <c r="L470" s="40"/>
      <c r="M470" s="199" t="s">
        <v>1</v>
      </c>
      <c r="N470" s="200" t="s">
        <v>41</v>
      </c>
      <c r="O470" s="72"/>
      <c r="P470" s="201">
        <f>O470*H470</f>
        <v>0</v>
      </c>
      <c r="Q470" s="201">
        <v>0.02771</v>
      </c>
      <c r="R470" s="201">
        <f>Q470*H470</f>
        <v>0.49046699999999993</v>
      </c>
      <c r="S470" s="201">
        <v>0</v>
      </c>
      <c r="T470" s="202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03" t="s">
        <v>274</v>
      </c>
      <c r="AT470" s="203" t="s">
        <v>156</v>
      </c>
      <c r="AU470" s="203" t="s">
        <v>85</v>
      </c>
      <c r="AY470" s="18" t="s">
        <v>154</v>
      </c>
      <c r="BE470" s="204">
        <f>IF(N470="základní",J470,0)</f>
        <v>0</v>
      </c>
      <c r="BF470" s="204">
        <f>IF(N470="snížená",J470,0)</f>
        <v>0</v>
      </c>
      <c r="BG470" s="204">
        <f>IF(N470="zákl. přenesená",J470,0)</f>
        <v>0</v>
      </c>
      <c r="BH470" s="204">
        <f>IF(N470="sníž. přenesená",J470,0)</f>
        <v>0</v>
      </c>
      <c r="BI470" s="204">
        <f>IF(N470="nulová",J470,0)</f>
        <v>0</v>
      </c>
      <c r="BJ470" s="18" t="s">
        <v>83</v>
      </c>
      <c r="BK470" s="204">
        <f>ROUND(I470*H470,2)</f>
        <v>0</v>
      </c>
      <c r="BL470" s="18" t="s">
        <v>274</v>
      </c>
      <c r="BM470" s="203" t="s">
        <v>618</v>
      </c>
    </row>
    <row r="471" spans="2:51" s="14" customFormat="1" ht="11.25">
      <c r="B471" s="216"/>
      <c r="C471" s="217"/>
      <c r="D471" s="207" t="s">
        <v>163</v>
      </c>
      <c r="E471" s="218" t="s">
        <v>1</v>
      </c>
      <c r="F471" s="219" t="s">
        <v>619</v>
      </c>
      <c r="G471" s="217"/>
      <c r="H471" s="220">
        <v>17.7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163</v>
      </c>
      <c r="AU471" s="226" t="s">
        <v>85</v>
      </c>
      <c r="AV471" s="14" t="s">
        <v>85</v>
      </c>
      <c r="AW471" s="14" t="s">
        <v>32</v>
      </c>
      <c r="AX471" s="14" t="s">
        <v>83</v>
      </c>
      <c r="AY471" s="226" t="s">
        <v>154</v>
      </c>
    </row>
    <row r="472" spans="1:65" s="2" customFormat="1" ht="16.5" customHeight="1">
      <c r="A472" s="35"/>
      <c r="B472" s="36"/>
      <c r="C472" s="192" t="s">
        <v>620</v>
      </c>
      <c r="D472" s="192" t="s">
        <v>156</v>
      </c>
      <c r="E472" s="193" t="s">
        <v>621</v>
      </c>
      <c r="F472" s="194" t="s">
        <v>622</v>
      </c>
      <c r="G472" s="195" t="s">
        <v>216</v>
      </c>
      <c r="H472" s="196">
        <v>142</v>
      </c>
      <c r="I472" s="197"/>
      <c r="J472" s="198">
        <f>ROUND(I472*H472,2)</f>
        <v>0</v>
      </c>
      <c r="K472" s="194" t="s">
        <v>1</v>
      </c>
      <c r="L472" s="40"/>
      <c r="M472" s="199" t="s">
        <v>1</v>
      </c>
      <c r="N472" s="200" t="s">
        <v>41</v>
      </c>
      <c r="O472" s="72"/>
      <c r="P472" s="201">
        <f>O472*H472</f>
        <v>0</v>
      </c>
      <c r="Q472" s="201">
        <v>0.0158</v>
      </c>
      <c r="R472" s="201">
        <f>Q472*H472</f>
        <v>2.2436000000000003</v>
      </c>
      <c r="S472" s="201">
        <v>0</v>
      </c>
      <c r="T472" s="202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03" t="s">
        <v>274</v>
      </c>
      <c r="AT472" s="203" t="s">
        <v>156</v>
      </c>
      <c r="AU472" s="203" t="s">
        <v>85</v>
      </c>
      <c r="AY472" s="18" t="s">
        <v>154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8" t="s">
        <v>83</v>
      </c>
      <c r="BK472" s="204">
        <f>ROUND(I472*H472,2)</f>
        <v>0</v>
      </c>
      <c r="BL472" s="18" t="s">
        <v>274</v>
      </c>
      <c r="BM472" s="203" t="s">
        <v>623</v>
      </c>
    </row>
    <row r="473" spans="2:51" s="13" customFormat="1" ht="11.25">
      <c r="B473" s="205"/>
      <c r="C473" s="206"/>
      <c r="D473" s="207" t="s">
        <v>163</v>
      </c>
      <c r="E473" s="208" t="s">
        <v>1</v>
      </c>
      <c r="F473" s="209" t="s">
        <v>624</v>
      </c>
      <c r="G473" s="206"/>
      <c r="H473" s="208" t="s">
        <v>1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163</v>
      </c>
      <c r="AU473" s="215" t="s">
        <v>85</v>
      </c>
      <c r="AV473" s="13" t="s">
        <v>83</v>
      </c>
      <c r="AW473" s="13" t="s">
        <v>32</v>
      </c>
      <c r="AX473" s="13" t="s">
        <v>76</v>
      </c>
      <c r="AY473" s="215" t="s">
        <v>154</v>
      </c>
    </row>
    <row r="474" spans="2:51" s="14" customFormat="1" ht="11.25">
      <c r="B474" s="216"/>
      <c r="C474" s="217"/>
      <c r="D474" s="207" t="s">
        <v>163</v>
      </c>
      <c r="E474" s="218" t="s">
        <v>1</v>
      </c>
      <c r="F474" s="219" t="s">
        <v>625</v>
      </c>
      <c r="G474" s="217"/>
      <c r="H474" s="220">
        <v>142</v>
      </c>
      <c r="I474" s="221"/>
      <c r="J474" s="217"/>
      <c r="K474" s="217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163</v>
      </c>
      <c r="AU474" s="226" t="s">
        <v>85</v>
      </c>
      <c r="AV474" s="14" t="s">
        <v>85</v>
      </c>
      <c r="AW474" s="14" t="s">
        <v>32</v>
      </c>
      <c r="AX474" s="14" t="s">
        <v>76</v>
      </c>
      <c r="AY474" s="226" t="s">
        <v>154</v>
      </c>
    </row>
    <row r="475" spans="2:51" s="15" customFormat="1" ht="11.25">
      <c r="B475" s="227"/>
      <c r="C475" s="228"/>
      <c r="D475" s="207" t="s">
        <v>163</v>
      </c>
      <c r="E475" s="229" t="s">
        <v>1</v>
      </c>
      <c r="F475" s="230" t="s">
        <v>166</v>
      </c>
      <c r="G475" s="228"/>
      <c r="H475" s="231">
        <v>142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163</v>
      </c>
      <c r="AU475" s="237" t="s">
        <v>85</v>
      </c>
      <c r="AV475" s="15" t="s">
        <v>161</v>
      </c>
      <c r="AW475" s="15" t="s">
        <v>32</v>
      </c>
      <c r="AX475" s="15" t="s">
        <v>83</v>
      </c>
      <c r="AY475" s="237" t="s">
        <v>154</v>
      </c>
    </row>
    <row r="476" spans="1:65" s="2" customFormat="1" ht="16.5" customHeight="1">
      <c r="A476" s="35"/>
      <c r="B476" s="36"/>
      <c r="C476" s="192" t="s">
        <v>626</v>
      </c>
      <c r="D476" s="192" t="s">
        <v>156</v>
      </c>
      <c r="E476" s="193" t="s">
        <v>627</v>
      </c>
      <c r="F476" s="194" t="s">
        <v>628</v>
      </c>
      <c r="G476" s="195" t="s">
        <v>216</v>
      </c>
      <c r="H476" s="196">
        <v>28.5</v>
      </c>
      <c r="I476" s="197"/>
      <c r="J476" s="198">
        <f>ROUND(I476*H476,2)</f>
        <v>0</v>
      </c>
      <c r="K476" s="194" t="s">
        <v>1</v>
      </c>
      <c r="L476" s="40"/>
      <c r="M476" s="199" t="s">
        <v>1</v>
      </c>
      <c r="N476" s="200" t="s">
        <v>41</v>
      </c>
      <c r="O476" s="72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03" t="s">
        <v>274</v>
      </c>
      <c r="AT476" s="203" t="s">
        <v>156</v>
      </c>
      <c r="AU476" s="203" t="s">
        <v>85</v>
      </c>
      <c r="AY476" s="18" t="s">
        <v>154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18" t="s">
        <v>83</v>
      </c>
      <c r="BK476" s="204">
        <f>ROUND(I476*H476,2)</f>
        <v>0</v>
      </c>
      <c r="BL476" s="18" t="s">
        <v>274</v>
      </c>
      <c r="BM476" s="203" t="s">
        <v>629</v>
      </c>
    </row>
    <row r="477" spans="2:51" s="14" customFormat="1" ht="11.25">
      <c r="B477" s="216"/>
      <c r="C477" s="217"/>
      <c r="D477" s="207" t="s">
        <v>163</v>
      </c>
      <c r="E477" s="218" t="s">
        <v>1</v>
      </c>
      <c r="F477" s="219" t="s">
        <v>630</v>
      </c>
      <c r="G477" s="217"/>
      <c r="H477" s="220">
        <v>28.5</v>
      </c>
      <c r="I477" s="221"/>
      <c r="J477" s="217"/>
      <c r="K477" s="217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163</v>
      </c>
      <c r="AU477" s="226" t="s">
        <v>85</v>
      </c>
      <c r="AV477" s="14" t="s">
        <v>85</v>
      </c>
      <c r="AW477" s="14" t="s">
        <v>32</v>
      </c>
      <c r="AX477" s="14" t="s">
        <v>83</v>
      </c>
      <c r="AY477" s="226" t="s">
        <v>154</v>
      </c>
    </row>
    <row r="478" spans="1:65" s="2" customFormat="1" ht="16.5" customHeight="1">
      <c r="A478" s="35"/>
      <c r="B478" s="36"/>
      <c r="C478" s="192" t="s">
        <v>631</v>
      </c>
      <c r="D478" s="192" t="s">
        <v>156</v>
      </c>
      <c r="E478" s="193" t="s">
        <v>632</v>
      </c>
      <c r="F478" s="194" t="s">
        <v>633</v>
      </c>
      <c r="G478" s="195" t="s">
        <v>188</v>
      </c>
      <c r="H478" s="196">
        <v>12.692</v>
      </c>
      <c r="I478" s="197"/>
      <c r="J478" s="198">
        <f>ROUND(I478*H478,2)</f>
        <v>0</v>
      </c>
      <c r="K478" s="194" t="s">
        <v>160</v>
      </c>
      <c r="L478" s="40"/>
      <c r="M478" s="199" t="s">
        <v>1</v>
      </c>
      <c r="N478" s="200" t="s">
        <v>41</v>
      </c>
      <c r="O478" s="72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03" t="s">
        <v>274</v>
      </c>
      <c r="AT478" s="203" t="s">
        <v>156</v>
      </c>
      <c r="AU478" s="203" t="s">
        <v>85</v>
      </c>
      <c r="AY478" s="18" t="s">
        <v>154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18" t="s">
        <v>83</v>
      </c>
      <c r="BK478" s="204">
        <f>ROUND(I478*H478,2)</f>
        <v>0</v>
      </c>
      <c r="BL478" s="18" t="s">
        <v>274</v>
      </c>
      <c r="BM478" s="203" t="s">
        <v>634</v>
      </c>
    </row>
    <row r="479" spans="2:63" s="12" customFormat="1" ht="22.9" customHeight="1">
      <c r="B479" s="176"/>
      <c r="C479" s="177"/>
      <c r="D479" s="178" t="s">
        <v>75</v>
      </c>
      <c r="E479" s="190" t="s">
        <v>635</v>
      </c>
      <c r="F479" s="190" t="s">
        <v>636</v>
      </c>
      <c r="G479" s="177"/>
      <c r="H479" s="177"/>
      <c r="I479" s="180"/>
      <c r="J479" s="191">
        <f>BK479</f>
        <v>0</v>
      </c>
      <c r="K479" s="177"/>
      <c r="L479" s="182"/>
      <c r="M479" s="183"/>
      <c r="N479" s="184"/>
      <c r="O479" s="184"/>
      <c r="P479" s="185">
        <f>SUM(P480:P491)</f>
        <v>0</v>
      </c>
      <c r="Q479" s="184"/>
      <c r="R479" s="185">
        <f>SUM(R480:R491)</f>
        <v>0.08532000000000001</v>
      </c>
      <c r="S479" s="184"/>
      <c r="T479" s="186">
        <f>SUM(T480:T491)</f>
        <v>0.040080000000000005</v>
      </c>
      <c r="AR479" s="187" t="s">
        <v>85</v>
      </c>
      <c r="AT479" s="188" t="s">
        <v>75</v>
      </c>
      <c r="AU479" s="188" t="s">
        <v>83</v>
      </c>
      <c r="AY479" s="187" t="s">
        <v>154</v>
      </c>
      <c r="BK479" s="189">
        <f>SUM(BK480:BK491)</f>
        <v>0</v>
      </c>
    </row>
    <row r="480" spans="1:65" s="2" customFormat="1" ht="16.5" customHeight="1">
      <c r="A480" s="35"/>
      <c r="B480" s="36"/>
      <c r="C480" s="192" t="s">
        <v>637</v>
      </c>
      <c r="D480" s="192" t="s">
        <v>156</v>
      </c>
      <c r="E480" s="193" t="s">
        <v>638</v>
      </c>
      <c r="F480" s="194" t="s">
        <v>639</v>
      </c>
      <c r="G480" s="195" t="s">
        <v>266</v>
      </c>
      <c r="H480" s="196">
        <v>24</v>
      </c>
      <c r="I480" s="197"/>
      <c r="J480" s="198">
        <f>ROUND(I480*H480,2)</f>
        <v>0</v>
      </c>
      <c r="K480" s="194" t="s">
        <v>160</v>
      </c>
      <c r="L480" s="40"/>
      <c r="M480" s="199" t="s">
        <v>1</v>
      </c>
      <c r="N480" s="200" t="s">
        <v>41</v>
      </c>
      <c r="O480" s="72"/>
      <c r="P480" s="201">
        <f>O480*H480</f>
        <v>0</v>
      </c>
      <c r="Q480" s="201">
        <v>0</v>
      </c>
      <c r="R480" s="201">
        <f>Q480*H480</f>
        <v>0</v>
      </c>
      <c r="S480" s="201">
        <v>0.00167</v>
      </c>
      <c r="T480" s="202">
        <f>S480*H480</f>
        <v>0.040080000000000005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03" t="s">
        <v>274</v>
      </c>
      <c r="AT480" s="203" t="s">
        <v>156</v>
      </c>
      <c r="AU480" s="203" t="s">
        <v>85</v>
      </c>
      <c r="AY480" s="18" t="s">
        <v>154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18" t="s">
        <v>83</v>
      </c>
      <c r="BK480" s="204">
        <f>ROUND(I480*H480,2)</f>
        <v>0</v>
      </c>
      <c r="BL480" s="18" t="s">
        <v>274</v>
      </c>
      <c r="BM480" s="203" t="s">
        <v>640</v>
      </c>
    </row>
    <row r="481" spans="2:51" s="13" customFormat="1" ht="11.25">
      <c r="B481" s="205"/>
      <c r="C481" s="206"/>
      <c r="D481" s="207" t="s">
        <v>163</v>
      </c>
      <c r="E481" s="208" t="s">
        <v>1</v>
      </c>
      <c r="F481" s="209" t="s">
        <v>641</v>
      </c>
      <c r="G481" s="206"/>
      <c r="H481" s="208" t="s">
        <v>1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163</v>
      </c>
      <c r="AU481" s="215" t="s">
        <v>85</v>
      </c>
      <c r="AV481" s="13" t="s">
        <v>83</v>
      </c>
      <c r="AW481" s="13" t="s">
        <v>32</v>
      </c>
      <c r="AX481" s="13" t="s">
        <v>76</v>
      </c>
      <c r="AY481" s="215" t="s">
        <v>154</v>
      </c>
    </row>
    <row r="482" spans="2:51" s="14" customFormat="1" ht="11.25">
      <c r="B482" s="216"/>
      <c r="C482" s="217"/>
      <c r="D482" s="207" t="s">
        <v>163</v>
      </c>
      <c r="E482" s="218" t="s">
        <v>1</v>
      </c>
      <c r="F482" s="219" t="s">
        <v>642</v>
      </c>
      <c r="G482" s="217"/>
      <c r="H482" s="220">
        <v>14.4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163</v>
      </c>
      <c r="AU482" s="226" t="s">
        <v>85</v>
      </c>
      <c r="AV482" s="14" t="s">
        <v>85</v>
      </c>
      <c r="AW482" s="14" t="s">
        <v>32</v>
      </c>
      <c r="AX482" s="14" t="s">
        <v>76</v>
      </c>
      <c r="AY482" s="226" t="s">
        <v>154</v>
      </c>
    </row>
    <row r="483" spans="2:51" s="14" customFormat="1" ht="11.25">
      <c r="B483" s="216"/>
      <c r="C483" s="217"/>
      <c r="D483" s="207" t="s">
        <v>163</v>
      </c>
      <c r="E483" s="218" t="s">
        <v>1</v>
      </c>
      <c r="F483" s="219" t="s">
        <v>643</v>
      </c>
      <c r="G483" s="217"/>
      <c r="H483" s="220">
        <v>4.8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163</v>
      </c>
      <c r="AU483" s="226" t="s">
        <v>85</v>
      </c>
      <c r="AV483" s="14" t="s">
        <v>85</v>
      </c>
      <c r="AW483" s="14" t="s">
        <v>32</v>
      </c>
      <c r="AX483" s="14" t="s">
        <v>76</v>
      </c>
      <c r="AY483" s="226" t="s">
        <v>154</v>
      </c>
    </row>
    <row r="484" spans="2:51" s="14" customFormat="1" ht="11.25">
      <c r="B484" s="216"/>
      <c r="C484" s="217"/>
      <c r="D484" s="207" t="s">
        <v>163</v>
      </c>
      <c r="E484" s="218" t="s">
        <v>1</v>
      </c>
      <c r="F484" s="219" t="s">
        <v>643</v>
      </c>
      <c r="G484" s="217"/>
      <c r="H484" s="220">
        <v>4.8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163</v>
      </c>
      <c r="AU484" s="226" t="s">
        <v>85</v>
      </c>
      <c r="AV484" s="14" t="s">
        <v>85</v>
      </c>
      <c r="AW484" s="14" t="s">
        <v>32</v>
      </c>
      <c r="AX484" s="14" t="s">
        <v>76</v>
      </c>
      <c r="AY484" s="226" t="s">
        <v>154</v>
      </c>
    </row>
    <row r="485" spans="2:51" s="15" customFormat="1" ht="11.25">
      <c r="B485" s="227"/>
      <c r="C485" s="228"/>
      <c r="D485" s="207" t="s">
        <v>163</v>
      </c>
      <c r="E485" s="229" t="s">
        <v>1</v>
      </c>
      <c r="F485" s="230" t="s">
        <v>166</v>
      </c>
      <c r="G485" s="228"/>
      <c r="H485" s="231">
        <v>24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163</v>
      </c>
      <c r="AU485" s="237" t="s">
        <v>85</v>
      </c>
      <c r="AV485" s="15" t="s">
        <v>161</v>
      </c>
      <c r="AW485" s="15" t="s">
        <v>32</v>
      </c>
      <c r="AX485" s="15" t="s">
        <v>83</v>
      </c>
      <c r="AY485" s="237" t="s">
        <v>154</v>
      </c>
    </row>
    <row r="486" spans="1:65" s="2" customFormat="1" ht="24">
      <c r="A486" s="35"/>
      <c r="B486" s="36"/>
      <c r="C486" s="192" t="s">
        <v>644</v>
      </c>
      <c r="D486" s="192" t="s">
        <v>156</v>
      </c>
      <c r="E486" s="193" t="s">
        <v>645</v>
      </c>
      <c r="F486" s="194" t="s">
        <v>646</v>
      </c>
      <c r="G486" s="195" t="s">
        <v>266</v>
      </c>
      <c r="H486" s="196">
        <v>39.5</v>
      </c>
      <c r="I486" s="197"/>
      <c r="J486" s="198">
        <f>ROUND(I486*H486,2)</f>
        <v>0</v>
      </c>
      <c r="K486" s="194" t="s">
        <v>1</v>
      </c>
      <c r="L486" s="40"/>
      <c r="M486" s="199" t="s">
        <v>1</v>
      </c>
      <c r="N486" s="200" t="s">
        <v>41</v>
      </c>
      <c r="O486" s="72"/>
      <c r="P486" s="201">
        <f>O486*H486</f>
        <v>0</v>
      </c>
      <c r="Q486" s="201">
        <v>0.00216</v>
      </c>
      <c r="R486" s="201">
        <f>Q486*H486</f>
        <v>0.08532000000000001</v>
      </c>
      <c r="S486" s="201">
        <v>0</v>
      </c>
      <c r="T486" s="202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03" t="s">
        <v>274</v>
      </c>
      <c r="AT486" s="203" t="s">
        <v>156</v>
      </c>
      <c r="AU486" s="203" t="s">
        <v>85</v>
      </c>
      <c r="AY486" s="18" t="s">
        <v>154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18" t="s">
        <v>83</v>
      </c>
      <c r="BK486" s="204">
        <f>ROUND(I486*H486,2)</f>
        <v>0</v>
      </c>
      <c r="BL486" s="18" t="s">
        <v>274</v>
      </c>
      <c r="BM486" s="203" t="s">
        <v>647</v>
      </c>
    </row>
    <row r="487" spans="2:51" s="13" customFormat="1" ht="11.25">
      <c r="B487" s="205"/>
      <c r="C487" s="206"/>
      <c r="D487" s="207" t="s">
        <v>163</v>
      </c>
      <c r="E487" s="208" t="s">
        <v>1</v>
      </c>
      <c r="F487" s="209" t="s">
        <v>648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163</v>
      </c>
      <c r="AU487" s="215" t="s">
        <v>85</v>
      </c>
      <c r="AV487" s="13" t="s">
        <v>83</v>
      </c>
      <c r="AW487" s="13" t="s">
        <v>32</v>
      </c>
      <c r="AX487" s="13" t="s">
        <v>76</v>
      </c>
      <c r="AY487" s="215" t="s">
        <v>154</v>
      </c>
    </row>
    <row r="488" spans="2:51" s="14" customFormat="1" ht="11.25">
      <c r="B488" s="216"/>
      <c r="C488" s="217"/>
      <c r="D488" s="207" t="s">
        <v>163</v>
      </c>
      <c r="E488" s="218" t="s">
        <v>1</v>
      </c>
      <c r="F488" s="219" t="s">
        <v>649</v>
      </c>
      <c r="G488" s="217"/>
      <c r="H488" s="220">
        <v>33.9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163</v>
      </c>
      <c r="AU488" s="226" t="s">
        <v>85</v>
      </c>
      <c r="AV488" s="14" t="s">
        <v>85</v>
      </c>
      <c r="AW488" s="14" t="s">
        <v>32</v>
      </c>
      <c r="AX488" s="14" t="s">
        <v>76</v>
      </c>
      <c r="AY488" s="226" t="s">
        <v>154</v>
      </c>
    </row>
    <row r="489" spans="2:51" s="13" customFormat="1" ht="11.25">
      <c r="B489" s="205"/>
      <c r="C489" s="206"/>
      <c r="D489" s="207" t="s">
        <v>163</v>
      </c>
      <c r="E489" s="208" t="s">
        <v>1</v>
      </c>
      <c r="F489" s="209" t="s">
        <v>650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163</v>
      </c>
      <c r="AU489" s="215" t="s">
        <v>85</v>
      </c>
      <c r="AV489" s="13" t="s">
        <v>83</v>
      </c>
      <c r="AW489" s="13" t="s">
        <v>32</v>
      </c>
      <c r="AX489" s="13" t="s">
        <v>76</v>
      </c>
      <c r="AY489" s="215" t="s">
        <v>154</v>
      </c>
    </row>
    <row r="490" spans="2:51" s="14" customFormat="1" ht="11.25">
      <c r="B490" s="216"/>
      <c r="C490" s="217"/>
      <c r="D490" s="207" t="s">
        <v>163</v>
      </c>
      <c r="E490" s="218" t="s">
        <v>1</v>
      </c>
      <c r="F490" s="219" t="s">
        <v>651</v>
      </c>
      <c r="G490" s="217"/>
      <c r="H490" s="220">
        <v>5.6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163</v>
      </c>
      <c r="AU490" s="226" t="s">
        <v>85</v>
      </c>
      <c r="AV490" s="14" t="s">
        <v>85</v>
      </c>
      <c r="AW490" s="14" t="s">
        <v>32</v>
      </c>
      <c r="AX490" s="14" t="s">
        <v>76</v>
      </c>
      <c r="AY490" s="226" t="s">
        <v>154</v>
      </c>
    </row>
    <row r="491" spans="2:51" s="15" customFormat="1" ht="11.25">
      <c r="B491" s="227"/>
      <c r="C491" s="228"/>
      <c r="D491" s="207" t="s">
        <v>163</v>
      </c>
      <c r="E491" s="229" t="s">
        <v>1</v>
      </c>
      <c r="F491" s="230" t="s">
        <v>166</v>
      </c>
      <c r="G491" s="228"/>
      <c r="H491" s="231">
        <v>39.5</v>
      </c>
      <c r="I491" s="232"/>
      <c r="J491" s="228"/>
      <c r="K491" s="228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163</v>
      </c>
      <c r="AU491" s="237" t="s">
        <v>85</v>
      </c>
      <c r="AV491" s="15" t="s">
        <v>161</v>
      </c>
      <c r="AW491" s="15" t="s">
        <v>32</v>
      </c>
      <c r="AX491" s="15" t="s">
        <v>83</v>
      </c>
      <c r="AY491" s="237" t="s">
        <v>154</v>
      </c>
    </row>
    <row r="492" spans="2:63" s="12" customFormat="1" ht="22.9" customHeight="1">
      <c r="B492" s="176"/>
      <c r="C492" s="177"/>
      <c r="D492" s="178" t="s">
        <v>75</v>
      </c>
      <c r="E492" s="190" t="s">
        <v>652</v>
      </c>
      <c r="F492" s="190" t="s">
        <v>653</v>
      </c>
      <c r="G492" s="177"/>
      <c r="H492" s="177"/>
      <c r="I492" s="180"/>
      <c r="J492" s="191">
        <f>BK492</f>
        <v>0</v>
      </c>
      <c r="K492" s="177"/>
      <c r="L492" s="182"/>
      <c r="M492" s="183"/>
      <c r="N492" s="184"/>
      <c r="O492" s="184"/>
      <c r="P492" s="185">
        <f>SUM(P493:P543)</f>
        <v>0</v>
      </c>
      <c r="Q492" s="184"/>
      <c r="R492" s="185">
        <f>SUM(R493:R543)</f>
        <v>0</v>
      </c>
      <c r="S492" s="184"/>
      <c r="T492" s="186">
        <f>SUM(T493:T543)</f>
        <v>0.166</v>
      </c>
      <c r="AR492" s="187" t="s">
        <v>85</v>
      </c>
      <c r="AT492" s="188" t="s">
        <v>75</v>
      </c>
      <c r="AU492" s="188" t="s">
        <v>83</v>
      </c>
      <c r="AY492" s="187" t="s">
        <v>154</v>
      </c>
      <c r="BK492" s="189">
        <f>SUM(BK493:BK543)</f>
        <v>0</v>
      </c>
    </row>
    <row r="493" spans="1:65" s="2" customFormat="1" ht="21.75" customHeight="1">
      <c r="A493" s="35"/>
      <c r="B493" s="36"/>
      <c r="C493" s="192" t="s">
        <v>654</v>
      </c>
      <c r="D493" s="192" t="s">
        <v>156</v>
      </c>
      <c r="E493" s="193" t="s">
        <v>655</v>
      </c>
      <c r="F493" s="194" t="s">
        <v>656</v>
      </c>
      <c r="G493" s="195" t="s">
        <v>336</v>
      </c>
      <c r="H493" s="196">
        <v>1</v>
      </c>
      <c r="I493" s="197"/>
      <c r="J493" s="198">
        <f>ROUND(I493*H493,2)</f>
        <v>0</v>
      </c>
      <c r="K493" s="194" t="s">
        <v>1</v>
      </c>
      <c r="L493" s="40"/>
      <c r="M493" s="199" t="s">
        <v>1</v>
      </c>
      <c r="N493" s="200" t="s">
        <v>41</v>
      </c>
      <c r="O493" s="7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03" t="s">
        <v>274</v>
      </c>
      <c r="AT493" s="203" t="s">
        <v>156</v>
      </c>
      <c r="AU493" s="203" t="s">
        <v>85</v>
      </c>
      <c r="AY493" s="18" t="s">
        <v>154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18" t="s">
        <v>83</v>
      </c>
      <c r="BK493" s="204">
        <f>ROUND(I493*H493,2)</f>
        <v>0</v>
      </c>
      <c r="BL493" s="18" t="s">
        <v>274</v>
      </c>
      <c r="BM493" s="203" t="s">
        <v>657</v>
      </c>
    </row>
    <row r="494" spans="2:51" s="14" customFormat="1" ht="11.25">
      <c r="B494" s="216"/>
      <c r="C494" s="217"/>
      <c r="D494" s="207" t="s">
        <v>163</v>
      </c>
      <c r="E494" s="218" t="s">
        <v>1</v>
      </c>
      <c r="F494" s="219" t="s">
        <v>83</v>
      </c>
      <c r="G494" s="217"/>
      <c r="H494" s="220">
        <v>1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163</v>
      </c>
      <c r="AU494" s="226" t="s">
        <v>85</v>
      </c>
      <c r="AV494" s="14" t="s">
        <v>85</v>
      </c>
      <c r="AW494" s="14" t="s">
        <v>32</v>
      </c>
      <c r="AX494" s="14" t="s">
        <v>83</v>
      </c>
      <c r="AY494" s="226" t="s">
        <v>154</v>
      </c>
    </row>
    <row r="495" spans="1:65" s="2" customFormat="1" ht="21.75" customHeight="1">
      <c r="A495" s="35"/>
      <c r="B495" s="36"/>
      <c r="C495" s="192" t="s">
        <v>658</v>
      </c>
      <c r="D495" s="192" t="s">
        <v>156</v>
      </c>
      <c r="E495" s="193" t="s">
        <v>659</v>
      </c>
      <c r="F495" s="194" t="s">
        <v>660</v>
      </c>
      <c r="G495" s="195" t="s">
        <v>336</v>
      </c>
      <c r="H495" s="196">
        <v>5</v>
      </c>
      <c r="I495" s="197"/>
      <c r="J495" s="198">
        <f>ROUND(I495*H495,2)</f>
        <v>0</v>
      </c>
      <c r="K495" s="194" t="s">
        <v>1</v>
      </c>
      <c r="L495" s="40"/>
      <c r="M495" s="199" t="s">
        <v>1</v>
      </c>
      <c r="N495" s="200" t="s">
        <v>41</v>
      </c>
      <c r="O495" s="72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03" t="s">
        <v>274</v>
      </c>
      <c r="AT495" s="203" t="s">
        <v>156</v>
      </c>
      <c r="AU495" s="203" t="s">
        <v>85</v>
      </c>
      <c r="AY495" s="18" t="s">
        <v>154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18" t="s">
        <v>83</v>
      </c>
      <c r="BK495" s="204">
        <f>ROUND(I495*H495,2)</f>
        <v>0</v>
      </c>
      <c r="BL495" s="18" t="s">
        <v>274</v>
      </c>
      <c r="BM495" s="203" t="s">
        <v>661</v>
      </c>
    </row>
    <row r="496" spans="2:51" s="14" customFormat="1" ht="11.25">
      <c r="B496" s="216"/>
      <c r="C496" s="217"/>
      <c r="D496" s="207" t="s">
        <v>163</v>
      </c>
      <c r="E496" s="218" t="s">
        <v>1</v>
      </c>
      <c r="F496" s="219" t="s">
        <v>179</v>
      </c>
      <c r="G496" s="217"/>
      <c r="H496" s="220">
        <v>5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163</v>
      </c>
      <c r="AU496" s="226" t="s">
        <v>85</v>
      </c>
      <c r="AV496" s="14" t="s">
        <v>85</v>
      </c>
      <c r="AW496" s="14" t="s">
        <v>32</v>
      </c>
      <c r="AX496" s="14" t="s">
        <v>83</v>
      </c>
      <c r="AY496" s="226" t="s">
        <v>154</v>
      </c>
    </row>
    <row r="497" spans="1:65" s="2" customFormat="1" ht="21.75" customHeight="1">
      <c r="A497" s="35"/>
      <c r="B497" s="36"/>
      <c r="C497" s="192" t="s">
        <v>662</v>
      </c>
      <c r="D497" s="192" t="s">
        <v>156</v>
      </c>
      <c r="E497" s="193" t="s">
        <v>663</v>
      </c>
      <c r="F497" s="194" t="s">
        <v>664</v>
      </c>
      <c r="G497" s="195" t="s">
        <v>336</v>
      </c>
      <c r="H497" s="196">
        <v>1</v>
      </c>
      <c r="I497" s="197"/>
      <c r="J497" s="198">
        <f>ROUND(I497*H497,2)</f>
        <v>0</v>
      </c>
      <c r="K497" s="194" t="s">
        <v>1</v>
      </c>
      <c r="L497" s="40"/>
      <c r="M497" s="199" t="s">
        <v>1</v>
      </c>
      <c r="N497" s="200" t="s">
        <v>41</v>
      </c>
      <c r="O497" s="72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03" t="s">
        <v>274</v>
      </c>
      <c r="AT497" s="203" t="s">
        <v>156</v>
      </c>
      <c r="AU497" s="203" t="s">
        <v>85</v>
      </c>
      <c r="AY497" s="18" t="s">
        <v>154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18" t="s">
        <v>83</v>
      </c>
      <c r="BK497" s="204">
        <f>ROUND(I497*H497,2)</f>
        <v>0</v>
      </c>
      <c r="BL497" s="18" t="s">
        <v>274</v>
      </c>
      <c r="BM497" s="203" t="s">
        <v>665</v>
      </c>
    </row>
    <row r="498" spans="2:51" s="14" customFormat="1" ht="11.25">
      <c r="B498" s="216"/>
      <c r="C498" s="217"/>
      <c r="D498" s="207" t="s">
        <v>163</v>
      </c>
      <c r="E498" s="218" t="s">
        <v>1</v>
      </c>
      <c r="F498" s="219" t="s">
        <v>83</v>
      </c>
      <c r="G498" s="217"/>
      <c r="H498" s="220">
        <v>1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163</v>
      </c>
      <c r="AU498" s="226" t="s">
        <v>85</v>
      </c>
      <c r="AV498" s="14" t="s">
        <v>85</v>
      </c>
      <c r="AW498" s="14" t="s">
        <v>32</v>
      </c>
      <c r="AX498" s="14" t="s">
        <v>83</v>
      </c>
      <c r="AY498" s="226" t="s">
        <v>154</v>
      </c>
    </row>
    <row r="499" spans="1:65" s="2" customFormat="1" ht="21.75" customHeight="1">
      <c r="A499" s="35"/>
      <c r="B499" s="36"/>
      <c r="C499" s="192" t="s">
        <v>666</v>
      </c>
      <c r="D499" s="192" t="s">
        <v>156</v>
      </c>
      <c r="E499" s="193" t="s">
        <v>667</v>
      </c>
      <c r="F499" s="194" t="s">
        <v>668</v>
      </c>
      <c r="G499" s="195" t="s">
        <v>336</v>
      </c>
      <c r="H499" s="196">
        <v>11</v>
      </c>
      <c r="I499" s="197"/>
      <c r="J499" s="198">
        <f>ROUND(I499*H499,2)</f>
        <v>0</v>
      </c>
      <c r="K499" s="194" t="s">
        <v>1</v>
      </c>
      <c r="L499" s="40"/>
      <c r="M499" s="199" t="s">
        <v>1</v>
      </c>
      <c r="N499" s="200" t="s">
        <v>41</v>
      </c>
      <c r="O499" s="7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3" t="s">
        <v>274</v>
      </c>
      <c r="AT499" s="203" t="s">
        <v>156</v>
      </c>
      <c r="AU499" s="203" t="s">
        <v>85</v>
      </c>
      <c r="AY499" s="18" t="s">
        <v>154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8" t="s">
        <v>83</v>
      </c>
      <c r="BK499" s="204">
        <f>ROUND(I499*H499,2)</f>
        <v>0</v>
      </c>
      <c r="BL499" s="18" t="s">
        <v>274</v>
      </c>
      <c r="BM499" s="203" t="s">
        <v>669</v>
      </c>
    </row>
    <row r="500" spans="2:51" s="14" customFormat="1" ht="11.25">
      <c r="B500" s="216"/>
      <c r="C500" s="217"/>
      <c r="D500" s="207" t="s">
        <v>163</v>
      </c>
      <c r="E500" s="218" t="s">
        <v>1</v>
      </c>
      <c r="F500" s="219" t="s">
        <v>224</v>
      </c>
      <c r="G500" s="217"/>
      <c r="H500" s="220">
        <v>11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163</v>
      </c>
      <c r="AU500" s="226" t="s">
        <v>85</v>
      </c>
      <c r="AV500" s="14" t="s">
        <v>85</v>
      </c>
      <c r="AW500" s="14" t="s">
        <v>32</v>
      </c>
      <c r="AX500" s="14" t="s">
        <v>83</v>
      </c>
      <c r="AY500" s="226" t="s">
        <v>154</v>
      </c>
    </row>
    <row r="501" spans="1:65" s="2" customFormat="1" ht="16.5" customHeight="1">
      <c r="A501" s="35"/>
      <c r="B501" s="36"/>
      <c r="C501" s="192" t="s">
        <v>670</v>
      </c>
      <c r="D501" s="192" t="s">
        <v>156</v>
      </c>
      <c r="E501" s="193" t="s">
        <v>671</v>
      </c>
      <c r="F501" s="194" t="s">
        <v>672</v>
      </c>
      <c r="G501" s="195" t="s">
        <v>216</v>
      </c>
      <c r="H501" s="196">
        <v>63</v>
      </c>
      <c r="I501" s="197"/>
      <c r="J501" s="198">
        <f>ROUND(I501*H501,2)</f>
        <v>0</v>
      </c>
      <c r="K501" s="194" t="s">
        <v>1</v>
      </c>
      <c r="L501" s="40"/>
      <c r="M501" s="199" t="s">
        <v>1</v>
      </c>
      <c r="N501" s="200" t="s">
        <v>41</v>
      </c>
      <c r="O501" s="72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03" t="s">
        <v>274</v>
      </c>
      <c r="AT501" s="203" t="s">
        <v>156</v>
      </c>
      <c r="AU501" s="203" t="s">
        <v>85</v>
      </c>
      <c r="AY501" s="18" t="s">
        <v>154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18" t="s">
        <v>83</v>
      </c>
      <c r="BK501" s="204">
        <f>ROUND(I501*H501,2)</f>
        <v>0</v>
      </c>
      <c r="BL501" s="18" t="s">
        <v>274</v>
      </c>
      <c r="BM501" s="203" t="s">
        <v>673</v>
      </c>
    </row>
    <row r="502" spans="2:51" s="13" customFormat="1" ht="11.25">
      <c r="B502" s="205"/>
      <c r="C502" s="206"/>
      <c r="D502" s="207" t="s">
        <v>163</v>
      </c>
      <c r="E502" s="208" t="s">
        <v>1</v>
      </c>
      <c r="F502" s="209" t="s">
        <v>674</v>
      </c>
      <c r="G502" s="206"/>
      <c r="H502" s="208" t="s">
        <v>1</v>
      </c>
      <c r="I502" s="210"/>
      <c r="J502" s="206"/>
      <c r="K502" s="206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163</v>
      </c>
      <c r="AU502" s="215" t="s">
        <v>85</v>
      </c>
      <c r="AV502" s="13" t="s">
        <v>83</v>
      </c>
      <c r="AW502" s="13" t="s">
        <v>32</v>
      </c>
      <c r="AX502" s="13" t="s">
        <v>76</v>
      </c>
      <c r="AY502" s="215" t="s">
        <v>154</v>
      </c>
    </row>
    <row r="503" spans="2:51" s="14" customFormat="1" ht="11.25">
      <c r="B503" s="216"/>
      <c r="C503" s="217"/>
      <c r="D503" s="207" t="s">
        <v>163</v>
      </c>
      <c r="E503" s="218" t="s">
        <v>1</v>
      </c>
      <c r="F503" s="219" t="s">
        <v>675</v>
      </c>
      <c r="G503" s="217"/>
      <c r="H503" s="220">
        <v>40.32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163</v>
      </c>
      <c r="AU503" s="226" t="s">
        <v>85</v>
      </c>
      <c r="AV503" s="14" t="s">
        <v>85</v>
      </c>
      <c r="AW503" s="14" t="s">
        <v>32</v>
      </c>
      <c r="AX503" s="14" t="s">
        <v>76</v>
      </c>
      <c r="AY503" s="226" t="s">
        <v>154</v>
      </c>
    </row>
    <row r="504" spans="2:51" s="13" customFormat="1" ht="11.25">
      <c r="B504" s="205"/>
      <c r="C504" s="206"/>
      <c r="D504" s="207" t="s">
        <v>163</v>
      </c>
      <c r="E504" s="208" t="s">
        <v>1</v>
      </c>
      <c r="F504" s="209" t="s">
        <v>676</v>
      </c>
      <c r="G504" s="206"/>
      <c r="H504" s="208" t="s">
        <v>1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163</v>
      </c>
      <c r="AU504" s="215" t="s">
        <v>85</v>
      </c>
      <c r="AV504" s="13" t="s">
        <v>83</v>
      </c>
      <c r="AW504" s="13" t="s">
        <v>32</v>
      </c>
      <c r="AX504" s="13" t="s">
        <v>76</v>
      </c>
      <c r="AY504" s="215" t="s">
        <v>154</v>
      </c>
    </row>
    <row r="505" spans="2:51" s="14" customFormat="1" ht="11.25">
      <c r="B505" s="216"/>
      <c r="C505" s="217"/>
      <c r="D505" s="207" t="s">
        <v>163</v>
      </c>
      <c r="E505" s="218" t="s">
        <v>1</v>
      </c>
      <c r="F505" s="219" t="s">
        <v>677</v>
      </c>
      <c r="G505" s="217"/>
      <c r="H505" s="220">
        <v>7.56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163</v>
      </c>
      <c r="AU505" s="226" t="s">
        <v>85</v>
      </c>
      <c r="AV505" s="14" t="s">
        <v>85</v>
      </c>
      <c r="AW505" s="14" t="s">
        <v>32</v>
      </c>
      <c r="AX505" s="14" t="s">
        <v>76</v>
      </c>
      <c r="AY505" s="226" t="s">
        <v>154</v>
      </c>
    </row>
    <row r="506" spans="2:51" s="13" customFormat="1" ht="11.25">
      <c r="B506" s="205"/>
      <c r="C506" s="206"/>
      <c r="D506" s="207" t="s">
        <v>163</v>
      </c>
      <c r="E506" s="208" t="s">
        <v>1</v>
      </c>
      <c r="F506" s="209" t="s">
        <v>678</v>
      </c>
      <c r="G506" s="206"/>
      <c r="H506" s="208" t="s">
        <v>1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163</v>
      </c>
      <c r="AU506" s="215" t="s">
        <v>85</v>
      </c>
      <c r="AV506" s="13" t="s">
        <v>83</v>
      </c>
      <c r="AW506" s="13" t="s">
        <v>32</v>
      </c>
      <c r="AX506" s="13" t="s">
        <v>76</v>
      </c>
      <c r="AY506" s="215" t="s">
        <v>154</v>
      </c>
    </row>
    <row r="507" spans="2:51" s="14" customFormat="1" ht="11.25">
      <c r="B507" s="216"/>
      <c r="C507" s="217"/>
      <c r="D507" s="207" t="s">
        <v>163</v>
      </c>
      <c r="E507" s="218" t="s">
        <v>1</v>
      </c>
      <c r="F507" s="219" t="s">
        <v>679</v>
      </c>
      <c r="G507" s="217"/>
      <c r="H507" s="220">
        <v>5.04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163</v>
      </c>
      <c r="AU507" s="226" t="s">
        <v>85</v>
      </c>
      <c r="AV507" s="14" t="s">
        <v>85</v>
      </c>
      <c r="AW507" s="14" t="s">
        <v>32</v>
      </c>
      <c r="AX507" s="14" t="s">
        <v>76</v>
      </c>
      <c r="AY507" s="226" t="s">
        <v>154</v>
      </c>
    </row>
    <row r="508" spans="2:51" s="13" customFormat="1" ht="11.25">
      <c r="B508" s="205"/>
      <c r="C508" s="206"/>
      <c r="D508" s="207" t="s">
        <v>163</v>
      </c>
      <c r="E508" s="208" t="s">
        <v>1</v>
      </c>
      <c r="F508" s="209" t="s">
        <v>680</v>
      </c>
      <c r="G508" s="206"/>
      <c r="H508" s="208" t="s">
        <v>1</v>
      </c>
      <c r="I508" s="210"/>
      <c r="J508" s="206"/>
      <c r="K508" s="206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163</v>
      </c>
      <c r="AU508" s="215" t="s">
        <v>85</v>
      </c>
      <c r="AV508" s="13" t="s">
        <v>83</v>
      </c>
      <c r="AW508" s="13" t="s">
        <v>32</v>
      </c>
      <c r="AX508" s="13" t="s">
        <v>76</v>
      </c>
      <c r="AY508" s="215" t="s">
        <v>154</v>
      </c>
    </row>
    <row r="509" spans="2:51" s="14" customFormat="1" ht="11.25">
      <c r="B509" s="216"/>
      <c r="C509" s="217"/>
      <c r="D509" s="207" t="s">
        <v>163</v>
      </c>
      <c r="E509" s="218" t="s">
        <v>1</v>
      </c>
      <c r="F509" s="219" t="s">
        <v>679</v>
      </c>
      <c r="G509" s="217"/>
      <c r="H509" s="220">
        <v>5.04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163</v>
      </c>
      <c r="AU509" s="226" t="s">
        <v>85</v>
      </c>
      <c r="AV509" s="14" t="s">
        <v>85</v>
      </c>
      <c r="AW509" s="14" t="s">
        <v>32</v>
      </c>
      <c r="AX509" s="14" t="s">
        <v>76</v>
      </c>
      <c r="AY509" s="226" t="s">
        <v>154</v>
      </c>
    </row>
    <row r="510" spans="2:51" s="13" customFormat="1" ht="11.25">
      <c r="B510" s="205"/>
      <c r="C510" s="206"/>
      <c r="D510" s="207" t="s">
        <v>163</v>
      </c>
      <c r="E510" s="208" t="s">
        <v>1</v>
      </c>
      <c r="F510" s="209" t="s">
        <v>681</v>
      </c>
      <c r="G510" s="206"/>
      <c r="H510" s="208" t="s">
        <v>1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163</v>
      </c>
      <c r="AU510" s="215" t="s">
        <v>85</v>
      </c>
      <c r="AV510" s="13" t="s">
        <v>83</v>
      </c>
      <c r="AW510" s="13" t="s">
        <v>32</v>
      </c>
      <c r="AX510" s="13" t="s">
        <v>76</v>
      </c>
      <c r="AY510" s="215" t="s">
        <v>154</v>
      </c>
    </row>
    <row r="511" spans="2:51" s="14" customFormat="1" ht="11.25">
      <c r="B511" s="216"/>
      <c r="C511" s="217"/>
      <c r="D511" s="207" t="s">
        <v>163</v>
      </c>
      <c r="E511" s="218" t="s">
        <v>1</v>
      </c>
      <c r="F511" s="219" t="s">
        <v>679</v>
      </c>
      <c r="G511" s="217"/>
      <c r="H511" s="220">
        <v>5.04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163</v>
      </c>
      <c r="AU511" s="226" t="s">
        <v>85</v>
      </c>
      <c r="AV511" s="14" t="s">
        <v>85</v>
      </c>
      <c r="AW511" s="14" t="s">
        <v>32</v>
      </c>
      <c r="AX511" s="14" t="s">
        <v>76</v>
      </c>
      <c r="AY511" s="226" t="s">
        <v>154</v>
      </c>
    </row>
    <row r="512" spans="2:51" s="15" customFormat="1" ht="11.25">
      <c r="B512" s="227"/>
      <c r="C512" s="228"/>
      <c r="D512" s="207" t="s">
        <v>163</v>
      </c>
      <c r="E512" s="229" t="s">
        <v>1</v>
      </c>
      <c r="F512" s="230" t="s">
        <v>166</v>
      </c>
      <c r="G512" s="228"/>
      <c r="H512" s="231">
        <v>63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AT512" s="237" t="s">
        <v>163</v>
      </c>
      <c r="AU512" s="237" t="s">
        <v>85</v>
      </c>
      <c r="AV512" s="15" t="s">
        <v>161</v>
      </c>
      <c r="AW512" s="15" t="s">
        <v>32</v>
      </c>
      <c r="AX512" s="15" t="s">
        <v>83</v>
      </c>
      <c r="AY512" s="237" t="s">
        <v>154</v>
      </c>
    </row>
    <row r="513" spans="1:65" s="2" customFormat="1" ht="16.5" customHeight="1">
      <c r="A513" s="35"/>
      <c r="B513" s="36"/>
      <c r="C513" s="192" t="s">
        <v>682</v>
      </c>
      <c r="D513" s="192" t="s">
        <v>156</v>
      </c>
      <c r="E513" s="193" t="s">
        <v>683</v>
      </c>
      <c r="F513" s="194" t="s">
        <v>684</v>
      </c>
      <c r="G513" s="195" t="s">
        <v>266</v>
      </c>
      <c r="H513" s="196">
        <v>30.3</v>
      </c>
      <c r="I513" s="197"/>
      <c r="J513" s="198">
        <f>ROUND(I513*H513,2)</f>
        <v>0</v>
      </c>
      <c r="K513" s="194" t="s">
        <v>1</v>
      </c>
      <c r="L513" s="40"/>
      <c r="M513" s="199" t="s">
        <v>1</v>
      </c>
      <c r="N513" s="200" t="s">
        <v>41</v>
      </c>
      <c r="O513" s="72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03" t="s">
        <v>274</v>
      </c>
      <c r="AT513" s="203" t="s">
        <v>156</v>
      </c>
      <c r="AU513" s="203" t="s">
        <v>85</v>
      </c>
      <c r="AY513" s="18" t="s">
        <v>154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18" t="s">
        <v>83</v>
      </c>
      <c r="BK513" s="204">
        <f>ROUND(I513*H513,2)</f>
        <v>0</v>
      </c>
      <c r="BL513" s="18" t="s">
        <v>274</v>
      </c>
      <c r="BM513" s="203" t="s">
        <v>685</v>
      </c>
    </row>
    <row r="514" spans="2:51" s="14" customFormat="1" ht="11.25">
      <c r="B514" s="216"/>
      <c r="C514" s="217"/>
      <c r="D514" s="207" t="s">
        <v>163</v>
      </c>
      <c r="E514" s="218" t="s">
        <v>1</v>
      </c>
      <c r="F514" s="219" t="s">
        <v>686</v>
      </c>
      <c r="G514" s="217"/>
      <c r="H514" s="220">
        <v>33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163</v>
      </c>
      <c r="AU514" s="226" t="s">
        <v>85</v>
      </c>
      <c r="AV514" s="14" t="s">
        <v>85</v>
      </c>
      <c r="AW514" s="14" t="s">
        <v>32</v>
      </c>
      <c r="AX514" s="14" t="s">
        <v>76</v>
      </c>
      <c r="AY514" s="226" t="s">
        <v>154</v>
      </c>
    </row>
    <row r="515" spans="2:51" s="13" customFormat="1" ht="11.25">
      <c r="B515" s="205"/>
      <c r="C515" s="206"/>
      <c r="D515" s="207" t="s">
        <v>163</v>
      </c>
      <c r="E515" s="208" t="s">
        <v>1</v>
      </c>
      <c r="F515" s="209" t="s">
        <v>687</v>
      </c>
      <c r="G515" s="206"/>
      <c r="H515" s="208" t="s">
        <v>1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163</v>
      </c>
      <c r="AU515" s="215" t="s">
        <v>85</v>
      </c>
      <c r="AV515" s="13" t="s">
        <v>83</v>
      </c>
      <c r="AW515" s="13" t="s">
        <v>32</v>
      </c>
      <c r="AX515" s="13" t="s">
        <v>76</v>
      </c>
      <c r="AY515" s="215" t="s">
        <v>154</v>
      </c>
    </row>
    <row r="516" spans="2:51" s="14" customFormat="1" ht="11.25">
      <c r="B516" s="216"/>
      <c r="C516" s="217"/>
      <c r="D516" s="207" t="s">
        <v>163</v>
      </c>
      <c r="E516" s="218" t="s">
        <v>1</v>
      </c>
      <c r="F516" s="219" t="s">
        <v>688</v>
      </c>
      <c r="G516" s="217"/>
      <c r="H516" s="220">
        <v>-2.7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163</v>
      </c>
      <c r="AU516" s="226" t="s">
        <v>85</v>
      </c>
      <c r="AV516" s="14" t="s">
        <v>85</v>
      </c>
      <c r="AW516" s="14" t="s">
        <v>32</v>
      </c>
      <c r="AX516" s="14" t="s">
        <v>76</v>
      </c>
      <c r="AY516" s="226" t="s">
        <v>154</v>
      </c>
    </row>
    <row r="517" spans="2:51" s="15" customFormat="1" ht="11.25">
      <c r="B517" s="227"/>
      <c r="C517" s="228"/>
      <c r="D517" s="207" t="s">
        <v>163</v>
      </c>
      <c r="E517" s="229" t="s">
        <v>1</v>
      </c>
      <c r="F517" s="230" t="s">
        <v>166</v>
      </c>
      <c r="G517" s="228"/>
      <c r="H517" s="231">
        <v>30.3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163</v>
      </c>
      <c r="AU517" s="237" t="s">
        <v>85</v>
      </c>
      <c r="AV517" s="15" t="s">
        <v>161</v>
      </c>
      <c r="AW517" s="15" t="s">
        <v>32</v>
      </c>
      <c r="AX517" s="15" t="s">
        <v>83</v>
      </c>
      <c r="AY517" s="237" t="s">
        <v>154</v>
      </c>
    </row>
    <row r="518" spans="1:65" s="2" customFormat="1" ht="24">
      <c r="A518" s="35"/>
      <c r="B518" s="36"/>
      <c r="C518" s="192" t="s">
        <v>689</v>
      </c>
      <c r="D518" s="192" t="s">
        <v>156</v>
      </c>
      <c r="E518" s="193" t="s">
        <v>690</v>
      </c>
      <c r="F518" s="194" t="s">
        <v>691</v>
      </c>
      <c r="G518" s="195" t="s">
        <v>336</v>
      </c>
      <c r="H518" s="196">
        <v>2</v>
      </c>
      <c r="I518" s="197"/>
      <c r="J518" s="198">
        <f>ROUND(I518*H518,2)</f>
        <v>0</v>
      </c>
      <c r="K518" s="194" t="s">
        <v>1</v>
      </c>
      <c r="L518" s="40"/>
      <c r="M518" s="199" t="s">
        <v>1</v>
      </c>
      <c r="N518" s="200" t="s">
        <v>41</v>
      </c>
      <c r="O518" s="72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3" t="s">
        <v>274</v>
      </c>
      <c r="AT518" s="203" t="s">
        <v>156</v>
      </c>
      <c r="AU518" s="203" t="s">
        <v>85</v>
      </c>
      <c r="AY518" s="18" t="s">
        <v>154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8" t="s">
        <v>83</v>
      </c>
      <c r="BK518" s="204">
        <f>ROUND(I518*H518,2)</f>
        <v>0</v>
      </c>
      <c r="BL518" s="18" t="s">
        <v>274</v>
      </c>
      <c r="BM518" s="203" t="s">
        <v>692</v>
      </c>
    </row>
    <row r="519" spans="2:51" s="14" customFormat="1" ht="11.25">
      <c r="B519" s="216"/>
      <c r="C519" s="217"/>
      <c r="D519" s="207" t="s">
        <v>163</v>
      </c>
      <c r="E519" s="218" t="s">
        <v>1</v>
      </c>
      <c r="F519" s="219" t="s">
        <v>85</v>
      </c>
      <c r="G519" s="217"/>
      <c r="H519" s="220">
        <v>2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163</v>
      </c>
      <c r="AU519" s="226" t="s">
        <v>85</v>
      </c>
      <c r="AV519" s="14" t="s">
        <v>85</v>
      </c>
      <c r="AW519" s="14" t="s">
        <v>32</v>
      </c>
      <c r="AX519" s="14" t="s">
        <v>83</v>
      </c>
      <c r="AY519" s="226" t="s">
        <v>154</v>
      </c>
    </row>
    <row r="520" spans="1:65" s="2" customFormat="1" ht="24">
      <c r="A520" s="35"/>
      <c r="B520" s="36"/>
      <c r="C520" s="192" t="s">
        <v>693</v>
      </c>
      <c r="D520" s="192" t="s">
        <v>156</v>
      </c>
      <c r="E520" s="193" t="s">
        <v>694</v>
      </c>
      <c r="F520" s="194" t="s">
        <v>695</v>
      </c>
      <c r="G520" s="195" t="s">
        <v>336</v>
      </c>
      <c r="H520" s="196">
        <v>5</v>
      </c>
      <c r="I520" s="197"/>
      <c r="J520" s="198">
        <f>ROUND(I520*H520,2)</f>
        <v>0</v>
      </c>
      <c r="K520" s="194" t="s">
        <v>1</v>
      </c>
      <c r="L520" s="40"/>
      <c r="M520" s="199" t="s">
        <v>1</v>
      </c>
      <c r="N520" s="200" t="s">
        <v>41</v>
      </c>
      <c r="O520" s="72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03" t="s">
        <v>274</v>
      </c>
      <c r="AT520" s="203" t="s">
        <v>156</v>
      </c>
      <c r="AU520" s="203" t="s">
        <v>85</v>
      </c>
      <c r="AY520" s="18" t="s">
        <v>154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18" t="s">
        <v>83</v>
      </c>
      <c r="BK520" s="204">
        <f>ROUND(I520*H520,2)</f>
        <v>0</v>
      </c>
      <c r="BL520" s="18" t="s">
        <v>274</v>
      </c>
      <c r="BM520" s="203" t="s">
        <v>696</v>
      </c>
    </row>
    <row r="521" spans="2:51" s="14" customFormat="1" ht="11.25">
      <c r="B521" s="216"/>
      <c r="C521" s="217"/>
      <c r="D521" s="207" t="s">
        <v>163</v>
      </c>
      <c r="E521" s="218" t="s">
        <v>1</v>
      </c>
      <c r="F521" s="219" t="s">
        <v>179</v>
      </c>
      <c r="G521" s="217"/>
      <c r="H521" s="220">
        <v>5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163</v>
      </c>
      <c r="AU521" s="226" t="s">
        <v>85</v>
      </c>
      <c r="AV521" s="14" t="s">
        <v>85</v>
      </c>
      <c r="AW521" s="14" t="s">
        <v>32</v>
      </c>
      <c r="AX521" s="14" t="s">
        <v>83</v>
      </c>
      <c r="AY521" s="226" t="s">
        <v>154</v>
      </c>
    </row>
    <row r="522" spans="1:65" s="2" customFormat="1" ht="24">
      <c r="A522" s="35"/>
      <c r="B522" s="36"/>
      <c r="C522" s="192" t="s">
        <v>697</v>
      </c>
      <c r="D522" s="192" t="s">
        <v>156</v>
      </c>
      <c r="E522" s="193" t="s">
        <v>698</v>
      </c>
      <c r="F522" s="194" t="s">
        <v>699</v>
      </c>
      <c r="G522" s="195" t="s">
        <v>336</v>
      </c>
      <c r="H522" s="196">
        <v>2</v>
      </c>
      <c r="I522" s="197"/>
      <c r="J522" s="198">
        <f>ROUND(I522*H522,2)</f>
        <v>0</v>
      </c>
      <c r="K522" s="194" t="s">
        <v>1</v>
      </c>
      <c r="L522" s="40"/>
      <c r="M522" s="199" t="s">
        <v>1</v>
      </c>
      <c r="N522" s="200" t="s">
        <v>41</v>
      </c>
      <c r="O522" s="72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3" t="s">
        <v>274</v>
      </c>
      <c r="AT522" s="203" t="s">
        <v>156</v>
      </c>
      <c r="AU522" s="203" t="s">
        <v>85</v>
      </c>
      <c r="AY522" s="18" t="s">
        <v>154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8" t="s">
        <v>83</v>
      </c>
      <c r="BK522" s="204">
        <f>ROUND(I522*H522,2)</f>
        <v>0</v>
      </c>
      <c r="BL522" s="18" t="s">
        <v>274</v>
      </c>
      <c r="BM522" s="203" t="s">
        <v>700</v>
      </c>
    </row>
    <row r="523" spans="2:51" s="14" customFormat="1" ht="11.25">
      <c r="B523" s="216"/>
      <c r="C523" s="217"/>
      <c r="D523" s="207" t="s">
        <v>163</v>
      </c>
      <c r="E523" s="218" t="s">
        <v>1</v>
      </c>
      <c r="F523" s="219" t="s">
        <v>85</v>
      </c>
      <c r="G523" s="217"/>
      <c r="H523" s="220">
        <v>2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163</v>
      </c>
      <c r="AU523" s="226" t="s">
        <v>85</v>
      </c>
      <c r="AV523" s="14" t="s">
        <v>85</v>
      </c>
      <c r="AW523" s="14" t="s">
        <v>32</v>
      </c>
      <c r="AX523" s="14" t="s">
        <v>83</v>
      </c>
      <c r="AY523" s="226" t="s">
        <v>154</v>
      </c>
    </row>
    <row r="524" spans="1:65" s="2" customFormat="1" ht="21.75" customHeight="1">
      <c r="A524" s="35"/>
      <c r="B524" s="36"/>
      <c r="C524" s="192" t="s">
        <v>701</v>
      </c>
      <c r="D524" s="192" t="s">
        <v>156</v>
      </c>
      <c r="E524" s="193" t="s">
        <v>702</v>
      </c>
      <c r="F524" s="194" t="s">
        <v>703</v>
      </c>
      <c r="G524" s="195" t="s">
        <v>336</v>
      </c>
      <c r="H524" s="196">
        <v>2</v>
      </c>
      <c r="I524" s="197"/>
      <c r="J524" s="198">
        <f>ROUND(I524*H524,2)</f>
        <v>0</v>
      </c>
      <c r="K524" s="194" t="s">
        <v>1</v>
      </c>
      <c r="L524" s="40"/>
      <c r="M524" s="199" t="s">
        <v>1</v>
      </c>
      <c r="N524" s="200" t="s">
        <v>41</v>
      </c>
      <c r="O524" s="72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3" t="s">
        <v>274</v>
      </c>
      <c r="AT524" s="203" t="s">
        <v>156</v>
      </c>
      <c r="AU524" s="203" t="s">
        <v>85</v>
      </c>
      <c r="AY524" s="18" t="s">
        <v>154</v>
      </c>
      <c r="BE524" s="204">
        <f>IF(N524="základní",J524,0)</f>
        <v>0</v>
      </c>
      <c r="BF524" s="204">
        <f>IF(N524="snížená",J524,0)</f>
        <v>0</v>
      </c>
      <c r="BG524" s="204">
        <f>IF(N524="zákl. přenesená",J524,0)</f>
        <v>0</v>
      </c>
      <c r="BH524" s="204">
        <f>IF(N524="sníž. přenesená",J524,0)</f>
        <v>0</v>
      </c>
      <c r="BI524" s="204">
        <f>IF(N524="nulová",J524,0)</f>
        <v>0</v>
      </c>
      <c r="BJ524" s="18" t="s">
        <v>83</v>
      </c>
      <c r="BK524" s="204">
        <f>ROUND(I524*H524,2)</f>
        <v>0</v>
      </c>
      <c r="BL524" s="18" t="s">
        <v>274</v>
      </c>
      <c r="BM524" s="203" t="s">
        <v>704</v>
      </c>
    </row>
    <row r="525" spans="2:51" s="14" customFormat="1" ht="11.25">
      <c r="B525" s="216"/>
      <c r="C525" s="217"/>
      <c r="D525" s="207" t="s">
        <v>163</v>
      </c>
      <c r="E525" s="218" t="s">
        <v>1</v>
      </c>
      <c r="F525" s="219" t="s">
        <v>85</v>
      </c>
      <c r="G525" s="217"/>
      <c r="H525" s="220">
        <v>2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163</v>
      </c>
      <c r="AU525" s="226" t="s">
        <v>85</v>
      </c>
      <c r="AV525" s="14" t="s">
        <v>85</v>
      </c>
      <c r="AW525" s="14" t="s">
        <v>32</v>
      </c>
      <c r="AX525" s="14" t="s">
        <v>83</v>
      </c>
      <c r="AY525" s="226" t="s">
        <v>154</v>
      </c>
    </row>
    <row r="526" spans="1:65" s="2" customFormat="1" ht="24">
      <c r="A526" s="35"/>
      <c r="B526" s="36"/>
      <c r="C526" s="192" t="s">
        <v>705</v>
      </c>
      <c r="D526" s="192" t="s">
        <v>156</v>
      </c>
      <c r="E526" s="193" t="s">
        <v>706</v>
      </c>
      <c r="F526" s="194" t="s">
        <v>707</v>
      </c>
      <c r="G526" s="195" t="s">
        <v>336</v>
      </c>
      <c r="H526" s="196">
        <v>1</v>
      </c>
      <c r="I526" s="197"/>
      <c r="J526" s="198">
        <f>ROUND(I526*H526,2)</f>
        <v>0</v>
      </c>
      <c r="K526" s="194" t="s">
        <v>1</v>
      </c>
      <c r="L526" s="40"/>
      <c r="M526" s="199" t="s">
        <v>1</v>
      </c>
      <c r="N526" s="200" t="s">
        <v>41</v>
      </c>
      <c r="O526" s="72"/>
      <c r="P526" s="201">
        <f>O526*H526</f>
        <v>0</v>
      </c>
      <c r="Q526" s="201">
        <v>0</v>
      </c>
      <c r="R526" s="201">
        <f>Q526*H526</f>
        <v>0</v>
      </c>
      <c r="S526" s="201">
        <v>0</v>
      </c>
      <c r="T526" s="202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03" t="s">
        <v>274</v>
      </c>
      <c r="AT526" s="203" t="s">
        <v>156</v>
      </c>
      <c r="AU526" s="203" t="s">
        <v>85</v>
      </c>
      <c r="AY526" s="18" t="s">
        <v>154</v>
      </c>
      <c r="BE526" s="204">
        <f>IF(N526="základní",J526,0)</f>
        <v>0</v>
      </c>
      <c r="BF526" s="204">
        <f>IF(N526="snížená",J526,0)</f>
        <v>0</v>
      </c>
      <c r="BG526" s="204">
        <f>IF(N526="zákl. přenesená",J526,0)</f>
        <v>0</v>
      </c>
      <c r="BH526" s="204">
        <f>IF(N526="sníž. přenesená",J526,0)</f>
        <v>0</v>
      </c>
      <c r="BI526" s="204">
        <f>IF(N526="nulová",J526,0)</f>
        <v>0</v>
      </c>
      <c r="BJ526" s="18" t="s">
        <v>83</v>
      </c>
      <c r="BK526" s="204">
        <f>ROUND(I526*H526,2)</f>
        <v>0</v>
      </c>
      <c r="BL526" s="18" t="s">
        <v>274</v>
      </c>
      <c r="BM526" s="203" t="s">
        <v>708</v>
      </c>
    </row>
    <row r="527" spans="2:51" s="14" customFormat="1" ht="11.25">
      <c r="B527" s="216"/>
      <c r="C527" s="217"/>
      <c r="D527" s="207" t="s">
        <v>163</v>
      </c>
      <c r="E527" s="218" t="s">
        <v>1</v>
      </c>
      <c r="F527" s="219" t="s">
        <v>83</v>
      </c>
      <c r="G527" s="217"/>
      <c r="H527" s="220">
        <v>1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163</v>
      </c>
      <c r="AU527" s="226" t="s">
        <v>85</v>
      </c>
      <c r="AV527" s="14" t="s">
        <v>85</v>
      </c>
      <c r="AW527" s="14" t="s">
        <v>32</v>
      </c>
      <c r="AX527" s="14" t="s">
        <v>83</v>
      </c>
      <c r="AY527" s="226" t="s">
        <v>154</v>
      </c>
    </row>
    <row r="528" spans="1:65" s="2" customFormat="1" ht="21.75" customHeight="1">
      <c r="A528" s="35"/>
      <c r="B528" s="36"/>
      <c r="C528" s="192" t="s">
        <v>709</v>
      </c>
      <c r="D528" s="192" t="s">
        <v>156</v>
      </c>
      <c r="E528" s="193" t="s">
        <v>710</v>
      </c>
      <c r="F528" s="194" t="s">
        <v>711</v>
      </c>
      <c r="G528" s="195" t="s">
        <v>336</v>
      </c>
      <c r="H528" s="196">
        <v>2</v>
      </c>
      <c r="I528" s="197"/>
      <c r="J528" s="198">
        <f>ROUND(I528*H528,2)</f>
        <v>0</v>
      </c>
      <c r="K528" s="194" t="s">
        <v>1</v>
      </c>
      <c r="L528" s="40"/>
      <c r="M528" s="199" t="s">
        <v>1</v>
      </c>
      <c r="N528" s="200" t="s">
        <v>41</v>
      </c>
      <c r="O528" s="7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03" t="s">
        <v>274</v>
      </c>
      <c r="AT528" s="203" t="s">
        <v>156</v>
      </c>
      <c r="AU528" s="203" t="s">
        <v>85</v>
      </c>
      <c r="AY528" s="18" t="s">
        <v>154</v>
      </c>
      <c r="BE528" s="204">
        <f>IF(N528="základní",J528,0)</f>
        <v>0</v>
      </c>
      <c r="BF528" s="204">
        <f>IF(N528="snížená",J528,0)</f>
        <v>0</v>
      </c>
      <c r="BG528" s="204">
        <f>IF(N528="zákl. přenesená",J528,0)</f>
        <v>0</v>
      </c>
      <c r="BH528" s="204">
        <f>IF(N528="sníž. přenesená",J528,0)</f>
        <v>0</v>
      </c>
      <c r="BI528" s="204">
        <f>IF(N528="nulová",J528,0)</f>
        <v>0</v>
      </c>
      <c r="BJ528" s="18" t="s">
        <v>83</v>
      </c>
      <c r="BK528" s="204">
        <f>ROUND(I528*H528,2)</f>
        <v>0</v>
      </c>
      <c r="BL528" s="18" t="s">
        <v>274</v>
      </c>
      <c r="BM528" s="203" t="s">
        <v>712</v>
      </c>
    </row>
    <row r="529" spans="2:51" s="14" customFormat="1" ht="11.25">
      <c r="B529" s="216"/>
      <c r="C529" s="217"/>
      <c r="D529" s="207" t="s">
        <v>163</v>
      </c>
      <c r="E529" s="218" t="s">
        <v>1</v>
      </c>
      <c r="F529" s="219" t="s">
        <v>85</v>
      </c>
      <c r="G529" s="217"/>
      <c r="H529" s="220">
        <v>2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163</v>
      </c>
      <c r="AU529" s="226" t="s">
        <v>85</v>
      </c>
      <c r="AV529" s="14" t="s">
        <v>85</v>
      </c>
      <c r="AW529" s="14" t="s">
        <v>32</v>
      </c>
      <c r="AX529" s="14" t="s">
        <v>83</v>
      </c>
      <c r="AY529" s="226" t="s">
        <v>154</v>
      </c>
    </row>
    <row r="530" spans="1:65" s="2" customFormat="1" ht="21.75" customHeight="1">
      <c r="A530" s="35"/>
      <c r="B530" s="36"/>
      <c r="C530" s="192" t="s">
        <v>713</v>
      </c>
      <c r="D530" s="192" t="s">
        <v>156</v>
      </c>
      <c r="E530" s="193" t="s">
        <v>714</v>
      </c>
      <c r="F530" s="194" t="s">
        <v>715</v>
      </c>
      <c r="G530" s="195" t="s">
        <v>336</v>
      </c>
      <c r="H530" s="196">
        <v>2</v>
      </c>
      <c r="I530" s="197"/>
      <c r="J530" s="198">
        <f>ROUND(I530*H530,2)</f>
        <v>0</v>
      </c>
      <c r="K530" s="194" t="s">
        <v>1</v>
      </c>
      <c r="L530" s="40"/>
      <c r="M530" s="199" t="s">
        <v>1</v>
      </c>
      <c r="N530" s="200" t="s">
        <v>41</v>
      </c>
      <c r="O530" s="72"/>
      <c r="P530" s="201">
        <f>O530*H530</f>
        <v>0</v>
      </c>
      <c r="Q530" s="201">
        <v>0</v>
      </c>
      <c r="R530" s="201">
        <f>Q530*H530</f>
        <v>0</v>
      </c>
      <c r="S530" s="201">
        <v>0</v>
      </c>
      <c r="T530" s="202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03" t="s">
        <v>274</v>
      </c>
      <c r="AT530" s="203" t="s">
        <v>156</v>
      </c>
      <c r="AU530" s="203" t="s">
        <v>85</v>
      </c>
      <c r="AY530" s="18" t="s">
        <v>154</v>
      </c>
      <c r="BE530" s="204">
        <f>IF(N530="základní",J530,0)</f>
        <v>0</v>
      </c>
      <c r="BF530" s="204">
        <f>IF(N530="snížená",J530,0)</f>
        <v>0</v>
      </c>
      <c r="BG530" s="204">
        <f>IF(N530="zákl. přenesená",J530,0)</f>
        <v>0</v>
      </c>
      <c r="BH530" s="204">
        <f>IF(N530="sníž. přenesená",J530,0)</f>
        <v>0</v>
      </c>
      <c r="BI530" s="204">
        <f>IF(N530="nulová",J530,0)</f>
        <v>0</v>
      </c>
      <c r="BJ530" s="18" t="s">
        <v>83</v>
      </c>
      <c r="BK530" s="204">
        <f>ROUND(I530*H530,2)</f>
        <v>0</v>
      </c>
      <c r="BL530" s="18" t="s">
        <v>274</v>
      </c>
      <c r="BM530" s="203" t="s">
        <v>716</v>
      </c>
    </row>
    <row r="531" spans="2:51" s="14" customFormat="1" ht="11.25">
      <c r="B531" s="216"/>
      <c r="C531" s="217"/>
      <c r="D531" s="207" t="s">
        <v>163</v>
      </c>
      <c r="E531" s="218" t="s">
        <v>1</v>
      </c>
      <c r="F531" s="219" t="s">
        <v>85</v>
      </c>
      <c r="G531" s="217"/>
      <c r="H531" s="220">
        <v>2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163</v>
      </c>
      <c r="AU531" s="226" t="s">
        <v>85</v>
      </c>
      <c r="AV531" s="14" t="s">
        <v>85</v>
      </c>
      <c r="AW531" s="14" t="s">
        <v>32</v>
      </c>
      <c r="AX531" s="14" t="s">
        <v>83</v>
      </c>
      <c r="AY531" s="226" t="s">
        <v>154</v>
      </c>
    </row>
    <row r="532" spans="1:65" s="2" customFormat="1" ht="24">
      <c r="A532" s="35"/>
      <c r="B532" s="36"/>
      <c r="C532" s="192" t="s">
        <v>443</v>
      </c>
      <c r="D532" s="192" t="s">
        <v>156</v>
      </c>
      <c r="E532" s="193" t="s">
        <v>717</v>
      </c>
      <c r="F532" s="194" t="s">
        <v>718</v>
      </c>
      <c r="G532" s="195" t="s">
        <v>341</v>
      </c>
      <c r="H532" s="196">
        <v>1</v>
      </c>
      <c r="I532" s="197"/>
      <c r="J532" s="198">
        <f>ROUND(I532*H532,2)</f>
        <v>0</v>
      </c>
      <c r="K532" s="194" t="s">
        <v>1</v>
      </c>
      <c r="L532" s="40"/>
      <c r="M532" s="199" t="s">
        <v>1</v>
      </c>
      <c r="N532" s="200" t="s">
        <v>41</v>
      </c>
      <c r="O532" s="72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03" t="s">
        <v>274</v>
      </c>
      <c r="AT532" s="203" t="s">
        <v>156</v>
      </c>
      <c r="AU532" s="203" t="s">
        <v>85</v>
      </c>
      <c r="AY532" s="18" t="s">
        <v>154</v>
      </c>
      <c r="BE532" s="204">
        <f>IF(N532="základní",J532,0)</f>
        <v>0</v>
      </c>
      <c r="BF532" s="204">
        <f>IF(N532="snížená",J532,0)</f>
        <v>0</v>
      </c>
      <c r="BG532" s="204">
        <f>IF(N532="zákl. přenesená",J532,0)</f>
        <v>0</v>
      </c>
      <c r="BH532" s="204">
        <f>IF(N532="sníž. přenesená",J532,0)</f>
        <v>0</v>
      </c>
      <c r="BI532" s="204">
        <f>IF(N532="nulová",J532,0)</f>
        <v>0</v>
      </c>
      <c r="BJ532" s="18" t="s">
        <v>83</v>
      </c>
      <c r="BK532" s="204">
        <f>ROUND(I532*H532,2)</f>
        <v>0</v>
      </c>
      <c r="BL532" s="18" t="s">
        <v>274</v>
      </c>
      <c r="BM532" s="203" t="s">
        <v>719</v>
      </c>
    </row>
    <row r="533" spans="2:51" s="14" customFormat="1" ht="11.25">
      <c r="B533" s="216"/>
      <c r="C533" s="217"/>
      <c r="D533" s="207" t="s">
        <v>163</v>
      </c>
      <c r="E533" s="218" t="s">
        <v>1</v>
      </c>
      <c r="F533" s="219" t="s">
        <v>83</v>
      </c>
      <c r="G533" s="217"/>
      <c r="H533" s="220">
        <v>1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163</v>
      </c>
      <c r="AU533" s="226" t="s">
        <v>85</v>
      </c>
      <c r="AV533" s="14" t="s">
        <v>85</v>
      </c>
      <c r="AW533" s="14" t="s">
        <v>32</v>
      </c>
      <c r="AX533" s="14" t="s">
        <v>83</v>
      </c>
      <c r="AY533" s="226" t="s">
        <v>154</v>
      </c>
    </row>
    <row r="534" spans="1:65" s="2" customFormat="1" ht="16.5" customHeight="1">
      <c r="A534" s="35"/>
      <c r="B534" s="36"/>
      <c r="C534" s="192" t="s">
        <v>720</v>
      </c>
      <c r="D534" s="192" t="s">
        <v>156</v>
      </c>
      <c r="E534" s="193" t="s">
        <v>721</v>
      </c>
      <c r="F534" s="194" t="s">
        <v>722</v>
      </c>
      <c r="G534" s="195" t="s">
        <v>341</v>
      </c>
      <c r="H534" s="196">
        <v>1</v>
      </c>
      <c r="I534" s="197"/>
      <c r="J534" s="198">
        <f>ROUND(I534*H534,2)</f>
        <v>0</v>
      </c>
      <c r="K534" s="194" t="s">
        <v>1</v>
      </c>
      <c r="L534" s="40"/>
      <c r="M534" s="199" t="s">
        <v>1</v>
      </c>
      <c r="N534" s="200" t="s">
        <v>41</v>
      </c>
      <c r="O534" s="7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03" t="s">
        <v>274</v>
      </c>
      <c r="AT534" s="203" t="s">
        <v>156</v>
      </c>
      <c r="AU534" s="203" t="s">
        <v>85</v>
      </c>
      <c r="AY534" s="18" t="s">
        <v>154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18" t="s">
        <v>83</v>
      </c>
      <c r="BK534" s="204">
        <f>ROUND(I534*H534,2)</f>
        <v>0</v>
      </c>
      <c r="BL534" s="18" t="s">
        <v>274</v>
      </c>
      <c r="BM534" s="203" t="s">
        <v>723</v>
      </c>
    </row>
    <row r="535" spans="2:51" s="14" customFormat="1" ht="11.25">
      <c r="B535" s="216"/>
      <c r="C535" s="217"/>
      <c r="D535" s="207" t="s">
        <v>163</v>
      </c>
      <c r="E535" s="218" t="s">
        <v>1</v>
      </c>
      <c r="F535" s="219" t="s">
        <v>83</v>
      </c>
      <c r="G535" s="217"/>
      <c r="H535" s="220">
        <v>1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163</v>
      </c>
      <c r="AU535" s="226" t="s">
        <v>85</v>
      </c>
      <c r="AV535" s="14" t="s">
        <v>85</v>
      </c>
      <c r="AW535" s="14" t="s">
        <v>32</v>
      </c>
      <c r="AX535" s="14" t="s">
        <v>83</v>
      </c>
      <c r="AY535" s="226" t="s">
        <v>154</v>
      </c>
    </row>
    <row r="536" spans="1:65" s="2" customFormat="1" ht="16.5" customHeight="1">
      <c r="A536" s="35"/>
      <c r="B536" s="36"/>
      <c r="C536" s="192" t="s">
        <v>724</v>
      </c>
      <c r="D536" s="192" t="s">
        <v>156</v>
      </c>
      <c r="E536" s="193" t="s">
        <v>725</v>
      </c>
      <c r="F536" s="194" t="s">
        <v>726</v>
      </c>
      <c r="G536" s="195" t="s">
        <v>341</v>
      </c>
      <c r="H536" s="196">
        <v>1</v>
      </c>
      <c r="I536" s="197"/>
      <c r="J536" s="198">
        <f>ROUND(I536*H536,2)</f>
        <v>0</v>
      </c>
      <c r="K536" s="194" t="s">
        <v>1</v>
      </c>
      <c r="L536" s="40"/>
      <c r="M536" s="199" t="s">
        <v>1</v>
      </c>
      <c r="N536" s="200" t="s">
        <v>41</v>
      </c>
      <c r="O536" s="72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03" t="s">
        <v>274</v>
      </c>
      <c r="AT536" s="203" t="s">
        <v>156</v>
      </c>
      <c r="AU536" s="203" t="s">
        <v>85</v>
      </c>
      <c r="AY536" s="18" t="s">
        <v>154</v>
      </c>
      <c r="BE536" s="204">
        <f>IF(N536="základní",J536,0)</f>
        <v>0</v>
      </c>
      <c r="BF536" s="204">
        <f>IF(N536="snížená",J536,0)</f>
        <v>0</v>
      </c>
      <c r="BG536" s="204">
        <f>IF(N536="zákl. přenesená",J536,0)</f>
        <v>0</v>
      </c>
      <c r="BH536" s="204">
        <f>IF(N536="sníž. přenesená",J536,0)</f>
        <v>0</v>
      </c>
      <c r="BI536" s="204">
        <f>IF(N536="nulová",J536,0)</f>
        <v>0</v>
      </c>
      <c r="BJ536" s="18" t="s">
        <v>83</v>
      </c>
      <c r="BK536" s="204">
        <f>ROUND(I536*H536,2)</f>
        <v>0</v>
      </c>
      <c r="BL536" s="18" t="s">
        <v>274</v>
      </c>
      <c r="BM536" s="203" t="s">
        <v>727</v>
      </c>
    </row>
    <row r="537" spans="2:51" s="14" customFormat="1" ht="11.25">
      <c r="B537" s="216"/>
      <c r="C537" s="217"/>
      <c r="D537" s="207" t="s">
        <v>163</v>
      </c>
      <c r="E537" s="218" t="s">
        <v>1</v>
      </c>
      <c r="F537" s="219" t="s">
        <v>83</v>
      </c>
      <c r="G537" s="217"/>
      <c r="H537" s="220">
        <v>1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163</v>
      </c>
      <c r="AU537" s="226" t="s">
        <v>85</v>
      </c>
      <c r="AV537" s="14" t="s">
        <v>85</v>
      </c>
      <c r="AW537" s="14" t="s">
        <v>32</v>
      </c>
      <c r="AX537" s="14" t="s">
        <v>83</v>
      </c>
      <c r="AY537" s="226" t="s">
        <v>154</v>
      </c>
    </row>
    <row r="538" spans="1:65" s="2" customFormat="1" ht="24">
      <c r="A538" s="35"/>
      <c r="B538" s="36"/>
      <c r="C538" s="192" t="s">
        <v>728</v>
      </c>
      <c r="D538" s="192" t="s">
        <v>156</v>
      </c>
      <c r="E538" s="193" t="s">
        <v>729</v>
      </c>
      <c r="F538" s="194" t="s">
        <v>730</v>
      </c>
      <c r="G538" s="195" t="s">
        <v>336</v>
      </c>
      <c r="H538" s="196">
        <v>1</v>
      </c>
      <c r="I538" s="197"/>
      <c r="J538" s="198">
        <f>ROUND(I538*H538,2)</f>
        <v>0</v>
      </c>
      <c r="K538" s="194" t="s">
        <v>1</v>
      </c>
      <c r="L538" s="40"/>
      <c r="M538" s="199" t="s">
        <v>1</v>
      </c>
      <c r="N538" s="200" t="s">
        <v>41</v>
      </c>
      <c r="O538" s="72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03" t="s">
        <v>274</v>
      </c>
      <c r="AT538" s="203" t="s">
        <v>156</v>
      </c>
      <c r="AU538" s="203" t="s">
        <v>85</v>
      </c>
      <c r="AY538" s="18" t="s">
        <v>154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18" t="s">
        <v>83</v>
      </c>
      <c r="BK538" s="204">
        <f>ROUND(I538*H538,2)</f>
        <v>0</v>
      </c>
      <c r="BL538" s="18" t="s">
        <v>274</v>
      </c>
      <c r="BM538" s="203" t="s">
        <v>731</v>
      </c>
    </row>
    <row r="539" spans="2:51" s="14" customFormat="1" ht="11.25">
      <c r="B539" s="216"/>
      <c r="C539" s="217"/>
      <c r="D539" s="207" t="s">
        <v>163</v>
      </c>
      <c r="E539" s="218" t="s">
        <v>1</v>
      </c>
      <c r="F539" s="219" t="s">
        <v>83</v>
      </c>
      <c r="G539" s="217"/>
      <c r="H539" s="220">
        <v>1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163</v>
      </c>
      <c r="AU539" s="226" t="s">
        <v>85</v>
      </c>
      <c r="AV539" s="14" t="s">
        <v>85</v>
      </c>
      <c r="AW539" s="14" t="s">
        <v>32</v>
      </c>
      <c r="AX539" s="14" t="s">
        <v>83</v>
      </c>
      <c r="AY539" s="226" t="s">
        <v>154</v>
      </c>
    </row>
    <row r="540" spans="1:65" s="2" customFormat="1" ht="16.5" customHeight="1">
      <c r="A540" s="35"/>
      <c r="B540" s="36"/>
      <c r="C540" s="192" t="s">
        <v>732</v>
      </c>
      <c r="D540" s="192" t="s">
        <v>156</v>
      </c>
      <c r="E540" s="193" t="s">
        <v>733</v>
      </c>
      <c r="F540" s="194" t="s">
        <v>734</v>
      </c>
      <c r="G540" s="195" t="s">
        <v>336</v>
      </c>
      <c r="H540" s="196">
        <v>1</v>
      </c>
      <c r="I540" s="197"/>
      <c r="J540" s="198">
        <f>ROUND(I540*H540,2)</f>
        <v>0</v>
      </c>
      <c r="K540" s="194" t="s">
        <v>160</v>
      </c>
      <c r="L540" s="40"/>
      <c r="M540" s="199" t="s">
        <v>1</v>
      </c>
      <c r="N540" s="200" t="s">
        <v>41</v>
      </c>
      <c r="O540" s="72"/>
      <c r="P540" s="201">
        <f>O540*H540</f>
        <v>0</v>
      </c>
      <c r="Q540" s="201">
        <v>0</v>
      </c>
      <c r="R540" s="201">
        <f>Q540*H540</f>
        <v>0</v>
      </c>
      <c r="S540" s="201">
        <v>0.166</v>
      </c>
      <c r="T540" s="202">
        <f>S540*H540</f>
        <v>0.166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203" t="s">
        <v>274</v>
      </c>
      <c r="AT540" s="203" t="s">
        <v>156</v>
      </c>
      <c r="AU540" s="203" t="s">
        <v>85</v>
      </c>
      <c r="AY540" s="18" t="s">
        <v>154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18" t="s">
        <v>83</v>
      </c>
      <c r="BK540" s="204">
        <f>ROUND(I540*H540,2)</f>
        <v>0</v>
      </c>
      <c r="BL540" s="18" t="s">
        <v>274</v>
      </c>
      <c r="BM540" s="203" t="s">
        <v>735</v>
      </c>
    </row>
    <row r="541" spans="2:51" s="14" customFormat="1" ht="11.25">
      <c r="B541" s="216"/>
      <c r="C541" s="217"/>
      <c r="D541" s="207" t="s">
        <v>163</v>
      </c>
      <c r="E541" s="218" t="s">
        <v>1</v>
      </c>
      <c r="F541" s="219" t="s">
        <v>83</v>
      </c>
      <c r="G541" s="217"/>
      <c r="H541" s="220">
        <v>1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163</v>
      </c>
      <c r="AU541" s="226" t="s">
        <v>85</v>
      </c>
      <c r="AV541" s="14" t="s">
        <v>85</v>
      </c>
      <c r="AW541" s="14" t="s">
        <v>32</v>
      </c>
      <c r="AX541" s="14" t="s">
        <v>83</v>
      </c>
      <c r="AY541" s="226" t="s">
        <v>154</v>
      </c>
    </row>
    <row r="542" spans="1:65" s="2" customFormat="1" ht="16.5" customHeight="1">
      <c r="A542" s="35"/>
      <c r="B542" s="36"/>
      <c r="C542" s="192" t="s">
        <v>736</v>
      </c>
      <c r="D542" s="192" t="s">
        <v>156</v>
      </c>
      <c r="E542" s="193" t="s">
        <v>737</v>
      </c>
      <c r="F542" s="194" t="s">
        <v>738</v>
      </c>
      <c r="G542" s="195" t="s">
        <v>216</v>
      </c>
      <c r="H542" s="196">
        <v>4.215</v>
      </c>
      <c r="I542" s="197"/>
      <c r="J542" s="198">
        <f>ROUND(I542*H542,2)</f>
        <v>0</v>
      </c>
      <c r="K542" s="194" t="s">
        <v>1</v>
      </c>
      <c r="L542" s="40"/>
      <c r="M542" s="199" t="s">
        <v>1</v>
      </c>
      <c r="N542" s="200" t="s">
        <v>41</v>
      </c>
      <c r="O542" s="72"/>
      <c r="P542" s="201">
        <f>O542*H542</f>
        <v>0</v>
      </c>
      <c r="Q542" s="201">
        <v>0</v>
      </c>
      <c r="R542" s="201">
        <f>Q542*H542</f>
        <v>0</v>
      </c>
      <c r="S542" s="201">
        <v>0</v>
      </c>
      <c r="T542" s="202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203" t="s">
        <v>274</v>
      </c>
      <c r="AT542" s="203" t="s">
        <v>156</v>
      </c>
      <c r="AU542" s="203" t="s">
        <v>85</v>
      </c>
      <c r="AY542" s="18" t="s">
        <v>154</v>
      </c>
      <c r="BE542" s="204">
        <f>IF(N542="základní",J542,0)</f>
        <v>0</v>
      </c>
      <c r="BF542" s="204">
        <f>IF(N542="snížená",J542,0)</f>
        <v>0</v>
      </c>
      <c r="BG542" s="204">
        <f>IF(N542="zákl. přenesená",J542,0)</f>
        <v>0</v>
      </c>
      <c r="BH542" s="204">
        <f>IF(N542="sníž. přenesená",J542,0)</f>
        <v>0</v>
      </c>
      <c r="BI542" s="204">
        <f>IF(N542="nulová",J542,0)</f>
        <v>0</v>
      </c>
      <c r="BJ542" s="18" t="s">
        <v>83</v>
      </c>
      <c r="BK542" s="204">
        <f>ROUND(I542*H542,2)</f>
        <v>0</v>
      </c>
      <c r="BL542" s="18" t="s">
        <v>274</v>
      </c>
      <c r="BM542" s="203" t="s">
        <v>739</v>
      </c>
    </row>
    <row r="543" spans="2:51" s="14" customFormat="1" ht="11.25">
      <c r="B543" s="216"/>
      <c r="C543" s="217"/>
      <c r="D543" s="207" t="s">
        <v>163</v>
      </c>
      <c r="E543" s="218" t="s">
        <v>1</v>
      </c>
      <c r="F543" s="219" t="s">
        <v>740</v>
      </c>
      <c r="G543" s="217"/>
      <c r="H543" s="220">
        <v>4.215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163</v>
      </c>
      <c r="AU543" s="226" t="s">
        <v>85</v>
      </c>
      <c r="AV543" s="14" t="s">
        <v>85</v>
      </c>
      <c r="AW543" s="14" t="s">
        <v>32</v>
      </c>
      <c r="AX543" s="14" t="s">
        <v>83</v>
      </c>
      <c r="AY543" s="226" t="s">
        <v>154</v>
      </c>
    </row>
    <row r="544" spans="2:63" s="12" customFormat="1" ht="22.9" customHeight="1">
      <c r="B544" s="176"/>
      <c r="C544" s="177"/>
      <c r="D544" s="178" t="s">
        <v>75</v>
      </c>
      <c r="E544" s="190" t="s">
        <v>741</v>
      </c>
      <c r="F544" s="190" t="s">
        <v>742</v>
      </c>
      <c r="G544" s="177"/>
      <c r="H544" s="177"/>
      <c r="I544" s="180"/>
      <c r="J544" s="191">
        <f>BK544</f>
        <v>0</v>
      </c>
      <c r="K544" s="177"/>
      <c r="L544" s="182"/>
      <c r="M544" s="183"/>
      <c r="N544" s="184"/>
      <c r="O544" s="184"/>
      <c r="P544" s="185">
        <f>SUM(P545:P552)</f>
        <v>0</v>
      </c>
      <c r="Q544" s="184"/>
      <c r="R544" s="185">
        <f>SUM(R545:R552)</f>
        <v>0</v>
      </c>
      <c r="S544" s="184"/>
      <c r="T544" s="186">
        <f>SUM(T545:T552)</f>
        <v>0</v>
      </c>
      <c r="AR544" s="187" t="s">
        <v>85</v>
      </c>
      <c r="AT544" s="188" t="s">
        <v>75</v>
      </c>
      <c r="AU544" s="188" t="s">
        <v>83</v>
      </c>
      <c r="AY544" s="187" t="s">
        <v>154</v>
      </c>
      <c r="BK544" s="189">
        <f>SUM(BK545:BK552)</f>
        <v>0</v>
      </c>
    </row>
    <row r="545" spans="1:65" s="2" customFormat="1" ht="16.5" customHeight="1">
      <c r="A545" s="35"/>
      <c r="B545" s="36"/>
      <c r="C545" s="192" t="s">
        <v>743</v>
      </c>
      <c r="D545" s="192" t="s">
        <v>156</v>
      </c>
      <c r="E545" s="193" t="s">
        <v>744</v>
      </c>
      <c r="F545" s="194" t="s">
        <v>745</v>
      </c>
      <c r="G545" s="195" t="s">
        <v>746</v>
      </c>
      <c r="H545" s="196">
        <v>400</v>
      </c>
      <c r="I545" s="197"/>
      <c r="J545" s="198">
        <f>ROUND(I545*H545,2)</f>
        <v>0</v>
      </c>
      <c r="K545" s="194" t="s">
        <v>1</v>
      </c>
      <c r="L545" s="40"/>
      <c r="M545" s="199" t="s">
        <v>1</v>
      </c>
      <c r="N545" s="200" t="s">
        <v>41</v>
      </c>
      <c r="O545" s="72"/>
      <c r="P545" s="201">
        <f>O545*H545</f>
        <v>0</v>
      </c>
      <c r="Q545" s="201">
        <v>0</v>
      </c>
      <c r="R545" s="201">
        <f>Q545*H545</f>
        <v>0</v>
      </c>
      <c r="S545" s="201">
        <v>0</v>
      </c>
      <c r="T545" s="202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03" t="s">
        <v>274</v>
      </c>
      <c r="AT545" s="203" t="s">
        <v>156</v>
      </c>
      <c r="AU545" s="203" t="s">
        <v>85</v>
      </c>
      <c r="AY545" s="18" t="s">
        <v>154</v>
      </c>
      <c r="BE545" s="204">
        <f>IF(N545="základní",J545,0)</f>
        <v>0</v>
      </c>
      <c r="BF545" s="204">
        <f>IF(N545="snížená",J545,0)</f>
        <v>0</v>
      </c>
      <c r="BG545" s="204">
        <f>IF(N545="zákl. přenesená",J545,0)</f>
        <v>0</v>
      </c>
      <c r="BH545" s="204">
        <f>IF(N545="sníž. přenesená",J545,0)</f>
        <v>0</v>
      </c>
      <c r="BI545" s="204">
        <f>IF(N545="nulová",J545,0)</f>
        <v>0</v>
      </c>
      <c r="BJ545" s="18" t="s">
        <v>83</v>
      </c>
      <c r="BK545" s="204">
        <f>ROUND(I545*H545,2)</f>
        <v>0</v>
      </c>
      <c r="BL545" s="18" t="s">
        <v>274</v>
      </c>
      <c r="BM545" s="203" t="s">
        <v>747</v>
      </c>
    </row>
    <row r="546" spans="2:51" s="13" customFormat="1" ht="11.25">
      <c r="B546" s="205"/>
      <c r="C546" s="206"/>
      <c r="D546" s="207" t="s">
        <v>163</v>
      </c>
      <c r="E546" s="208" t="s">
        <v>1</v>
      </c>
      <c r="F546" s="209" t="s">
        <v>398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163</v>
      </c>
      <c r="AU546" s="215" t="s">
        <v>85</v>
      </c>
      <c r="AV546" s="13" t="s">
        <v>83</v>
      </c>
      <c r="AW546" s="13" t="s">
        <v>32</v>
      </c>
      <c r="AX546" s="13" t="s">
        <v>76</v>
      </c>
      <c r="AY546" s="215" t="s">
        <v>154</v>
      </c>
    </row>
    <row r="547" spans="2:51" s="14" customFormat="1" ht="11.25">
      <c r="B547" s="216"/>
      <c r="C547" s="217"/>
      <c r="D547" s="207" t="s">
        <v>163</v>
      </c>
      <c r="E547" s="218" t="s">
        <v>1</v>
      </c>
      <c r="F547" s="219" t="s">
        <v>748</v>
      </c>
      <c r="G547" s="217"/>
      <c r="H547" s="220">
        <v>400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163</v>
      </c>
      <c r="AU547" s="226" t="s">
        <v>85</v>
      </c>
      <c r="AV547" s="14" t="s">
        <v>85</v>
      </c>
      <c r="AW547" s="14" t="s">
        <v>32</v>
      </c>
      <c r="AX547" s="14" t="s">
        <v>76</v>
      </c>
      <c r="AY547" s="226" t="s">
        <v>154</v>
      </c>
    </row>
    <row r="548" spans="2:51" s="15" customFormat="1" ht="11.25">
      <c r="B548" s="227"/>
      <c r="C548" s="228"/>
      <c r="D548" s="207" t="s">
        <v>163</v>
      </c>
      <c r="E548" s="229" t="s">
        <v>1</v>
      </c>
      <c r="F548" s="230" t="s">
        <v>166</v>
      </c>
      <c r="G548" s="228"/>
      <c r="H548" s="231">
        <v>400</v>
      </c>
      <c r="I548" s="232"/>
      <c r="J548" s="228"/>
      <c r="K548" s="228"/>
      <c r="L548" s="233"/>
      <c r="M548" s="234"/>
      <c r="N548" s="235"/>
      <c r="O548" s="235"/>
      <c r="P548" s="235"/>
      <c r="Q548" s="235"/>
      <c r="R548" s="235"/>
      <c r="S548" s="235"/>
      <c r="T548" s="236"/>
      <c r="AT548" s="237" t="s">
        <v>163</v>
      </c>
      <c r="AU548" s="237" t="s">
        <v>85</v>
      </c>
      <c r="AV548" s="15" t="s">
        <v>161</v>
      </c>
      <c r="AW548" s="15" t="s">
        <v>32</v>
      </c>
      <c r="AX548" s="15" t="s">
        <v>83</v>
      </c>
      <c r="AY548" s="237" t="s">
        <v>154</v>
      </c>
    </row>
    <row r="549" spans="1:65" s="2" customFormat="1" ht="16.5" customHeight="1">
      <c r="A549" s="35"/>
      <c r="B549" s="36"/>
      <c r="C549" s="192" t="s">
        <v>749</v>
      </c>
      <c r="D549" s="192" t="s">
        <v>156</v>
      </c>
      <c r="E549" s="193" t="s">
        <v>750</v>
      </c>
      <c r="F549" s="194" t="s">
        <v>751</v>
      </c>
      <c r="G549" s="195" t="s">
        <v>266</v>
      </c>
      <c r="H549" s="196">
        <v>22.925</v>
      </c>
      <c r="I549" s="197"/>
      <c r="J549" s="198">
        <f>ROUND(I549*H549,2)</f>
        <v>0</v>
      </c>
      <c r="K549" s="194" t="s">
        <v>1</v>
      </c>
      <c r="L549" s="40"/>
      <c r="M549" s="199" t="s">
        <v>1</v>
      </c>
      <c r="N549" s="200" t="s">
        <v>41</v>
      </c>
      <c r="O549" s="72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03" t="s">
        <v>274</v>
      </c>
      <c r="AT549" s="203" t="s">
        <v>156</v>
      </c>
      <c r="AU549" s="203" t="s">
        <v>85</v>
      </c>
      <c r="AY549" s="18" t="s">
        <v>154</v>
      </c>
      <c r="BE549" s="204">
        <f>IF(N549="základní",J549,0)</f>
        <v>0</v>
      </c>
      <c r="BF549" s="204">
        <f>IF(N549="snížená",J549,0)</f>
        <v>0</v>
      </c>
      <c r="BG549" s="204">
        <f>IF(N549="zákl. přenesená",J549,0)</f>
        <v>0</v>
      </c>
      <c r="BH549" s="204">
        <f>IF(N549="sníž. přenesená",J549,0)</f>
        <v>0</v>
      </c>
      <c r="BI549" s="204">
        <f>IF(N549="nulová",J549,0)</f>
        <v>0</v>
      </c>
      <c r="BJ549" s="18" t="s">
        <v>83</v>
      </c>
      <c r="BK549" s="204">
        <f>ROUND(I549*H549,2)</f>
        <v>0</v>
      </c>
      <c r="BL549" s="18" t="s">
        <v>274</v>
      </c>
      <c r="BM549" s="203" t="s">
        <v>752</v>
      </c>
    </row>
    <row r="550" spans="2:51" s="14" customFormat="1" ht="11.25">
      <c r="B550" s="216"/>
      <c r="C550" s="217"/>
      <c r="D550" s="207" t="s">
        <v>163</v>
      </c>
      <c r="E550" s="218" t="s">
        <v>1</v>
      </c>
      <c r="F550" s="219" t="s">
        <v>753</v>
      </c>
      <c r="G550" s="217"/>
      <c r="H550" s="220">
        <v>22.925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163</v>
      </c>
      <c r="AU550" s="226" t="s">
        <v>85</v>
      </c>
      <c r="AV550" s="14" t="s">
        <v>85</v>
      </c>
      <c r="AW550" s="14" t="s">
        <v>32</v>
      </c>
      <c r="AX550" s="14" t="s">
        <v>83</v>
      </c>
      <c r="AY550" s="226" t="s">
        <v>154</v>
      </c>
    </row>
    <row r="551" spans="1:65" s="2" customFormat="1" ht="16.5" customHeight="1">
      <c r="A551" s="35"/>
      <c r="B551" s="36"/>
      <c r="C551" s="192" t="s">
        <v>754</v>
      </c>
      <c r="D551" s="192" t="s">
        <v>156</v>
      </c>
      <c r="E551" s="193" t="s">
        <v>755</v>
      </c>
      <c r="F551" s="194" t="s">
        <v>756</v>
      </c>
      <c r="G551" s="195" t="s">
        <v>336</v>
      </c>
      <c r="H551" s="196">
        <v>1</v>
      </c>
      <c r="I551" s="197"/>
      <c r="J551" s="198">
        <f>ROUND(I551*H551,2)</f>
        <v>0</v>
      </c>
      <c r="K551" s="194" t="s">
        <v>1</v>
      </c>
      <c r="L551" s="40"/>
      <c r="M551" s="199" t="s">
        <v>1</v>
      </c>
      <c r="N551" s="200" t="s">
        <v>41</v>
      </c>
      <c r="O551" s="72"/>
      <c r="P551" s="201">
        <f>O551*H551</f>
        <v>0</v>
      </c>
      <c r="Q551" s="201">
        <v>0</v>
      </c>
      <c r="R551" s="201">
        <f>Q551*H551</f>
        <v>0</v>
      </c>
      <c r="S551" s="201">
        <v>0</v>
      </c>
      <c r="T551" s="202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03" t="s">
        <v>274</v>
      </c>
      <c r="AT551" s="203" t="s">
        <v>156</v>
      </c>
      <c r="AU551" s="203" t="s">
        <v>85</v>
      </c>
      <c r="AY551" s="18" t="s">
        <v>154</v>
      </c>
      <c r="BE551" s="204">
        <f>IF(N551="základní",J551,0)</f>
        <v>0</v>
      </c>
      <c r="BF551" s="204">
        <f>IF(N551="snížená",J551,0)</f>
        <v>0</v>
      </c>
      <c r="BG551" s="204">
        <f>IF(N551="zákl. přenesená",J551,0)</f>
        <v>0</v>
      </c>
      <c r="BH551" s="204">
        <f>IF(N551="sníž. přenesená",J551,0)</f>
        <v>0</v>
      </c>
      <c r="BI551" s="204">
        <f>IF(N551="nulová",J551,0)</f>
        <v>0</v>
      </c>
      <c r="BJ551" s="18" t="s">
        <v>83</v>
      </c>
      <c r="BK551" s="204">
        <f>ROUND(I551*H551,2)</f>
        <v>0</v>
      </c>
      <c r="BL551" s="18" t="s">
        <v>274</v>
      </c>
      <c r="BM551" s="203" t="s">
        <v>757</v>
      </c>
    </row>
    <row r="552" spans="2:51" s="14" customFormat="1" ht="11.25">
      <c r="B552" s="216"/>
      <c r="C552" s="217"/>
      <c r="D552" s="207" t="s">
        <v>163</v>
      </c>
      <c r="E552" s="218" t="s">
        <v>1</v>
      </c>
      <c r="F552" s="219" t="s">
        <v>83</v>
      </c>
      <c r="G552" s="217"/>
      <c r="H552" s="220">
        <v>1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163</v>
      </c>
      <c r="AU552" s="226" t="s">
        <v>85</v>
      </c>
      <c r="AV552" s="14" t="s">
        <v>85</v>
      </c>
      <c r="AW552" s="14" t="s">
        <v>32</v>
      </c>
      <c r="AX552" s="14" t="s">
        <v>83</v>
      </c>
      <c r="AY552" s="226" t="s">
        <v>154</v>
      </c>
    </row>
    <row r="553" spans="2:63" s="12" customFormat="1" ht="22.9" customHeight="1">
      <c r="B553" s="176"/>
      <c r="C553" s="177"/>
      <c r="D553" s="178" t="s">
        <v>75</v>
      </c>
      <c r="E553" s="190" t="s">
        <v>758</v>
      </c>
      <c r="F553" s="190" t="s">
        <v>759</v>
      </c>
      <c r="G553" s="177"/>
      <c r="H553" s="177"/>
      <c r="I553" s="180"/>
      <c r="J553" s="191">
        <f>BK553</f>
        <v>0</v>
      </c>
      <c r="K553" s="177"/>
      <c r="L553" s="182"/>
      <c r="M553" s="183"/>
      <c r="N553" s="184"/>
      <c r="O553" s="184"/>
      <c r="P553" s="185">
        <f>SUM(P554:P591)</f>
        <v>0</v>
      </c>
      <c r="Q553" s="184"/>
      <c r="R553" s="185">
        <f>SUM(R554:R591)</f>
        <v>2.489038</v>
      </c>
      <c r="S553" s="184"/>
      <c r="T553" s="186">
        <f>SUM(T554:T591)</f>
        <v>0</v>
      </c>
      <c r="AR553" s="187" t="s">
        <v>85</v>
      </c>
      <c r="AT553" s="188" t="s">
        <v>75</v>
      </c>
      <c r="AU553" s="188" t="s">
        <v>83</v>
      </c>
      <c r="AY553" s="187" t="s">
        <v>154</v>
      </c>
      <c r="BK553" s="189">
        <f>SUM(BK554:BK591)</f>
        <v>0</v>
      </c>
    </row>
    <row r="554" spans="1:65" s="2" customFormat="1" ht="16.5" customHeight="1">
      <c r="A554" s="35"/>
      <c r="B554" s="36"/>
      <c r="C554" s="192" t="s">
        <v>760</v>
      </c>
      <c r="D554" s="192" t="s">
        <v>156</v>
      </c>
      <c r="E554" s="193" t="s">
        <v>761</v>
      </c>
      <c r="F554" s="194" t="s">
        <v>762</v>
      </c>
      <c r="G554" s="195" t="s">
        <v>216</v>
      </c>
      <c r="H554" s="196">
        <v>97.7</v>
      </c>
      <c r="I554" s="197"/>
      <c r="J554" s="198">
        <f>ROUND(I554*H554,2)</f>
        <v>0</v>
      </c>
      <c r="K554" s="194" t="s">
        <v>160</v>
      </c>
      <c r="L554" s="40"/>
      <c r="M554" s="199" t="s">
        <v>1</v>
      </c>
      <c r="N554" s="200" t="s">
        <v>41</v>
      </c>
      <c r="O554" s="72"/>
      <c r="P554" s="201">
        <f>O554*H554</f>
        <v>0</v>
      </c>
      <c r="Q554" s="201">
        <v>0.0003</v>
      </c>
      <c r="R554" s="201">
        <f>Q554*H554</f>
        <v>0.02931</v>
      </c>
      <c r="S554" s="201">
        <v>0</v>
      </c>
      <c r="T554" s="202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03" t="s">
        <v>274</v>
      </c>
      <c r="AT554" s="203" t="s">
        <v>156</v>
      </c>
      <c r="AU554" s="203" t="s">
        <v>85</v>
      </c>
      <c r="AY554" s="18" t="s">
        <v>154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18" t="s">
        <v>83</v>
      </c>
      <c r="BK554" s="204">
        <f>ROUND(I554*H554,2)</f>
        <v>0</v>
      </c>
      <c r="BL554" s="18" t="s">
        <v>274</v>
      </c>
      <c r="BM554" s="203" t="s">
        <v>763</v>
      </c>
    </row>
    <row r="555" spans="2:51" s="13" customFormat="1" ht="11.25">
      <c r="B555" s="205"/>
      <c r="C555" s="206"/>
      <c r="D555" s="207" t="s">
        <v>163</v>
      </c>
      <c r="E555" s="208" t="s">
        <v>1</v>
      </c>
      <c r="F555" s="209" t="s">
        <v>764</v>
      </c>
      <c r="G555" s="206"/>
      <c r="H555" s="208" t="s">
        <v>1</v>
      </c>
      <c r="I555" s="210"/>
      <c r="J555" s="206"/>
      <c r="K555" s="206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163</v>
      </c>
      <c r="AU555" s="215" t="s">
        <v>85</v>
      </c>
      <c r="AV555" s="13" t="s">
        <v>83</v>
      </c>
      <c r="AW555" s="13" t="s">
        <v>32</v>
      </c>
      <c r="AX555" s="13" t="s">
        <v>76</v>
      </c>
      <c r="AY555" s="215" t="s">
        <v>154</v>
      </c>
    </row>
    <row r="556" spans="2:51" s="14" customFormat="1" ht="11.25">
      <c r="B556" s="216"/>
      <c r="C556" s="217"/>
      <c r="D556" s="207" t="s">
        <v>163</v>
      </c>
      <c r="E556" s="218" t="s">
        <v>1</v>
      </c>
      <c r="F556" s="219" t="s">
        <v>765</v>
      </c>
      <c r="G556" s="217"/>
      <c r="H556" s="220">
        <v>75.2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163</v>
      </c>
      <c r="AU556" s="226" t="s">
        <v>85</v>
      </c>
      <c r="AV556" s="14" t="s">
        <v>85</v>
      </c>
      <c r="AW556" s="14" t="s">
        <v>32</v>
      </c>
      <c r="AX556" s="14" t="s">
        <v>76</v>
      </c>
      <c r="AY556" s="226" t="s">
        <v>154</v>
      </c>
    </row>
    <row r="557" spans="2:51" s="14" customFormat="1" ht="11.25">
      <c r="B557" s="216"/>
      <c r="C557" s="217"/>
      <c r="D557" s="207" t="s">
        <v>163</v>
      </c>
      <c r="E557" s="218" t="s">
        <v>1</v>
      </c>
      <c r="F557" s="219" t="s">
        <v>531</v>
      </c>
      <c r="G557" s="217"/>
      <c r="H557" s="220">
        <v>22.5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163</v>
      </c>
      <c r="AU557" s="226" t="s">
        <v>85</v>
      </c>
      <c r="AV557" s="14" t="s">
        <v>85</v>
      </c>
      <c r="AW557" s="14" t="s">
        <v>32</v>
      </c>
      <c r="AX557" s="14" t="s">
        <v>76</v>
      </c>
      <c r="AY557" s="226" t="s">
        <v>154</v>
      </c>
    </row>
    <row r="558" spans="2:51" s="15" customFormat="1" ht="11.25">
      <c r="B558" s="227"/>
      <c r="C558" s="228"/>
      <c r="D558" s="207" t="s">
        <v>163</v>
      </c>
      <c r="E558" s="229" t="s">
        <v>1</v>
      </c>
      <c r="F558" s="230" t="s">
        <v>166</v>
      </c>
      <c r="G558" s="228"/>
      <c r="H558" s="231">
        <v>97.7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AT558" s="237" t="s">
        <v>163</v>
      </c>
      <c r="AU558" s="237" t="s">
        <v>85</v>
      </c>
      <c r="AV558" s="15" t="s">
        <v>161</v>
      </c>
      <c r="AW558" s="15" t="s">
        <v>32</v>
      </c>
      <c r="AX558" s="15" t="s">
        <v>83</v>
      </c>
      <c r="AY558" s="237" t="s">
        <v>154</v>
      </c>
    </row>
    <row r="559" spans="1:65" s="2" customFormat="1" ht="16.5" customHeight="1">
      <c r="A559" s="35"/>
      <c r="B559" s="36"/>
      <c r="C559" s="192" t="s">
        <v>766</v>
      </c>
      <c r="D559" s="192" t="s">
        <v>156</v>
      </c>
      <c r="E559" s="193" t="s">
        <v>767</v>
      </c>
      <c r="F559" s="194" t="s">
        <v>768</v>
      </c>
      <c r="G559" s="195" t="s">
        <v>216</v>
      </c>
      <c r="H559" s="196">
        <v>97.7</v>
      </c>
      <c r="I559" s="197"/>
      <c r="J559" s="198">
        <f>ROUND(I559*H559,2)</f>
        <v>0</v>
      </c>
      <c r="K559" s="194" t="s">
        <v>160</v>
      </c>
      <c r="L559" s="40"/>
      <c r="M559" s="199" t="s">
        <v>1</v>
      </c>
      <c r="N559" s="200" t="s">
        <v>41</v>
      </c>
      <c r="O559" s="72"/>
      <c r="P559" s="201">
        <f>O559*H559</f>
        <v>0</v>
      </c>
      <c r="Q559" s="201">
        <v>0.00455</v>
      </c>
      <c r="R559" s="201">
        <f>Q559*H559</f>
        <v>0.444535</v>
      </c>
      <c r="S559" s="201">
        <v>0</v>
      </c>
      <c r="T559" s="202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03" t="s">
        <v>274</v>
      </c>
      <c r="AT559" s="203" t="s">
        <v>156</v>
      </c>
      <c r="AU559" s="203" t="s">
        <v>85</v>
      </c>
      <c r="AY559" s="18" t="s">
        <v>154</v>
      </c>
      <c r="BE559" s="204">
        <f>IF(N559="základní",J559,0)</f>
        <v>0</v>
      </c>
      <c r="BF559" s="204">
        <f>IF(N559="snížená",J559,0)</f>
        <v>0</v>
      </c>
      <c r="BG559" s="204">
        <f>IF(N559="zákl. přenesená",J559,0)</f>
        <v>0</v>
      </c>
      <c r="BH559" s="204">
        <f>IF(N559="sníž. přenesená",J559,0)</f>
        <v>0</v>
      </c>
      <c r="BI559" s="204">
        <f>IF(N559="nulová",J559,0)</f>
        <v>0</v>
      </c>
      <c r="BJ559" s="18" t="s">
        <v>83</v>
      </c>
      <c r="BK559" s="204">
        <f>ROUND(I559*H559,2)</f>
        <v>0</v>
      </c>
      <c r="BL559" s="18" t="s">
        <v>274</v>
      </c>
      <c r="BM559" s="203" t="s">
        <v>769</v>
      </c>
    </row>
    <row r="560" spans="2:51" s="13" customFormat="1" ht="11.25">
      <c r="B560" s="205"/>
      <c r="C560" s="206"/>
      <c r="D560" s="207" t="s">
        <v>163</v>
      </c>
      <c r="E560" s="208" t="s">
        <v>1</v>
      </c>
      <c r="F560" s="209" t="s">
        <v>764</v>
      </c>
      <c r="G560" s="206"/>
      <c r="H560" s="208" t="s">
        <v>1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163</v>
      </c>
      <c r="AU560" s="215" t="s">
        <v>85</v>
      </c>
      <c r="AV560" s="13" t="s">
        <v>83</v>
      </c>
      <c r="AW560" s="13" t="s">
        <v>32</v>
      </c>
      <c r="AX560" s="13" t="s">
        <v>76</v>
      </c>
      <c r="AY560" s="215" t="s">
        <v>154</v>
      </c>
    </row>
    <row r="561" spans="2:51" s="14" customFormat="1" ht="11.25">
      <c r="B561" s="216"/>
      <c r="C561" s="217"/>
      <c r="D561" s="207" t="s">
        <v>163</v>
      </c>
      <c r="E561" s="218" t="s">
        <v>1</v>
      </c>
      <c r="F561" s="219" t="s">
        <v>765</v>
      </c>
      <c r="G561" s="217"/>
      <c r="H561" s="220">
        <v>75.2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163</v>
      </c>
      <c r="AU561" s="226" t="s">
        <v>85</v>
      </c>
      <c r="AV561" s="14" t="s">
        <v>85</v>
      </c>
      <c r="AW561" s="14" t="s">
        <v>32</v>
      </c>
      <c r="AX561" s="14" t="s">
        <v>76</v>
      </c>
      <c r="AY561" s="226" t="s">
        <v>154</v>
      </c>
    </row>
    <row r="562" spans="2:51" s="14" customFormat="1" ht="11.25">
      <c r="B562" s="216"/>
      <c r="C562" s="217"/>
      <c r="D562" s="207" t="s">
        <v>163</v>
      </c>
      <c r="E562" s="218" t="s">
        <v>1</v>
      </c>
      <c r="F562" s="219" t="s">
        <v>531</v>
      </c>
      <c r="G562" s="217"/>
      <c r="H562" s="220">
        <v>22.5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163</v>
      </c>
      <c r="AU562" s="226" t="s">
        <v>85</v>
      </c>
      <c r="AV562" s="14" t="s">
        <v>85</v>
      </c>
      <c r="AW562" s="14" t="s">
        <v>32</v>
      </c>
      <c r="AX562" s="14" t="s">
        <v>76</v>
      </c>
      <c r="AY562" s="226" t="s">
        <v>154</v>
      </c>
    </row>
    <row r="563" spans="2:51" s="15" customFormat="1" ht="11.25">
      <c r="B563" s="227"/>
      <c r="C563" s="228"/>
      <c r="D563" s="207" t="s">
        <v>163</v>
      </c>
      <c r="E563" s="229" t="s">
        <v>1</v>
      </c>
      <c r="F563" s="230" t="s">
        <v>166</v>
      </c>
      <c r="G563" s="228"/>
      <c r="H563" s="231">
        <v>97.7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AT563" s="237" t="s">
        <v>163</v>
      </c>
      <c r="AU563" s="237" t="s">
        <v>85</v>
      </c>
      <c r="AV563" s="15" t="s">
        <v>161</v>
      </c>
      <c r="AW563" s="15" t="s">
        <v>32</v>
      </c>
      <c r="AX563" s="15" t="s">
        <v>83</v>
      </c>
      <c r="AY563" s="237" t="s">
        <v>154</v>
      </c>
    </row>
    <row r="564" spans="1:65" s="2" customFormat="1" ht="16.5" customHeight="1">
      <c r="A564" s="35"/>
      <c r="B564" s="36"/>
      <c r="C564" s="192" t="s">
        <v>770</v>
      </c>
      <c r="D564" s="192" t="s">
        <v>156</v>
      </c>
      <c r="E564" s="193" t="s">
        <v>771</v>
      </c>
      <c r="F564" s="194" t="s">
        <v>772</v>
      </c>
      <c r="G564" s="195" t="s">
        <v>266</v>
      </c>
      <c r="H564" s="196">
        <v>65.61</v>
      </c>
      <c r="I564" s="197"/>
      <c r="J564" s="198">
        <f>ROUND(I564*H564,2)</f>
        <v>0</v>
      </c>
      <c r="K564" s="194" t="s">
        <v>1</v>
      </c>
      <c r="L564" s="40"/>
      <c r="M564" s="199" t="s">
        <v>1</v>
      </c>
      <c r="N564" s="200" t="s">
        <v>41</v>
      </c>
      <c r="O564" s="72"/>
      <c r="P564" s="201">
        <f>O564*H564</f>
        <v>0</v>
      </c>
      <c r="Q564" s="201">
        <v>0.00062</v>
      </c>
      <c r="R564" s="201">
        <f>Q564*H564</f>
        <v>0.0406782</v>
      </c>
      <c r="S564" s="201">
        <v>0</v>
      </c>
      <c r="T564" s="202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03" t="s">
        <v>274</v>
      </c>
      <c r="AT564" s="203" t="s">
        <v>156</v>
      </c>
      <c r="AU564" s="203" t="s">
        <v>85</v>
      </c>
      <c r="AY564" s="18" t="s">
        <v>154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18" t="s">
        <v>83</v>
      </c>
      <c r="BK564" s="204">
        <f>ROUND(I564*H564,2)</f>
        <v>0</v>
      </c>
      <c r="BL564" s="18" t="s">
        <v>274</v>
      </c>
      <c r="BM564" s="203" t="s">
        <v>773</v>
      </c>
    </row>
    <row r="565" spans="2:51" s="13" customFormat="1" ht="11.25">
      <c r="B565" s="205"/>
      <c r="C565" s="206"/>
      <c r="D565" s="207" t="s">
        <v>163</v>
      </c>
      <c r="E565" s="208" t="s">
        <v>1</v>
      </c>
      <c r="F565" s="209" t="s">
        <v>774</v>
      </c>
      <c r="G565" s="206"/>
      <c r="H565" s="208" t="s">
        <v>1</v>
      </c>
      <c r="I565" s="210"/>
      <c r="J565" s="206"/>
      <c r="K565" s="206"/>
      <c r="L565" s="211"/>
      <c r="M565" s="212"/>
      <c r="N565" s="213"/>
      <c r="O565" s="213"/>
      <c r="P565" s="213"/>
      <c r="Q565" s="213"/>
      <c r="R565" s="213"/>
      <c r="S565" s="213"/>
      <c r="T565" s="214"/>
      <c r="AT565" s="215" t="s">
        <v>163</v>
      </c>
      <c r="AU565" s="215" t="s">
        <v>85</v>
      </c>
      <c r="AV565" s="13" t="s">
        <v>83</v>
      </c>
      <c r="AW565" s="13" t="s">
        <v>32</v>
      </c>
      <c r="AX565" s="13" t="s">
        <v>76</v>
      </c>
      <c r="AY565" s="215" t="s">
        <v>154</v>
      </c>
    </row>
    <row r="566" spans="2:51" s="14" customFormat="1" ht="11.25">
      <c r="B566" s="216"/>
      <c r="C566" s="217"/>
      <c r="D566" s="207" t="s">
        <v>163</v>
      </c>
      <c r="E566" s="218" t="s">
        <v>1</v>
      </c>
      <c r="F566" s="219" t="s">
        <v>775</v>
      </c>
      <c r="G566" s="217"/>
      <c r="H566" s="220">
        <v>7.7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163</v>
      </c>
      <c r="AU566" s="226" t="s">
        <v>85</v>
      </c>
      <c r="AV566" s="14" t="s">
        <v>85</v>
      </c>
      <c r="AW566" s="14" t="s">
        <v>32</v>
      </c>
      <c r="AX566" s="14" t="s">
        <v>76</v>
      </c>
      <c r="AY566" s="226" t="s">
        <v>154</v>
      </c>
    </row>
    <row r="567" spans="2:51" s="14" customFormat="1" ht="11.25">
      <c r="B567" s="216"/>
      <c r="C567" s="217"/>
      <c r="D567" s="207" t="s">
        <v>163</v>
      </c>
      <c r="E567" s="218" t="s">
        <v>1</v>
      </c>
      <c r="F567" s="219" t="s">
        <v>776</v>
      </c>
      <c r="G567" s="217"/>
      <c r="H567" s="220">
        <v>19.72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163</v>
      </c>
      <c r="AU567" s="226" t="s">
        <v>85</v>
      </c>
      <c r="AV567" s="14" t="s">
        <v>85</v>
      </c>
      <c r="AW567" s="14" t="s">
        <v>32</v>
      </c>
      <c r="AX567" s="14" t="s">
        <v>76</v>
      </c>
      <c r="AY567" s="226" t="s">
        <v>154</v>
      </c>
    </row>
    <row r="568" spans="2:51" s="14" customFormat="1" ht="11.25">
      <c r="B568" s="216"/>
      <c r="C568" s="217"/>
      <c r="D568" s="207" t="s">
        <v>163</v>
      </c>
      <c r="E568" s="218" t="s">
        <v>1</v>
      </c>
      <c r="F568" s="219" t="s">
        <v>777</v>
      </c>
      <c r="G568" s="217"/>
      <c r="H568" s="220">
        <v>14.04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163</v>
      </c>
      <c r="AU568" s="226" t="s">
        <v>85</v>
      </c>
      <c r="AV568" s="14" t="s">
        <v>85</v>
      </c>
      <c r="AW568" s="14" t="s">
        <v>32</v>
      </c>
      <c r="AX568" s="14" t="s">
        <v>76</v>
      </c>
      <c r="AY568" s="226" t="s">
        <v>154</v>
      </c>
    </row>
    <row r="569" spans="2:51" s="14" customFormat="1" ht="11.25">
      <c r="B569" s="216"/>
      <c r="C569" s="217"/>
      <c r="D569" s="207" t="s">
        <v>163</v>
      </c>
      <c r="E569" s="218" t="s">
        <v>1</v>
      </c>
      <c r="F569" s="219" t="s">
        <v>778</v>
      </c>
      <c r="G569" s="217"/>
      <c r="H569" s="220">
        <v>16.58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163</v>
      </c>
      <c r="AU569" s="226" t="s">
        <v>85</v>
      </c>
      <c r="AV569" s="14" t="s">
        <v>85</v>
      </c>
      <c r="AW569" s="14" t="s">
        <v>32</v>
      </c>
      <c r="AX569" s="14" t="s">
        <v>76</v>
      </c>
      <c r="AY569" s="226" t="s">
        <v>154</v>
      </c>
    </row>
    <row r="570" spans="2:51" s="14" customFormat="1" ht="11.25">
      <c r="B570" s="216"/>
      <c r="C570" s="217"/>
      <c r="D570" s="207" t="s">
        <v>163</v>
      </c>
      <c r="E570" s="218" t="s">
        <v>1</v>
      </c>
      <c r="F570" s="219" t="s">
        <v>779</v>
      </c>
      <c r="G570" s="217"/>
      <c r="H570" s="220">
        <v>7.57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163</v>
      </c>
      <c r="AU570" s="226" t="s">
        <v>85</v>
      </c>
      <c r="AV570" s="14" t="s">
        <v>85</v>
      </c>
      <c r="AW570" s="14" t="s">
        <v>32</v>
      </c>
      <c r="AX570" s="14" t="s">
        <v>76</v>
      </c>
      <c r="AY570" s="226" t="s">
        <v>154</v>
      </c>
    </row>
    <row r="571" spans="2:51" s="15" customFormat="1" ht="11.25">
      <c r="B571" s="227"/>
      <c r="C571" s="228"/>
      <c r="D571" s="207" t="s">
        <v>163</v>
      </c>
      <c r="E571" s="229" t="s">
        <v>1</v>
      </c>
      <c r="F571" s="230" t="s">
        <v>166</v>
      </c>
      <c r="G571" s="228"/>
      <c r="H571" s="231">
        <v>65.61</v>
      </c>
      <c r="I571" s="232"/>
      <c r="J571" s="228"/>
      <c r="K571" s="228"/>
      <c r="L571" s="233"/>
      <c r="M571" s="234"/>
      <c r="N571" s="235"/>
      <c r="O571" s="235"/>
      <c r="P571" s="235"/>
      <c r="Q571" s="235"/>
      <c r="R571" s="235"/>
      <c r="S571" s="235"/>
      <c r="T571" s="236"/>
      <c r="AT571" s="237" t="s">
        <v>163</v>
      </c>
      <c r="AU571" s="237" t="s">
        <v>85</v>
      </c>
      <c r="AV571" s="15" t="s">
        <v>161</v>
      </c>
      <c r="AW571" s="15" t="s">
        <v>32</v>
      </c>
      <c r="AX571" s="15" t="s">
        <v>83</v>
      </c>
      <c r="AY571" s="237" t="s">
        <v>154</v>
      </c>
    </row>
    <row r="572" spans="1:65" s="2" customFormat="1" ht="16.5" customHeight="1">
      <c r="A572" s="35"/>
      <c r="B572" s="36"/>
      <c r="C572" s="192" t="s">
        <v>780</v>
      </c>
      <c r="D572" s="192" t="s">
        <v>156</v>
      </c>
      <c r="E572" s="193" t="s">
        <v>781</v>
      </c>
      <c r="F572" s="194" t="s">
        <v>782</v>
      </c>
      <c r="G572" s="195" t="s">
        <v>266</v>
      </c>
      <c r="H572" s="196">
        <v>65.61</v>
      </c>
      <c r="I572" s="197"/>
      <c r="J572" s="198">
        <f>ROUND(I572*H572,2)</f>
        <v>0</v>
      </c>
      <c r="K572" s="194" t="s">
        <v>160</v>
      </c>
      <c r="L572" s="40"/>
      <c r="M572" s="199" t="s">
        <v>1</v>
      </c>
      <c r="N572" s="200" t="s">
        <v>41</v>
      </c>
      <c r="O572" s="72"/>
      <c r="P572" s="201">
        <f>O572*H572</f>
        <v>0</v>
      </c>
      <c r="Q572" s="201">
        <v>0.00062</v>
      </c>
      <c r="R572" s="201">
        <f>Q572*H572</f>
        <v>0.0406782</v>
      </c>
      <c r="S572" s="201">
        <v>0</v>
      </c>
      <c r="T572" s="202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3" t="s">
        <v>274</v>
      </c>
      <c r="AT572" s="203" t="s">
        <v>156</v>
      </c>
      <c r="AU572" s="203" t="s">
        <v>85</v>
      </c>
      <c r="AY572" s="18" t="s">
        <v>154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18" t="s">
        <v>83</v>
      </c>
      <c r="BK572" s="204">
        <f>ROUND(I572*H572,2)</f>
        <v>0</v>
      </c>
      <c r="BL572" s="18" t="s">
        <v>274</v>
      </c>
      <c r="BM572" s="203" t="s">
        <v>783</v>
      </c>
    </row>
    <row r="573" spans="2:51" s="13" customFormat="1" ht="11.25">
      <c r="B573" s="205"/>
      <c r="C573" s="206"/>
      <c r="D573" s="207" t="s">
        <v>163</v>
      </c>
      <c r="E573" s="208" t="s">
        <v>1</v>
      </c>
      <c r="F573" s="209" t="s">
        <v>774</v>
      </c>
      <c r="G573" s="206"/>
      <c r="H573" s="208" t="s">
        <v>1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163</v>
      </c>
      <c r="AU573" s="215" t="s">
        <v>85</v>
      </c>
      <c r="AV573" s="13" t="s">
        <v>83</v>
      </c>
      <c r="AW573" s="13" t="s">
        <v>32</v>
      </c>
      <c r="AX573" s="13" t="s">
        <v>76</v>
      </c>
      <c r="AY573" s="215" t="s">
        <v>154</v>
      </c>
    </row>
    <row r="574" spans="2:51" s="14" customFormat="1" ht="11.25">
      <c r="B574" s="216"/>
      <c r="C574" s="217"/>
      <c r="D574" s="207" t="s">
        <v>163</v>
      </c>
      <c r="E574" s="218" t="s">
        <v>1</v>
      </c>
      <c r="F574" s="219" t="s">
        <v>775</v>
      </c>
      <c r="G574" s="217"/>
      <c r="H574" s="220">
        <v>7.7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163</v>
      </c>
      <c r="AU574" s="226" t="s">
        <v>85</v>
      </c>
      <c r="AV574" s="14" t="s">
        <v>85</v>
      </c>
      <c r="AW574" s="14" t="s">
        <v>32</v>
      </c>
      <c r="AX574" s="14" t="s">
        <v>76</v>
      </c>
      <c r="AY574" s="226" t="s">
        <v>154</v>
      </c>
    </row>
    <row r="575" spans="2:51" s="14" customFormat="1" ht="11.25">
      <c r="B575" s="216"/>
      <c r="C575" s="217"/>
      <c r="D575" s="207" t="s">
        <v>163</v>
      </c>
      <c r="E575" s="218" t="s">
        <v>1</v>
      </c>
      <c r="F575" s="219" t="s">
        <v>776</v>
      </c>
      <c r="G575" s="217"/>
      <c r="H575" s="220">
        <v>19.72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163</v>
      </c>
      <c r="AU575" s="226" t="s">
        <v>85</v>
      </c>
      <c r="AV575" s="14" t="s">
        <v>85</v>
      </c>
      <c r="AW575" s="14" t="s">
        <v>32</v>
      </c>
      <c r="AX575" s="14" t="s">
        <v>76</v>
      </c>
      <c r="AY575" s="226" t="s">
        <v>154</v>
      </c>
    </row>
    <row r="576" spans="2:51" s="14" customFormat="1" ht="11.25">
      <c r="B576" s="216"/>
      <c r="C576" s="217"/>
      <c r="D576" s="207" t="s">
        <v>163</v>
      </c>
      <c r="E576" s="218" t="s">
        <v>1</v>
      </c>
      <c r="F576" s="219" t="s">
        <v>777</v>
      </c>
      <c r="G576" s="217"/>
      <c r="H576" s="220">
        <v>14.04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163</v>
      </c>
      <c r="AU576" s="226" t="s">
        <v>85</v>
      </c>
      <c r="AV576" s="14" t="s">
        <v>85</v>
      </c>
      <c r="AW576" s="14" t="s">
        <v>32</v>
      </c>
      <c r="AX576" s="14" t="s">
        <v>76</v>
      </c>
      <c r="AY576" s="226" t="s">
        <v>154</v>
      </c>
    </row>
    <row r="577" spans="2:51" s="14" customFormat="1" ht="11.25">
      <c r="B577" s="216"/>
      <c r="C577" s="217"/>
      <c r="D577" s="207" t="s">
        <v>163</v>
      </c>
      <c r="E577" s="218" t="s">
        <v>1</v>
      </c>
      <c r="F577" s="219" t="s">
        <v>778</v>
      </c>
      <c r="G577" s="217"/>
      <c r="H577" s="220">
        <v>16.58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163</v>
      </c>
      <c r="AU577" s="226" t="s">
        <v>85</v>
      </c>
      <c r="AV577" s="14" t="s">
        <v>85</v>
      </c>
      <c r="AW577" s="14" t="s">
        <v>32</v>
      </c>
      <c r="AX577" s="14" t="s">
        <v>76</v>
      </c>
      <c r="AY577" s="226" t="s">
        <v>154</v>
      </c>
    </row>
    <row r="578" spans="2:51" s="14" customFormat="1" ht="11.25">
      <c r="B578" s="216"/>
      <c r="C578" s="217"/>
      <c r="D578" s="207" t="s">
        <v>163</v>
      </c>
      <c r="E578" s="218" t="s">
        <v>1</v>
      </c>
      <c r="F578" s="219" t="s">
        <v>779</v>
      </c>
      <c r="G578" s="217"/>
      <c r="H578" s="220">
        <v>7.57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163</v>
      </c>
      <c r="AU578" s="226" t="s">
        <v>85</v>
      </c>
      <c r="AV578" s="14" t="s">
        <v>85</v>
      </c>
      <c r="AW578" s="14" t="s">
        <v>32</v>
      </c>
      <c r="AX578" s="14" t="s">
        <v>76</v>
      </c>
      <c r="AY578" s="226" t="s">
        <v>154</v>
      </c>
    </row>
    <row r="579" spans="2:51" s="15" customFormat="1" ht="11.25">
      <c r="B579" s="227"/>
      <c r="C579" s="228"/>
      <c r="D579" s="207" t="s">
        <v>163</v>
      </c>
      <c r="E579" s="229" t="s">
        <v>1</v>
      </c>
      <c r="F579" s="230" t="s">
        <v>166</v>
      </c>
      <c r="G579" s="228"/>
      <c r="H579" s="231">
        <v>65.61</v>
      </c>
      <c r="I579" s="232"/>
      <c r="J579" s="228"/>
      <c r="K579" s="228"/>
      <c r="L579" s="233"/>
      <c r="M579" s="234"/>
      <c r="N579" s="235"/>
      <c r="O579" s="235"/>
      <c r="P579" s="235"/>
      <c r="Q579" s="235"/>
      <c r="R579" s="235"/>
      <c r="S579" s="235"/>
      <c r="T579" s="236"/>
      <c r="AT579" s="237" t="s">
        <v>163</v>
      </c>
      <c r="AU579" s="237" t="s">
        <v>85</v>
      </c>
      <c r="AV579" s="15" t="s">
        <v>161</v>
      </c>
      <c r="AW579" s="15" t="s">
        <v>32</v>
      </c>
      <c r="AX579" s="15" t="s">
        <v>83</v>
      </c>
      <c r="AY579" s="237" t="s">
        <v>154</v>
      </c>
    </row>
    <row r="580" spans="1:65" s="2" customFormat="1" ht="24">
      <c r="A580" s="35"/>
      <c r="B580" s="36"/>
      <c r="C580" s="192" t="s">
        <v>784</v>
      </c>
      <c r="D580" s="192" t="s">
        <v>156</v>
      </c>
      <c r="E580" s="193" t="s">
        <v>785</v>
      </c>
      <c r="F580" s="194" t="s">
        <v>786</v>
      </c>
      <c r="G580" s="195" t="s">
        <v>216</v>
      </c>
      <c r="H580" s="196">
        <v>3</v>
      </c>
      <c r="I580" s="197"/>
      <c r="J580" s="198">
        <f>ROUND(I580*H580,2)</f>
        <v>0</v>
      </c>
      <c r="K580" s="194" t="s">
        <v>1</v>
      </c>
      <c r="L580" s="40"/>
      <c r="M580" s="199" t="s">
        <v>1</v>
      </c>
      <c r="N580" s="200" t="s">
        <v>41</v>
      </c>
      <c r="O580" s="72"/>
      <c r="P580" s="201">
        <f>O580*H580</f>
        <v>0</v>
      </c>
      <c r="Q580" s="201">
        <v>0.01765</v>
      </c>
      <c r="R580" s="201">
        <f>Q580*H580</f>
        <v>0.05295</v>
      </c>
      <c r="S580" s="201">
        <v>0</v>
      </c>
      <c r="T580" s="202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3" t="s">
        <v>274</v>
      </c>
      <c r="AT580" s="203" t="s">
        <v>156</v>
      </c>
      <c r="AU580" s="203" t="s">
        <v>85</v>
      </c>
      <c r="AY580" s="18" t="s">
        <v>154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8" t="s">
        <v>83</v>
      </c>
      <c r="BK580" s="204">
        <f>ROUND(I580*H580,2)</f>
        <v>0</v>
      </c>
      <c r="BL580" s="18" t="s">
        <v>274</v>
      </c>
      <c r="BM580" s="203" t="s">
        <v>787</v>
      </c>
    </row>
    <row r="581" spans="2:51" s="14" customFormat="1" ht="11.25">
      <c r="B581" s="216"/>
      <c r="C581" s="217"/>
      <c r="D581" s="207" t="s">
        <v>163</v>
      </c>
      <c r="E581" s="218" t="s">
        <v>1</v>
      </c>
      <c r="F581" s="219" t="s">
        <v>788</v>
      </c>
      <c r="G581" s="217"/>
      <c r="H581" s="220">
        <v>3</v>
      </c>
      <c r="I581" s="221"/>
      <c r="J581" s="217"/>
      <c r="K581" s="217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163</v>
      </c>
      <c r="AU581" s="226" t="s">
        <v>85</v>
      </c>
      <c r="AV581" s="14" t="s">
        <v>85</v>
      </c>
      <c r="AW581" s="14" t="s">
        <v>32</v>
      </c>
      <c r="AX581" s="14" t="s">
        <v>83</v>
      </c>
      <c r="AY581" s="226" t="s">
        <v>154</v>
      </c>
    </row>
    <row r="582" spans="1:65" s="2" customFormat="1" ht="16.5" customHeight="1">
      <c r="A582" s="35"/>
      <c r="B582" s="36"/>
      <c r="C582" s="192" t="s">
        <v>789</v>
      </c>
      <c r="D582" s="192" t="s">
        <v>156</v>
      </c>
      <c r="E582" s="193" t="s">
        <v>790</v>
      </c>
      <c r="F582" s="194" t="s">
        <v>791</v>
      </c>
      <c r="G582" s="195" t="s">
        <v>216</v>
      </c>
      <c r="H582" s="196">
        <v>97.7</v>
      </c>
      <c r="I582" s="197"/>
      <c r="J582" s="198">
        <f>ROUND(I582*H582,2)</f>
        <v>0</v>
      </c>
      <c r="K582" s="194" t="s">
        <v>160</v>
      </c>
      <c r="L582" s="40"/>
      <c r="M582" s="199" t="s">
        <v>1</v>
      </c>
      <c r="N582" s="200" t="s">
        <v>41</v>
      </c>
      <c r="O582" s="72"/>
      <c r="P582" s="201">
        <f>O582*H582</f>
        <v>0</v>
      </c>
      <c r="Q582" s="201">
        <v>0.0054</v>
      </c>
      <c r="R582" s="201">
        <f>Q582*H582</f>
        <v>0.52758</v>
      </c>
      <c r="S582" s="201">
        <v>0</v>
      </c>
      <c r="T582" s="202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203" t="s">
        <v>274</v>
      </c>
      <c r="AT582" s="203" t="s">
        <v>156</v>
      </c>
      <c r="AU582" s="203" t="s">
        <v>85</v>
      </c>
      <c r="AY582" s="18" t="s">
        <v>154</v>
      </c>
      <c r="BE582" s="204">
        <f>IF(N582="základní",J582,0)</f>
        <v>0</v>
      </c>
      <c r="BF582" s="204">
        <f>IF(N582="snížená",J582,0)</f>
        <v>0</v>
      </c>
      <c r="BG582" s="204">
        <f>IF(N582="zákl. přenesená",J582,0)</f>
        <v>0</v>
      </c>
      <c r="BH582" s="204">
        <f>IF(N582="sníž. přenesená",J582,0)</f>
        <v>0</v>
      </c>
      <c r="BI582" s="204">
        <f>IF(N582="nulová",J582,0)</f>
        <v>0</v>
      </c>
      <c r="BJ582" s="18" t="s">
        <v>83</v>
      </c>
      <c r="BK582" s="204">
        <f>ROUND(I582*H582,2)</f>
        <v>0</v>
      </c>
      <c r="BL582" s="18" t="s">
        <v>274</v>
      </c>
      <c r="BM582" s="203" t="s">
        <v>792</v>
      </c>
    </row>
    <row r="583" spans="2:51" s="13" customFormat="1" ht="11.25">
      <c r="B583" s="205"/>
      <c r="C583" s="206"/>
      <c r="D583" s="207" t="s">
        <v>163</v>
      </c>
      <c r="E583" s="208" t="s">
        <v>1</v>
      </c>
      <c r="F583" s="209" t="s">
        <v>764</v>
      </c>
      <c r="G583" s="206"/>
      <c r="H583" s="208" t="s">
        <v>1</v>
      </c>
      <c r="I583" s="210"/>
      <c r="J583" s="206"/>
      <c r="K583" s="206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163</v>
      </c>
      <c r="AU583" s="215" t="s">
        <v>85</v>
      </c>
      <c r="AV583" s="13" t="s">
        <v>83</v>
      </c>
      <c r="AW583" s="13" t="s">
        <v>32</v>
      </c>
      <c r="AX583" s="13" t="s">
        <v>76</v>
      </c>
      <c r="AY583" s="215" t="s">
        <v>154</v>
      </c>
    </row>
    <row r="584" spans="2:51" s="14" customFormat="1" ht="11.25">
      <c r="B584" s="216"/>
      <c r="C584" s="217"/>
      <c r="D584" s="207" t="s">
        <v>163</v>
      </c>
      <c r="E584" s="218" t="s">
        <v>1</v>
      </c>
      <c r="F584" s="219" t="s">
        <v>765</v>
      </c>
      <c r="G584" s="217"/>
      <c r="H584" s="220">
        <v>75.2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163</v>
      </c>
      <c r="AU584" s="226" t="s">
        <v>85</v>
      </c>
      <c r="AV584" s="14" t="s">
        <v>85</v>
      </c>
      <c r="AW584" s="14" t="s">
        <v>32</v>
      </c>
      <c r="AX584" s="14" t="s">
        <v>76</v>
      </c>
      <c r="AY584" s="226" t="s">
        <v>154</v>
      </c>
    </row>
    <row r="585" spans="2:51" s="14" customFormat="1" ht="11.25">
      <c r="B585" s="216"/>
      <c r="C585" s="217"/>
      <c r="D585" s="207" t="s">
        <v>163</v>
      </c>
      <c r="E585" s="218" t="s">
        <v>1</v>
      </c>
      <c r="F585" s="219" t="s">
        <v>531</v>
      </c>
      <c r="G585" s="217"/>
      <c r="H585" s="220">
        <v>22.5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163</v>
      </c>
      <c r="AU585" s="226" t="s">
        <v>85</v>
      </c>
      <c r="AV585" s="14" t="s">
        <v>85</v>
      </c>
      <c r="AW585" s="14" t="s">
        <v>32</v>
      </c>
      <c r="AX585" s="14" t="s">
        <v>76</v>
      </c>
      <c r="AY585" s="226" t="s">
        <v>154</v>
      </c>
    </row>
    <row r="586" spans="2:51" s="15" customFormat="1" ht="11.25">
      <c r="B586" s="227"/>
      <c r="C586" s="228"/>
      <c r="D586" s="207" t="s">
        <v>163</v>
      </c>
      <c r="E586" s="229" t="s">
        <v>1</v>
      </c>
      <c r="F586" s="230" t="s">
        <v>166</v>
      </c>
      <c r="G586" s="228"/>
      <c r="H586" s="231">
        <v>97.7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AT586" s="237" t="s">
        <v>163</v>
      </c>
      <c r="AU586" s="237" t="s">
        <v>85</v>
      </c>
      <c r="AV586" s="15" t="s">
        <v>161</v>
      </c>
      <c r="AW586" s="15" t="s">
        <v>32</v>
      </c>
      <c r="AX586" s="15" t="s">
        <v>83</v>
      </c>
      <c r="AY586" s="237" t="s">
        <v>154</v>
      </c>
    </row>
    <row r="587" spans="1:65" s="2" customFormat="1" ht="16.5" customHeight="1">
      <c r="A587" s="35"/>
      <c r="B587" s="36"/>
      <c r="C587" s="238" t="s">
        <v>793</v>
      </c>
      <c r="D587" s="238" t="s">
        <v>206</v>
      </c>
      <c r="E587" s="239" t="s">
        <v>794</v>
      </c>
      <c r="F587" s="240" t="s">
        <v>795</v>
      </c>
      <c r="G587" s="241" t="s">
        <v>216</v>
      </c>
      <c r="H587" s="242">
        <v>114.687</v>
      </c>
      <c r="I587" s="243"/>
      <c r="J587" s="244">
        <f>ROUND(I587*H587,2)</f>
        <v>0</v>
      </c>
      <c r="K587" s="240" t="s">
        <v>1</v>
      </c>
      <c r="L587" s="245"/>
      <c r="M587" s="246" t="s">
        <v>1</v>
      </c>
      <c r="N587" s="247" t="s">
        <v>41</v>
      </c>
      <c r="O587" s="72"/>
      <c r="P587" s="201">
        <f>O587*H587</f>
        <v>0</v>
      </c>
      <c r="Q587" s="201">
        <v>0.0118</v>
      </c>
      <c r="R587" s="201">
        <f>Q587*H587</f>
        <v>1.3533066</v>
      </c>
      <c r="S587" s="201">
        <v>0</v>
      </c>
      <c r="T587" s="202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03" t="s">
        <v>386</v>
      </c>
      <c r="AT587" s="203" t="s">
        <v>206</v>
      </c>
      <c r="AU587" s="203" t="s">
        <v>85</v>
      </c>
      <c r="AY587" s="18" t="s">
        <v>154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18" t="s">
        <v>83</v>
      </c>
      <c r="BK587" s="204">
        <f>ROUND(I587*H587,2)</f>
        <v>0</v>
      </c>
      <c r="BL587" s="18" t="s">
        <v>274</v>
      </c>
      <c r="BM587" s="203" t="s">
        <v>796</v>
      </c>
    </row>
    <row r="588" spans="2:51" s="14" customFormat="1" ht="11.25">
      <c r="B588" s="216"/>
      <c r="C588" s="217"/>
      <c r="D588" s="207" t="s">
        <v>163</v>
      </c>
      <c r="E588" s="218" t="s">
        <v>1</v>
      </c>
      <c r="F588" s="219" t="s">
        <v>797</v>
      </c>
      <c r="G588" s="217"/>
      <c r="H588" s="220">
        <v>107.47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163</v>
      </c>
      <c r="AU588" s="226" t="s">
        <v>85</v>
      </c>
      <c r="AV588" s="14" t="s">
        <v>85</v>
      </c>
      <c r="AW588" s="14" t="s">
        <v>32</v>
      </c>
      <c r="AX588" s="14" t="s">
        <v>76</v>
      </c>
      <c r="AY588" s="226" t="s">
        <v>154</v>
      </c>
    </row>
    <row r="589" spans="2:51" s="14" customFormat="1" ht="11.25">
      <c r="B589" s="216"/>
      <c r="C589" s="217"/>
      <c r="D589" s="207" t="s">
        <v>163</v>
      </c>
      <c r="E589" s="218" t="s">
        <v>1</v>
      </c>
      <c r="F589" s="219" t="s">
        <v>798</v>
      </c>
      <c r="G589" s="217"/>
      <c r="H589" s="220">
        <v>7.217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163</v>
      </c>
      <c r="AU589" s="226" t="s">
        <v>85</v>
      </c>
      <c r="AV589" s="14" t="s">
        <v>85</v>
      </c>
      <c r="AW589" s="14" t="s">
        <v>32</v>
      </c>
      <c r="AX589" s="14" t="s">
        <v>76</v>
      </c>
      <c r="AY589" s="226" t="s">
        <v>154</v>
      </c>
    </row>
    <row r="590" spans="2:51" s="15" customFormat="1" ht="11.25">
      <c r="B590" s="227"/>
      <c r="C590" s="228"/>
      <c r="D590" s="207" t="s">
        <v>163</v>
      </c>
      <c r="E590" s="229" t="s">
        <v>1</v>
      </c>
      <c r="F590" s="230" t="s">
        <v>166</v>
      </c>
      <c r="G590" s="228"/>
      <c r="H590" s="231">
        <v>114.687</v>
      </c>
      <c r="I590" s="232"/>
      <c r="J590" s="228"/>
      <c r="K590" s="228"/>
      <c r="L590" s="233"/>
      <c r="M590" s="234"/>
      <c r="N590" s="235"/>
      <c r="O590" s="235"/>
      <c r="P590" s="235"/>
      <c r="Q590" s="235"/>
      <c r="R590" s="235"/>
      <c r="S590" s="235"/>
      <c r="T590" s="236"/>
      <c r="AT590" s="237" t="s">
        <v>163</v>
      </c>
      <c r="AU590" s="237" t="s">
        <v>85</v>
      </c>
      <c r="AV590" s="15" t="s">
        <v>161</v>
      </c>
      <c r="AW590" s="15" t="s">
        <v>32</v>
      </c>
      <c r="AX590" s="15" t="s">
        <v>83</v>
      </c>
      <c r="AY590" s="237" t="s">
        <v>154</v>
      </c>
    </row>
    <row r="591" spans="1:65" s="2" customFormat="1" ht="16.5" customHeight="1">
      <c r="A591" s="35"/>
      <c r="B591" s="36"/>
      <c r="C591" s="192" t="s">
        <v>799</v>
      </c>
      <c r="D591" s="192" t="s">
        <v>156</v>
      </c>
      <c r="E591" s="193" t="s">
        <v>800</v>
      </c>
      <c r="F591" s="194" t="s">
        <v>801</v>
      </c>
      <c r="G591" s="195" t="s">
        <v>188</v>
      </c>
      <c r="H591" s="196">
        <v>2.489</v>
      </c>
      <c r="I591" s="197"/>
      <c r="J591" s="198">
        <f>ROUND(I591*H591,2)</f>
        <v>0</v>
      </c>
      <c r="K591" s="194" t="s">
        <v>160</v>
      </c>
      <c r="L591" s="40"/>
      <c r="M591" s="199" t="s">
        <v>1</v>
      </c>
      <c r="N591" s="200" t="s">
        <v>41</v>
      </c>
      <c r="O591" s="72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03" t="s">
        <v>274</v>
      </c>
      <c r="AT591" s="203" t="s">
        <v>156</v>
      </c>
      <c r="AU591" s="203" t="s">
        <v>85</v>
      </c>
      <c r="AY591" s="18" t="s">
        <v>154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18" t="s">
        <v>83</v>
      </c>
      <c r="BK591" s="204">
        <f>ROUND(I591*H591,2)</f>
        <v>0</v>
      </c>
      <c r="BL591" s="18" t="s">
        <v>274</v>
      </c>
      <c r="BM591" s="203" t="s">
        <v>802</v>
      </c>
    </row>
    <row r="592" spans="2:63" s="12" customFormat="1" ht="22.9" customHeight="1">
      <c r="B592" s="176"/>
      <c r="C592" s="177"/>
      <c r="D592" s="178" t="s">
        <v>75</v>
      </c>
      <c r="E592" s="190" t="s">
        <v>803</v>
      </c>
      <c r="F592" s="190" t="s">
        <v>804</v>
      </c>
      <c r="G592" s="177"/>
      <c r="H592" s="177"/>
      <c r="I592" s="180"/>
      <c r="J592" s="191">
        <f>BK592</f>
        <v>0</v>
      </c>
      <c r="K592" s="177"/>
      <c r="L592" s="182"/>
      <c r="M592" s="183"/>
      <c r="N592" s="184"/>
      <c r="O592" s="184"/>
      <c r="P592" s="185">
        <f>SUM(P593:P656)</f>
        <v>0</v>
      </c>
      <c r="Q592" s="184"/>
      <c r="R592" s="185">
        <f>SUM(R593:R656)</f>
        <v>1.1828916999999999</v>
      </c>
      <c r="S592" s="184"/>
      <c r="T592" s="186">
        <f>SUM(T593:T656)</f>
        <v>0.1840683</v>
      </c>
      <c r="AR592" s="187" t="s">
        <v>85</v>
      </c>
      <c r="AT592" s="188" t="s">
        <v>75</v>
      </c>
      <c r="AU592" s="188" t="s">
        <v>83</v>
      </c>
      <c r="AY592" s="187" t="s">
        <v>154</v>
      </c>
      <c r="BK592" s="189">
        <f>SUM(BK593:BK656)</f>
        <v>0</v>
      </c>
    </row>
    <row r="593" spans="1:65" s="2" customFormat="1" ht="16.5" customHeight="1">
      <c r="A593" s="35"/>
      <c r="B593" s="36"/>
      <c r="C593" s="192" t="s">
        <v>805</v>
      </c>
      <c r="D593" s="192" t="s">
        <v>156</v>
      </c>
      <c r="E593" s="193" t="s">
        <v>806</v>
      </c>
      <c r="F593" s="194" t="s">
        <v>807</v>
      </c>
      <c r="G593" s="195" t="s">
        <v>216</v>
      </c>
      <c r="H593" s="196">
        <v>171</v>
      </c>
      <c r="I593" s="197"/>
      <c r="J593" s="198">
        <f>ROUND(I593*H593,2)</f>
        <v>0</v>
      </c>
      <c r="K593" s="194" t="s">
        <v>1</v>
      </c>
      <c r="L593" s="40"/>
      <c r="M593" s="199" t="s">
        <v>1</v>
      </c>
      <c r="N593" s="200" t="s">
        <v>41</v>
      </c>
      <c r="O593" s="72"/>
      <c r="P593" s="201">
        <f>O593*H593</f>
        <v>0</v>
      </c>
      <c r="Q593" s="201">
        <v>3E-05</v>
      </c>
      <c r="R593" s="201">
        <f>Q593*H593</f>
        <v>0.00513</v>
      </c>
      <c r="S593" s="201">
        <v>0</v>
      </c>
      <c r="T593" s="202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03" t="s">
        <v>274</v>
      </c>
      <c r="AT593" s="203" t="s">
        <v>156</v>
      </c>
      <c r="AU593" s="203" t="s">
        <v>85</v>
      </c>
      <c r="AY593" s="18" t="s">
        <v>154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18" t="s">
        <v>83</v>
      </c>
      <c r="BK593" s="204">
        <f>ROUND(I593*H593,2)</f>
        <v>0</v>
      </c>
      <c r="BL593" s="18" t="s">
        <v>274</v>
      </c>
      <c r="BM593" s="203" t="s">
        <v>808</v>
      </c>
    </row>
    <row r="594" spans="2:51" s="13" customFormat="1" ht="11.25">
      <c r="B594" s="205"/>
      <c r="C594" s="206"/>
      <c r="D594" s="207" t="s">
        <v>163</v>
      </c>
      <c r="E594" s="208" t="s">
        <v>1</v>
      </c>
      <c r="F594" s="209" t="s">
        <v>585</v>
      </c>
      <c r="G594" s="206"/>
      <c r="H594" s="208" t="s">
        <v>1</v>
      </c>
      <c r="I594" s="210"/>
      <c r="J594" s="206"/>
      <c r="K594" s="206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163</v>
      </c>
      <c r="AU594" s="215" t="s">
        <v>85</v>
      </c>
      <c r="AV594" s="13" t="s">
        <v>83</v>
      </c>
      <c r="AW594" s="13" t="s">
        <v>32</v>
      </c>
      <c r="AX594" s="13" t="s">
        <v>76</v>
      </c>
      <c r="AY594" s="215" t="s">
        <v>154</v>
      </c>
    </row>
    <row r="595" spans="2:51" s="13" customFormat="1" ht="11.25">
      <c r="B595" s="205"/>
      <c r="C595" s="206"/>
      <c r="D595" s="207" t="s">
        <v>163</v>
      </c>
      <c r="E595" s="208" t="s">
        <v>1</v>
      </c>
      <c r="F595" s="209" t="s">
        <v>586</v>
      </c>
      <c r="G595" s="206"/>
      <c r="H595" s="208" t="s">
        <v>1</v>
      </c>
      <c r="I595" s="210"/>
      <c r="J595" s="206"/>
      <c r="K595" s="206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163</v>
      </c>
      <c r="AU595" s="215" t="s">
        <v>85</v>
      </c>
      <c r="AV595" s="13" t="s">
        <v>83</v>
      </c>
      <c r="AW595" s="13" t="s">
        <v>32</v>
      </c>
      <c r="AX595" s="13" t="s">
        <v>76</v>
      </c>
      <c r="AY595" s="215" t="s">
        <v>154</v>
      </c>
    </row>
    <row r="596" spans="2:51" s="13" customFormat="1" ht="11.25">
      <c r="B596" s="205"/>
      <c r="C596" s="206"/>
      <c r="D596" s="207" t="s">
        <v>163</v>
      </c>
      <c r="E596" s="208" t="s">
        <v>1</v>
      </c>
      <c r="F596" s="209" t="s">
        <v>587</v>
      </c>
      <c r="G596" s="206"/>
      <c r="H596" s="208" t="s">
        <v>1</v>
      </c>
      <c r="I596" s="210"/>
      <c r="J596" s="206"/>
      <c r="K596" s="206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163</v>
      </c>
      <c r="AU596" s="215" t="s">
        <v>85</v>
      </c>
      <c r="AV596" s="13" t="s">
        <v>83</v>
      </c>
      <c r="AW596" s="13" t="s">
        <v>32</v>
      </c>
      <c r="AX596" s="13" t="s">
        <v>76</v>
      </c>
      <c r="AY596" s="215" t="s">
        <v>154</v>
      </c>
    </row>
    <row r="597" spans="2:51" s="14" customFormat="1" ht="11.25">
      <c r="B597" s="216"/>
      <c r="C597" s="217"/>
      <c r="D597" s="207" t="s">
        <v>163</v>
      </c>
      <c r="E597" s="218" t="s">
        <v>1</v>
      </c>
      <c r="F597" s="219" t="s">
        <v>588</v>
      </c>
      <c r="G597" s="217"/>
      <c r="H597" s="220">
        <v>113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163</v>
      </c>
      <c r="AU597" s="226" t="s">
        <v>85</v>
      </c>
      <c r="AV597" s="14" t="s">
        <v>85</v>
      </c>
      <c r="AW597" s="14" t="s">
        <v>32</v>
      </c>
      <c r="AX597" s="14" t="s">
        <v>76</v>
      </c>
      <c r="AY597" s="226" t="s">
        <v>154</v>
      </c>
    </row>
    <row r="598" spans="2:51" s="13" customFormat="1" ht="11.25">
      <c r="B598" s="205"/>
      <c r="C598" s="206"/>
      <c r="D598" s="207" t="s">
        <v>163</v>
      </c>
      <c r="E598" s="208" t="s">
        <v>1</v>
      </c>
      <c r="F598" s="209" t="s">
        <v>589</v>
      </c>
      <c r="G598" s="206"/>
      <c r="H598" s="208" t="s">
        <v>1</v>
      </c>
      <c r="I598" s="210"/>
      <c r="J598" s="206"/>
      <c r="K598" s="206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163</v>
      </c>
      <c r="AU598" s="215" t="s">
        <v>85</v>
      </c>
      <c r="AV598" s="13" t="s">
        <v>83</v>
      </c>
      <c r="AW598" s="13" t="s">
        <v>32</v>
      </c>
      <c r="AX598" s="13" t="s">
        <v>76</v>
      </c>
      <c r="AY598" s="215" t="s">
        <v>154</v>
      </c>
    </row>
    <row r="599" spans="2:51" s="13" customFormat="1" ht="11.25">
      <c r="B599" s="205"/>
      <c r="C599" s="206"/>
      <c r="D599" s="207" t="s">
        <v>163</v>
      </c>
      <c r="E599" s="208" t="s">
        <v>1</v>
      </c>
      <c r="F599" s="209" t="s">
        <v>590</v>
      </c>
      <c r="G599" s="206"/>
      <c r="H599" s="208" t="s">
        <v>1</v>
      </c>
      <c r="I599" s="210"/>
      <c r="J599" s="206"/>
      <c r="K599" s="206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163</v>
      </c>
      <c r="AU599" s="215" t="s">
        <v>85</v>
      </c>
      <c r="AV599" s="13" t="s">
        <v>83</v>
      </c>
      <c r="AW599" s="13" t="s">
        <v>32</v>
      </c>
      <c r="AX599" s="13" t="s">
        <v>76</v>
      </c>
      <c r="AY599" s="215" t="s">
        <v>154</v>
      </c>
    </row>
    <row r="600" spans="2:51" s="13" customFormat="1" ht="11.25">
      <c r="B600" s="205"/>
      <c r="C600" s="206"/>
      <c r="D600" s="207" t="s">
        <v>163</v>
      </c>
      <c r="E600" s="208" t="s">
        <v>1</v>
      </c>
      <c r="F600" s="209" t="s">
        <v>591</v>
      </c>
      <c r="G600" s="206"/>
      <c r="H600" s="208" t="s">
        <v>1</v>
      </c>
      <c r="I600" s="210"/>
      <c r="J600" s="206"/>
      <c r="K600" s="206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163</v>
      </c>
      <c r="AU600" s="215" t="s">
        <v>85</v>
      </c>
      <c r="AV600" s="13" t="s">
        <v>83</v>
      </c>
      <c r="AW600" s="13" t="s">
        <v>32</v>
      </c>
      <c r="AX600" s="13" t="s">
        <v>76</v>
      </c>
      <c r="AY600" s="215" t="s">
        <v>154</v>
      </c>
    </row>
    <row r="601" spans="2:51" s="14" customFormat="1" ht="11.25">
      <c r="B601" s="216"/>
      <c r="C601" s="217"/>
      <c r="D601" s="207" t="s">
        <v>163</v>
      </c>
      <c r="E601" s="218" t="s">
        <v>1</v>
      </c>
      <c r="F601" s="219" t="s">
        <v>592</v>
      </c>
      <c r="G601" s="217"/>
      <c r="H601" s="220">
        <v>58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163</v>
      </c>
      <c r="AU601" s="226" t="s">
        <v>85</v>
      </c>
      <c r="AV601" s="14" t="s">
        <v>85</v>
      </c>
      <c r="AW601" s="14" t="s">
        <v>32</v>
      </c>
      <c r="AX601" s="14" t="s">
        <v>76</v>
      </c>
      <c r="AY601" s="226" t="s">
        <v>154</v>
      </c>
    </row>
    <row r="602" spans="2:51" s="15" customFormat="1" ht="11.25">
      <c r="B602" s="227"/>
      <c r="C602" s="228"/>
      <c r="D602" s="207" t="s">
        <v>163</v>
      </c>
      <c r="E602" s="229" t="s">
        <v>1</v>
      </c>
      <c r="F602" s="230" t="s">
        <v>166</v>
      </c>
      <c r="G602" s="228"/>
      <c r="H602" s="231">
        <v>171</v>
      </c>
      <c r="I602" s="232"/>
      <c r="J602" s="228"/>
      <c r="K602" s="228"/>
      <c r="L602" s="233"/>
      <c r="M602" s="234"/>
      <c r="N602" s="235"/>
      <c r="O602" s="235"/>
      <c r="P602" s="235"/>
      <c r="Q602" s="235"/>
      <c r="R602" s="235"/>
      <c r="S602" s="235"/>
      <c r="T602" s="236"/>
      <c r="AT602" s="237" t="s">
        <v>163</v>
      </c>
      <c r="AU602" s="237" t="s">
        <v>85</v>
      </c>
      <c r="AV602" s="15" t="s">
        <v>161</v>
      </c>
      <c r="AW602" s="15" t="s">
        <v>32</v>
      </c>
      <c r="AX602" s="15" t="s">
        <v>83</v>
      </c>
      <c r="AY602" s="237" t="s">
        <v>154</v>
      </c>
    </row>
    <row r="603" spans="1:65" s="2" customFormat="1" ht="24">
      <c r="A603" s="35"/>
      <c r="B603" s="36"/>
      <c r="C603" s="192" t="s">
        <v>809</v>
      </c>
      <c r="D603" s="192" t="s">
        <v>156</v>
      </c>
      <c r="E603" s="193" t="s">
        <v>810</v>
      </c>
      <c r="F603" s="194" t="s">
        <v>811</v>
      </c>
      <c r="G603" s="195" t="s">
        <v>216</v>
      </c>
      <c r="H603" s="196">
        <v>171</v>
      </c>
      <c r="I603" s="197"/>
      <c r="J603" s="198">
        <f>ROUND(I603*H603,2)</f>
        <v>0</v>
      </c>
      <c r="K603" s="194" t="s">
        <v>160</v>
      </c>
      <c r="L603" s="40"/>
      <c r="M603" s="199" t="s">
        <v>1</v>
      </c>
      <c r="N603" s="200" t="s">
        <v>41</v>
      </c>
      <c r="O603" s="72"/>
      <c r="P603" s="201">
        <f>O603*H603</f>
        <v>0</v>
      </c>
      <c r="Q603" s="201">
        <v>0.00455</v>
      </c>
      <c r="R603" s="201">
        <f>Q603*H603</f>
        <v>0.77805</v>
      </c>
      <c r="S603" s="201">
        <v>0</v>
      </c>
      <c r="T603" s="202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3" t="s">
        <v>274</v>
      </c>
      <c r="AT603" s="203" t="s">
        <v>156</v>
      </c>
      <c r="AU603" s="203" t="s">
        <v>85</v>
      </c>
      <c r="AY603" s="18" t="s">
        <v>154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18" t="s">
        <v>83</v>
      </c>
      <c r="BK603" s="204">
        <f>ROUND(I603*H603,2)</f>
        <v>0</v>
      </c>
      <c r="BL603" s="18" t="s">
        <v>274</v>
      </c>
      <c r="BM603" s="203" t="s">
        <v>812</v>
      </c>
    </row>
    <row r="604" spans="2:51" s="13" customFormat="1" ht="11.25">
      <c r="B604" s="205"/>
      <c r="C604" s="206"/>
      <c r="D604" s="207" t="s">
        <v>163</v>
      </c>
      <c r="E604" s="208" t="s">
        <v>1</v>
      </c>
      <c r="F604" s="209" t="s">
        <v>585</v>
      </c>
      <c r="G604" s="206"/>
      <c r="H604" s="208" t="s">
        <v>1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163</v>
      </c>
      <c r="AU604" s="215" t="s">
        <v>85</v>
      </c>
      <c r="AV604" s="13" t="s">
        <v>83</v>
      </c>
      <c r="AW604" s="13" t="s">
        <v>32</v>
      </c>
      <c r="AX604" s="13" t="s">
        <v>76</v>
      </c>
      <c r="AY604" s="215" t="s">
        <v>154</v>
      </c>
    </row>
    <row r="605" spans="2:51" s="13" customFormat="1" ht="11.25">
      <c r="B605" s="205"/>
      <c r="C605" s="206"/>
      <c r="D605" s="207" t="s">
        <v>163</v>
      </c>
      <c r="E605" s="208" t="s">
        <v>1</v>
      </c>
      <c r="F605" s="209" t="s">
        <v>586</v>
      </c>
      <c r="G605" s="206"/>
      <c r="H605" s="208" t="s">
        <v>1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163</v>
      </c>
      <c r="AU605" s="215" t="s">
        <v>85</v>
      </c>
      <c r="AV605" s="13" t="s">
        <v>83</v>
      </c>
      <c r="AW605" s="13" t="s">
        <v>32</v>
      </c>
      <c r="AX605" s="13" t="s">
        <v>76</v>
      </c>
      <c r="AY605" s="215" t="s">
        <v>154</v>
      </c>
    </row>
    <row r="606" spans="2:51" s="13" customFormat="1" ht="11.25">
      <c r="B606" s="205"/>
      <c r="C606" s="206"/>
      <c r="D606" s="207" t="s">
        <v>163</v>
      </c>
      <c r="E606" s="208" t="s">
        <v>1</v>
      </c>
      <c r="F606" s="209" t="s">
        <v>587</v>
      </c>
      <c r="G606" s="206"/>
      <c r="H606" s="208" t="s">
        <v>1</v>
      </c>
      <c r="I606" s="210"/>
      <c r="J606" s="206"/>
      <c r="K606" s="206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163</v>
      </c>
      <c r="AU606" s="215" t="s">
        <v>85</v>
      </c>
      <c r="AV606" s="13" t="s">
        <v>83</v>
      </c>
      <c r="AW606" s="13" t="s">
        <v>32</v>
      </c>
      <c r="AX606" s="13" t="s">
        <v>76</v>
      </c>
      <c r="AY606" s="215" t="s">
        <v>154</v>
      </c>
    </row>
    <row r="607" spans="2:51" s="14" customFormat="1" ht="11.25">
      <c r="B607" s="216"/>
      <c r="C607" s="217"/>
      <c r="D607" s="207" t="s">
        <v>163</v>
      </c>
      <c r="E607" s="218" t="s">
        <v>1</v>
      </c>
      <c r="F607" s="219" t="s">
        <v>588</v>
      </c>
      <c r="G607" s="217"/>
      <c r="H607" s="220">
        <v>113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163</v>
      </c>
      <c r="AU607" s="226" t="s">
        <v>85</v>
      </c>
      <c r="AV607" s="14" t="s">
        <v>85</v>
      </c>
      <c r="AW607" s="14" t="s">
        <v>32</v>
      </c>
      <c r="AX607" s="14" t="s">
        <v>76</v>
      </c>
      <c r="AY607" s="226" t="s">
        <v>154</v>
      </c>
    </row>
    <row r="608" spans="2:51" s="13" customFormat="1" ht="11.25">
      <c r="B608" s="205"/>
      <c r="C608" s="206"/>
      <c r="D608" s="207" t="s">
        <v>163</v>
      </c>
      <c r="E608" s="208" t="s">
        <v>1</v>
      </c>
      <c r="F608" s="209" t="s">
        <v>589</v>
      </c>
      <c r="G608" s="206"/>
      <c r="H608" s="208" t="s">
        <v>1</v>
      </c>
      <c r="I608" s="210"/>
      <c r="J608" s="206"/>
      <c r="K608" s="206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163</v>
      </c>
      <c r="AU608" s="215" t="s">
        <v>85</v>
      </c>
      <c r="AV608" s="13" t="s">
        <v>83</v>
      </c>
      <c r="AW608" s="13" t="s">
        <v>32</v>
      </c>
      <c r="AX608" s="13" t="s">
        <v>76</v>
      </c>
      <c r="AY608" s="215" t="s">
        <v>154</v>
      </c>
    </row>
    <row r="609" spans="2:51" s="13" customFormat="1" ht="11.25">
      <c r="B609" s="205"/>
      <c r="C609" s="206"/>
      <c r="D609" s="207" t="s">
        <v>163</v>
      </c>
      <c r="E609" s="208" t="s">
        <v>1</v>
      </c>
      <c r="F609" s="209" t="s">
        <v>590</v>
      </c>
      <c r="G609" s="206"/>
      <c r="H609" s="208" t="s">
        <v>1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163</v>
      </c>
      <c r="AU609" s="215" t="s">
        <v>85</v>
      </c>
      <c r="AV609" s="13" t="s">
        <v>83</v>
      </c>
      <c r="AW609" s="13" t="s">
        <v>32</v>
      </c>
      <c r="AX609" s="13" t="s">
        <v>76</v>
      </c>
      <c r="AY609" s="215" t="s">
        <v>154</v>
      </c>
    </row>
    <row r="610" spans="2:51" s="13" customFormat="1" ht="11.25">
      <c r="B610" s="205"/>
      <c r="C610" s="206"/>
      <c r="D610" s="207" t="s">
        <v>163</v>
      </c>
      <c r="E610" s="208" t="s">
        <v>1</v>
      </c>
      <c r="F610" s="209" t="s">
        <v>591</v>
      </c>
      <c r="G610" s="206"/>
      <c r="H610" s="208" t="s">
        <v>1</v>
      </c>
      <c r="I610" s="210"/>
      <c r="J610" s="206"/>
      <c r="K610" s="206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163</v>
      </c>
      <c r="AU610" s="215" t="s">
        <v>85</v>
      </c>
      <c r="AV610" s="13" t="s">
        <v>83</v>
      </c>
      <c r="AW610" s="13" t="s">
        <v>32</v>
      </c>
      <c r="AX610" s="13" t="s">
        <v>76</v>
      </c>
      <c r="AY610" s="215" t="s">
        <v>154</v>
      </c>
    </row>
    <row r="611" spans="2:51" s="14" customFormat="1" ht="11.25">
      <c r="B611" s="216"/>
      <c r="C611" s="217"/>
      <c r="D611" s="207" t="s">
        <v>163</v>
      </c>
      <c r="E611" s="218" t="s">
        <v>1</v>
      </c>
      <c r="F611" s="219" t="s">
        <v>592</v>
      </c>
      <c r="G611" s="217"/>
      <c r="H611" s="220">
        <v>58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163</v>
      </c>
      <c r="AU611" s="226" t="s">
        <v>85</v>
      </c>
      <c r="AV611" s="14" t="s">
        <v>85</v>
      </c>
      <c r="AW611" s="14" t="s">
        <v>32</v>
      </c>
      <c r="AX611" s="14" t="s">
        <v>76</v>
      </c>
      <c r="AY611" s="226" t="s">
        <v>154</v>
      </c>
    </row>
    <row r="612" spans="2:51" s="15" customFormat="1" ht="11.25">
      <c r="B612" s="227"/>
      <c r="C612" s="228"/>
      <c r="D612" s="207" t="s">
        <v>163</v>
      </c>
      <c r="E612" s="229" t="s">
        <v>1</v>
      </c>
      <c r="F612" s="230" t="s">
        <v>166</v>
      </c>
      <c r="G612" s="228"/>
      <c r="H612" s="231">
        <v>171</v>
      </c>
      <c r="I612" s="232"/>
      <c r="J612" s="228"/>
      <c r="K612" s="228"/>
      <c r="L612" s="233"/>
      <c r="M612" s="234"/>
      <c r="N612" s="235"/>
      <c r="O612" s="235"/>
      <c r="P612" s="235"/>
      <c r="Q612" s="235"/>
      <c r="R612" s="235"/>
      <c r="S612" s="235"/>
      <c r="T612" s="236"/>
      <c r="AT612" s="237" t="s">
        <v>163</v>
      </c>
      <c r="AU612" s="237" t="s">
        <v>85</v>
      </c>
      <c r="AV612" s="15" t="s">
        <v>161</v>
      </c>
      <c r="AW612" s="15" t="s">
        <v>32</v>
      </c>
      <c r="AX612" s="15" t="s">
        <v>83</v>
      </c>
      <c r="AY612" s="237" t="s">
        <v>154</v>
      </c>
    </row>
    <row r="613" spans="1:65" s="2" customFormat="1" ht="16.5" customHeight="1">
      <c r="A613" s="35"/>
      <c r="B613" s="36"/>
      <c r="C613" s="192" t="s">
        <v>813</v>
      </c>
      <c r="D613" s="192" t="s">
        <v>156</v>
      </c>
      <c r="E613" s="193" t="s">
        <v>814</v>
      </c>
      <c r="F613" s="194" t="s">
        <v>815</v>
      </c>
      <c r="G613" s="195" t="s">
        <v>216</v>
      </c>
      <c r="H613" s="196">
        <v>56.29</v>
      </c>
      <c r="I613" s="197"/>
      <c r="J613" s="198">
        <f>ROUND(I613*H613,2)</f>
        <v>0</v>
      </c>
      <c r="K613" s="194" t="s">
        <v>160</v>
      </c>
      <c r="L613" s="40"/>
      <c r="M613" s="199" t="s">
        <v>1</v>
      </c>
      <c r="N613" s="200" t="s">
        <v>41</v>
      </c>
      <c r="O613" s="72"/>
      <c r="P613" s="201">
        <f>O613*H613</f>
        <v>0</v>
      </c>
      <c r="Q613" s="201">
        <v>0</v>
      </c>
      <c r="R613" s="201">
        <f>Q613*H613</f>
        <v>0</v>
      </c>
      <c r="S613" s="201">
        <v>0.003</v>
      </c>
      <c r="T613" s="202">
        <f>S613*H613</f>
        <v>0.16887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03" t="s">
        <v>274</v>
      </c>
      <c r="AT613" s="203" t="s">
        <v>156</v>
      </c>
      <c r="AU613" s="203" t="s">
        <v>85</v>
      </c>
      <c r="AY613" s="18" t="s">
        <v>154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18" t="s">
        <v>83</v>
      </c>
      <c r="BK613" s="204">
        <f>ROUND(I613*H613,2)</f>
        <v>0</v>
      </c>
      <c r="BL613" s="18" t="s">
        <v>274</v>
      </c>
      <c r="BM613" s="203" t="s">
        <v>816</v>
      </c>
    </row>
    <row r="614" spans="2:51" s="13" customFormat="1" ht="11.25">
      <c r="B614" s="205"/>
      <c r="C614" s="206"/>
      <c r="D614" s="207" t="s">
        <v>163</v>
      </c>
      <c r="E614" s="208" t="s">
        <v>1</v>
      </c>
      <c r="F614" s="209" t="s">
        <v>817</v>
      </c>
      <c r="G614" s="206"/>
      <c r="H614" s="208" t="s">
        <v>1</v>
      </c>
      <c r="I614" s="210"/>
      <c r="J614" s="206"/>
      <c r="K614" s="206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163</v>
      </c>
      <c r="AU614" s="215" t="s">
        <v>85</v>
      </c>
      <c r="AV614" s="13" t="s">
        <v>83</v>
      </c>
      <c r="AW614" s="13" t="s">
        <v>32</v>
      </c>
      <c r="AX614" s="13" t="s">
        <v>76</v>
      </c>
      <c r="AY614" s="215" t="s">
        <v>154</v>
      </c>
    </row>
    <row r="615" spans="2:51" s="14" customFormat="1" ht="11.25">
      <c r="B615" s="216"/>
      <c r="C615" s="217"/>
      <c r="D615" s="207" t="s">
        <v>163</v>
      </c>
      <c r="E615" s="218" t="s">
        <v>1</v>
      </c>
      <c r="F615" s="219" t="s">
        <v>818</v>
      </c>
      <c r="G615" s="217"/>
      <c r="H615" s="220">
        <v>56.29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163</v>
      </c>
      <c r="AU615" s="226" t="s">
        <v>85</v>
      </c>
      <c r="AV615" s="14" t="s">
        <v>85</v>
      </c>
      <c r="AW615" s="14" t="s">
        <v>32</v>
      </c>
      <c r="AX615" s="14" t="s">
        <v>76</v>
      </c>
      <c r="AY615" s="226" t="s">
        <v>154</v>
      </c>
    </row>
    <row r="616" spans="2:51" s="15" customFormat="1" ht="11.25">
      <c r="B616" s="227"/>
      <c r="C616" s="228"/>
      <c r="D616" s="207" t="s">
        <v>163</v>
      </c>
      <c r="E616" s="229" t="s">
        <v>1</v>
      </c>
      <c r="F616" s="230" t="s">
        <v>166</v>
      </c>
      <c r="G616" s="228"/>
      <c r="H616" s="231">
        <v>56.29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AT616" s="237" t="s">
        <v>163</v>
      </c>
      <c r="AU616" s="237" t="s">
        <v>85</v>
      </c>
      <c r="AV616" s="15" t="s">
        <v>161</v>
      </c>
      <c r="AW616" s="15" t="s">
        <v>32</v>
      </c>
      <c r="AX616" s="15" t="s">
        <v>83</v>
      </c>
      <c r="AY616" s="237" t="s">
        <v>154</v>
      </c>
    </row>
    <row r="617" spans="1:65" s="2" customFormat="1" ht="16.5" customHeight="1">
      <c r="A617" s="35"/>
      <c r="B617" s="36"/>
      <c r="C617" s="192" t="s">
        <v>819</v>
      </c>
      <c r="D617" s="192" t="s">
        <v>156</v>
      </c>
      <c r="E617" s="193" t="s">
        <v>820</v>
      </c>
      <c r="F617" s="194" t="s">
        <v>821</v>
      </c>
      <c r="G617" s="195" t="s">
        <v>216</v>
      </c>
      <c r="H617" s="196">
        <v>113</v>
      </c>
      <c r="I617" s="197"/>
      <c r="J617" s="198">
        <f>ROUND(I617*H617,2)</f>
        <v>0</v>
      </c>
      <c r="K617" s="194" t="s">
        <v>160</v>
      </c>
      <c r="L617" s="40"/>
      <c r="M617" s="199" t="s">
        <v>1</v>
      </c>
      <c r="N617" s="200" t="s">
        <v>41</v>
      </c>
      <c r="O617" s="72"/>
      <c r="P617" s="201">
        <f>O617*H617</f>
        <v>0</v>
      </c>
      <c r="Q617" s="201">
        <v>0</v>
      </c>
      <c r="R617" s="201">
        <f>Q617*H617</f>
        <v>0</v>
      </c>
      <c r="S617" s="201">
        <v>0</v>
      </c>
      <c r="T617" s="202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203" t="s">
        <v>274</v>
      </c>
      <c r="AT617" s="203" t="s">
        <v>156</v>
      </c>
      <c r="AU617" s="203" t="s">
        <v>85</v>
      </c>
      <c r="AY617" s="18" t="s">
        <v>154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18" t="s">
        <v>83</v>
      </c>
      <c r="BK617" s="204">
        <f>ROUND(I617*H617,2)</f>
        <v>0</v>
      </c>
      <c r="BL617" s="18" t="s">
        <v>274</v>
      </c>
      <c r="BM617" s="203" t="s">
        <v>822</v>
      </c>
    </row>
    <row r="618" spans="2:51" s="13" customFormat="1" ht="11.25">
      <c r="B618" s="205"/>
      <c r="C618" s="206"/>
      <c r="D618" s="207" t="s">
        <v>163</v>
      </c>
      <c r="E618" s="208" t="s">
        <v>1</v>
      </c>
      <c r="F618" s="209" t="s">
        <v>587</v>
      </c>
      <c r="G618" s="206"/>
      <c r="H618" s="208" t="s">
        <v>1</v>
      </c>
      <c r="I618" s="210"/>
      <c r="J618" s="206"/>
      <c r="K618" s="206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163</v>
      </c>
      <c r="AU618" s="215" t="s">
        <v>85</v>
      </c>
      <c r="AV618" s="13" t="s">
        <v>83</v>
      </c>
      <c r="AW618" s="13" t="s">
        <v>32</v>
      </c>
      <c r="AX618" s="13" t="s">
        <v>76</v>
      </c>
      <c r="AY618" s="215" t="s">
        <v>154</v>
      </c>
    </row>
    <row r="619" spans="2:51" s="14" customFormat="1" ht="11.25">
      <c r="B619" s="216"/>
      <c r="C619" s="217"/>
      <c r="D619" s="207" t="s">
        <v>163</v>
      </c>
      <c r="E619" s="218" t="s">
        <v>1</v>
      </c>
      <c r="F619" s="219" t="s">
        <v>588</v>
      </c>
      <c r="G619" s="217"/>
      <c r="H619" s="220">
        <v>113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163</v>
      </c>
      <c r="AU619" s="226" t="s">
        <v>85</v>
      </c>
      <c r="AV619" s="14" t="s">
        <v>85</v>
      </c>
      <c r="AW619" s="14" t="s">
        <v>32</v>
      </c>
      <c r="AX619" s="14" t="s">
        <v>76</v>
      </c>
      <c r="AY619" s="226" t="s">
        <v>154</v>
      </c>
    </row>
    <row r="620" spans="2:51" s="15" customFormat="1" ht="11.25">
      <c r="B620" s="227"/>
      <c r="C620" s="228"/>
      <c r="D620" s="207" t="s">
        <v>163</v>
      </c>
      <c r="E620" s="229" t="s">
        <v>1</v>
      </c>
      <c r="F620" s="230" t="s">
        <v>166</v>
      </c>
      <c r="G620" s="228"/>
      <c r="H620" s="231">
        <v>113</v>
      </c>
      <c r="I620" s="232"/>
      <c r="J620" s="228"/>
      <c r="K620" s="228"/>
      <c r="L620" s="233"/>
      <c r="M620" s="234"/>
      <c r="N620" s="235"/>
      <c r="O620" s="235"/>
      <c r="P620" s="235"/>
      <c r="Q620" s="235"/>
      <c r="R620" s="235"/>
      <c r="S620" s="235"/>
      <c r="T620" s="236"/>
      <c r="AT620" s="237" t="s">
        <v>163</v>
      </c>
      <c r="AU620" s="237" t="s">
        <v>85</v>
      </c>
      <c r="AV620" s="15" t="s">
        <v>161</v>
      </c>
      <c r="AW620" s="15" t="s">
        <v>32</v>
      </c>
      <c r="AX620" s="15" t="s">
        <v>83</v>
      </c>
      <c r="AY620" s="237" t="s">
        <v>154</v>
      </c>
    </row>
    <row r="621" spans="1:65" s="2" customFormat="1" ht="16.5" customHeight="1">
      <c r="A621" s="35"/>
      <c r="B621" s="36"/>
      <c r="C621" s="238" t="s">
        <v>823</v>
      </c>
      <c r="D621" s="238" t="s">
        <v>206</v>
      </c>
      <c r="E621" s="239" t="s">
        <v>824</v>
      </c>
      <c r="F621" s="240" t="s">
        <v>825</v>
      </c>
      <c r="G621" s="241" t="s">
        <v>216</v>
      </c>
      <c r="H621" s="242">
        <v>127.438</v>
      </c>
      <c r="I621" s="243"/>
      <c r="J621" s="244">
        <f>ROUND(I621*H621,2)</f>
        <v>0</v>
      </c>
      <c r="K621" s="240" t="s">
        <v>1</v>
      </c>
      <c r="L621" s="245"/>
      <c r="M621" s="246" t="s">
        <v>1</v>
      </c>
      <c r="N621" s="247" t="s">
        <v>41</v>
      </c>
      <c r="O621" s="72"/>
      <c r="P621" s="201">
        <f>O621*H621</f>
        <v>0</v>
      </c>
      <c r="Q621" s="201">
        <v>0.00115</v>
      </c>
      <c r="R621" s="201">
        <f>Q621*H621</f>
        <v>0.1465537</v>
      </c>
      <c r="S621" s="201">
        <v>0</v>
      </c>
      <c r="T621" s="202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03" t="s">
        <v>386</v>
      </c>
      <c r="AT621" s="203" t="s">
        <v>206</v>
      </c>
      <c r="AU621" s="203" t="s">
        <v>85</v>
      </c>
      <c r="AY621" s="18" t="s">
        <v>154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18" t="s">
        <v>83</v>
      </c>
      <c r="BK621" s="204">
        <f>ROUND(I621*H621,2)</f>
        <v>0</v>
      </c>
      <c r="BL621" s="18" t="s">
        <v>274</v>
      </c>
      <c r="BM621" s="203" t="s">
        <v>826</v>
      </c>
    </row>
    <row r="622" spans="2:51" s="14" customFormat="1" ht="11.25">
      <c r="B622" s="216"/>
      <c r="C622" s="217"/>
      <c r="D622" s="207" t="s">
        <v>163</v>
      </c>
      <c r="E622" s="218" t="s">
        <v>1</v>
      </c>
      <c r="F622" s="219" t="s">
        <v>827</v>
      </c>
      <c r="G622" s="217"/>
      <c r="H622" s="220">
        <v>124.3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163</v>
      </c>
      <c r="AU622" s="226" t="s">
        <v>85</v>
      </c>
      <c r="AV622" s="14" t="s">
        <v>85</v>
      </c>
      <c r="AW622" s="14" t="s">
        <v>32</v>
      </c>
      <c r="AX622" s="14" t="s">
        <v>76</v>
      </c>
      <c r="AY622" s="226" t="s">
        <v>154</v>
      </c>
    </row>
    <row r="623" spans="2:51" s="14" customFormat="1" ht="11.25">
      <c r="B623" s="216"/>
      <c r="C623" s="217"/>
      <c r="D623" s="207" t="s">
        <v>163</v>
      </c>
      <c r="E623" s="218" t="s">
        <v>1</v>
      </c>
      <c r="F623" s="219" t="s">
        <v>828</v>
      </c>
      <c r="G623" s="217"/>
      <c r="H623" s="220">
        <v>3.138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163</v>
      </c>
      <c r="AU623" s="226" t="s">
        <v>85</v>
      </c>
      <c r="AV623" s="14" t="s">
        <v>85</v>
      </c>
      <c r="AW623" s="14" t="s">
        <v>32</v>
      </c>
      <c r="AX623" s="14" t="s">
        <v>76</v>
      </c>
      <c r="AY623" s="226" t="s">
        <v>154</v>
      </c>
    </row>
    <row r="624" spans="2:51" s="15" customFormat="1" ht="11.25">
      <c r="B624" s="227"/>
      <c r="C624" s="228"/>
      <c r="D624" s="207" t="s">
        <v>163</v>
      </c>
      <c r="E624" s="229" t="s">
        <v>1</v>
      </c>
      <c r="F624" s="230" t="s">
        <v>166</v>
      </c>
      <c r="G624" s="228"/>
      <c r="H624" s="231">
        <v>127.438</v>
      </c>
      <c r="I624" s="232"/>
      <c r="J624" s="228"/>
      <c r="K624" s="228"/>
      <c r="L624" s="233"/>
      <c r="M624" s="234"/>
      <c r="N624" s="235"/>
      <c r="O624" s="235"/>
      <c r="P624" s="235"/>
      <c r="Q624" s="235"/>
      <c r="R624" s="235"/>
      <c r="S624" s="235"/>
      <c r="T624" s="236"/>
      <c r="AT624" s="237" t="s">
        <v>163</v>
      </c>
      <c r="AU624" s="237" t="s">
        <v>85</v>
      </c>
      <c r="AV624" s="15" t="s">
        <v>161</v>
      </c>
      <c r="AW624" s="15" t="s">
        <v>32</v>
      </c>
      <c r="AX624" s="15" t="s">
        <v>83</v>
      </c>
      <c r="AY624" s="237" t="s">
        <v>154</v>
      </c>
    </row>
    <row r="625" spans="1:65" s="2" customFormat="1" ht="16.5" customHeight="1">
      <c r="A625" s="35"/>
      <c r="B625" s="36"/>
      <c r="C625" s="192" t="s">
        <v>829</v>
      </c>
      <c r="D625" s="192" t="s">
        <v>156</v>
      </c>
      <c r="E625" s="193" t="s">
        <v>830</v>
      </c>
      <c r="F625" s="194" t="s">
        <v>831</v>
      </c>
      <c r="G625" s="195" t="s">
        <v>832</v>
      </c>
      <c r="H625" s="196">
        <v>50.661</v>
      </c>
      <c r="I625" s="197"/>
      <c r="J625" s="198">
        <f>ROUND(I625*H625,2)</f>
        <v>0</v>
      </c>
      <c r="K625" s="194" t="s">
        <v>160</v>
      </c>
      <c r="L625" s="40"/>
      <c r="M625" s="199" t="s">
        <v>1</v>
      </c>
      <c r="N625" s="200" t="s">
        <v>41</v>
      </c>
      <c r="O625" s="72"/>
      <c r="P625" s="201">
        <f>O625*H625</f>
        <v>0</v>
      </c>
      <c r="Q625" s="201">
        <v>0</v>
      </c>
      <c r="R625" s="201">
        <f>Q625*H625</f>
        <v>0</v>
      </c>
      <c r="S625" s="201">
        <v>0.0003</v>
      </c>
      <c r="T625" s="202">
        <f>S625*H625</f>
        <v>0.0151983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03" t="s">
        <v>274</v>
      </c>
      <c r="AT625" s="203" t="s">
        <v>156</v>
      </c>
      <c r="AU625" s="203" t="s">
        <v>85</v>
      </c>
      <c r="AY625" s="18" t="s">
        <v>154</v>
      </c>
      <c r="BE625" s="204">
        <f>IF(N625="základní",J625,0)</f>
        <v>0</v>
      </c>
      <c r="BF625" s="204">
        <f>IF(N625="snížená",J625,0)</f>
        <v>0</v>
      </c>
      <c r="BG625" s="204">
        <f>IF(N625="zákl. přenesená",J625,0)</f>
        <v>0</v>
      </c>
      <c r="BH625" s="204">
        <f>IF(N625="sníž. přenesená",J625,0)</f>
        <v>0</v>
      </c>
      <c r="BI625" s="204">
        <f>IF(N625="nulová",J625,0)</f>
        <v>0</v>
      </c>
      <c r="BJ625" s="18" t="s">
        <v>83</v>
      </c>
      <c r="BK625" s="204">
        <f>ROUND(I625*H625,2)</f>
        <v>0</v>
      </c>
      <c r="BL625" s="18" t="s">
        <v>274</v>
      </c>
      <c r="BM625" s="203" t="s">
        <v>833</v>
      </c>
    </row>
    <row r="626" spans="2:51" s="13" customFormat="1" ht="11.25">
      <c r="B626" s="205"/>
      <c r="C626" s="206"/>
      <c r="D626" s="207" t="s">
        <v>163</v>
      </c>
      <c r="E626" s="208" t="s">
        <v>1</v>
      </c>
      <c r="F626" s="209" t="s">
        <v>834</v>
      </c>
      <c r="G626" s="206"/>
      <c r="H626" s="208" t="s">
        <v>1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163</v>
      </c>
      <c r="AU626" s="215" t="s">
        <v>85</v>
      </c>
      <c r="AV626" s="13" t="s">
        <v>83</v>
      </c>
      <c r="AW626" s="13" t="s">
        <v>32</v>
      </c>
      <c r="AX626" s="13" t="s">
        <v>76</v>
      </c>
      <c r="AY626" s="215" t="s">
        <v>154</v>
      </c>
    </row>
    <row r="627" spans="2:51" s="14" customFormat="1" ht="11.25">
      <c r="B627" s="216"/>
      <c r="C627" s="217"/>
      <c r="D627" s="207" t="s">
        <v>163</v>
      </c>
      <c r="E627" s="218" t="s">
        <v>1</v>
      </c>
      <c r="F627" s="219" t="s">
        <v>835</v>
      </c>
      <c r="G627" s="217"/>
      <c r="H627" s="220">
        <v>50.661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163</v>
      </c>
      <c r="AU627" s="226" t="s">
        <v>85</v>
      </c>
      <c r="AV627" s="14" t="s">
        <v>85</v>
      </c>
      <c r="AW627" s="14" t="s">
        <v>32</v>
      </c>
      <c r="AX627" s="14" t="s">
        <v>76</v>
      </c>
      <c r="AY627" s="226" t="s">
        <v>154</v>
      </c>
    </row>
    <row r="628" spans="2:51" s="15" customFormat="1" ht="11.25">
      <c r="B628" s="227"/>
      <c r="C628" s="228"/>
      <c r="D628" s="207" t="s">
        <v>163</v>
      </c>
      <c r="E628" s="229" t="s">
        <v>1</v>
      </c>
      <c r="F628" s="230" t="s">
        <v>166</v>
      </c>
      <c r="G628" s="228"/>
      <c r="H628" s="231">
        <v>50.661</v>
      </c>
      <c r="I628" s="232"/>
      <c r="J628" s="228"/>
      <c r="K628" s="228"/>
      <c r="L628" s="233"/>
      <c r="M628" s="234"/>
      <c r="N628" s="235"/>
      <c r="O628" s="235"/>
      <c r="P628" s="235"/>
      <c r="Q628" s="235"/>
      <c r="R628" s="235"/>
      <c r="S628" s="235"/>
      <c r="T628" s="236"/>
      <c r="AT628" s="237" t="s">
        <v>163</v>
      </c>
      <c r="AU628" s="237" t="s">
        <v>85</v>
      </c>
      <c r="AV628" s="15" t="s">
        <v>161</v>
      </c>
      <c r="AW628" s="15" t="s">
        <v>32</v>
      </c>
      <c r="AX628" s="15" t="s">
        <v>83</v>
      </c>
      <c r="AY628" s="237" t="s">
        <v>154</v>
      </c>
    </row>
    <row r="629" spans="1:65" s="2" customFormat="1" ht="16.5" customHeight="1">
      <c r="A629" s="35"/>
      <c r="B629" s="36"/>
      <c r="C629" s="192" t="s">
        <v>836</v>
      </c>
      <c r="D629" s="192" t="s">
        <v>156</v>
      </c>
      <c r="E629" s="193" t="s">
        <v>837</v>
      </c>
      <c r="F629" s="194" t="s">
        <v>838</v>
      </c>
      <c r="G629" s="195" t="s">
        <v>266</v>
      </c>
      <c r="H629" s="196">
        <v>57.05</v>
      </c>
      <c r="I629" s="197"/>
      <c r="J629" s="198">
        <f>ROUND(I629*H629,2)</f>
        <v>0</v>
      </c>
      <c r="K629" s="194" t="s">
        <v>1</v>
      </c>
      <c r="L629" s="40"/>
      <c r="M629" s="199" t="s">
        <v>1</v>
      </c>
      <c r="N629" s="200" t="s">
        <v>41</v>
      </c>
      <c r="O629" s="72"/>
      <c r="P629" s="201">
        <f>O629*H629</f>
        <v>0</v>
      </c>
      <c r="Q629" s="201">
        <v>1E-05</v>
      </c>
      <c r="R629" s="201">
        <f>Q629*H629</f>
        <v>0.0005705</v>
      </c>
      <c r="S629" s="201">
        <v>0</v>
      </c>
      <c r="T629" s="202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3" t="s">
        <v>274</v>
      </c>
      <c r="AT629" s="203" t="s">
        <v>156</v>
      </c>
      <c r="AU629" s="203" t="s">
        <v>85</v>
      </c>
      <c r="AY629" s="18" t="s">
        <v>154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18" t="s">
        <v>83</v>
      </c>
      <c r="BK629" s="204">
        <f>ROUND(I629*H629,2)</f>
        <v>0</v>
      </c>
      <c r="BL629" s="18" t="s">
        <v>274</v>
      </c>
      <c r="BM629" s="203" t="s">
        <v>839</v>
      </c>
    </row>
    <row r="630" spans="2:51" s="13" customFormat="1" ht="11.25">
      <c r="B630" s="205"/>
      <c r="C630" s="206"/>
      <c r="D630" s="207" t="s">
        <v>163</v>
      </c>
      <c r="E630" s="208" t="s">
        <v>1</v>
      </c>
      <c r="F630" s="209" t="s">
        <v>587</v>
      </c>
      <c r="G630" s="206"/>
      <c r="H630" s="208" t="s">
        <v>1</v>
      </c>
      <c r="I630" s="210"/>
      <c r="J630" s="206"/>
      <c r="K630" s="206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163</v>
      </c>
      <c r="AU630" s="215" t="s">
        <v>85</v>
      </c>
      <c r="AV630" s="13" t="s">
        <v>83</v>
      </c>
      <c r="AW630" s="13" t="s">
        <v>32</v>
      </c>
      <c r="AX630" s="13" t="s">
        <v>76</v>
      </c>
      <c r="AY630" s="215" t="s">
        <v>154</v>
      </c>
    </row>
    <row r="631" spans="2:51" s="14" customFormat="1" ht="11.25">
      <c r="B631" s="216"/>
      <c r="C631" s="217"/>
      <c r="D631" s="207" t="s">
        <v>163</v>
      </c>
      <c r="E631" s="218" t="s">
        <v>1</v>
      </c>
      <c r="F631" s="219" t="s">
        <v>840</v>
      </c>
      <c r="G631" s="217"/>
      <c r="H631" s="220">
        <v>18.575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163</v>
      </c>
      <c r="AU631" s="226" t="s">
        <v>85</v>
      </c>
      <c r="AV631" s="14" t="s">
        <v>85</v>
      </c>
      <c r="AW631" s="14" t="s">
        <v>32</v>
      </c>
      <c r="AX631" s="14" t="s">
        <v>76</v>
      </c>
      <c r="AY631" s="226" t="s">
        <v>154</v>
      </c>
    </row>
    <row r="632" spans="2:51" s="14" customFormat="1" ht="11.25">
      <c r="B632" s="216"/>
      <c r="C632" s="217"/>
      <c r="D632" s="207" t="s">
        <v>163</v>
      </c>
      <c r="E632" s="218" t="s">
        <v>1</v>
      </c>
      <c r="F632" s="219" t="s">
        <v>841</v>
      </c>
      <c r="G632" s="217"/>
      <c r="H632" s="220">
        <v>18.905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163</v>
      </c>
      <c r="AU632" s="226" t="s">
        <v>85</v>
      </c>
      <c r="AV632" s="14" t="s">
        <v>85</v>
      </c>
      <c r="AW632" s="14" t="s">
        <v>32</v>
      </c>
      <c r="AX632" s="14" t="s">
        <v>76</v>
      </c>
      <c r="AY632" s="226" t="s">
        <v>154</v>
      </c>
    </row>
    <row r="633" spans="2:51" s="14" customFormat="1" ht="11.25">
      <c r="B633" s="216"/>
      <c r="C633" s="217"/>
      <c r="D633" s="207" t="s">
        <v>163</v>
      </c>
      <c r="E633" s="218" t="s">
        <v>1</v>
      </c>
      <c r="F633" s="219" t="s">
        <v>842</v>
      </c>
      <c r="G633" s="217"/>
      <c r="H633" s="220">
        <v>5.39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163</v>
      </c>
      <c r="AU633" s="226" t="s">
        <v>85</v>
      </c>
      <c r="AV633" s="14" t="s">
        <v>85</v>
      </c>
      <c r="AW633" s="14" t="s">
        <v>32</v>
      </c>
      <c r="AX633" s="14" t="s">
        <v>76</v>
      </c>
      <c r="AY633" s="226" t="s">
        <v>154</v>
      </c>
    </row>
    <row r="634" spans="2:51" s="14" customFormat="1" ht="11.25">
      <c r="B634" s="216"/>
      <c r="C634" s="217"/>
      <c r="D634" s="207" t="s">
        <v>163</v>
      </c>
      <c r="E634" s="218" t="s">
        <v>1</v>
      </c>
      <c r="F634" s="219" t="s">
        <v>843</v>
      </c>
      <c r="G634" s="217"/>
      <c r="H634" s="220">
        <v>14.18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163</v>
      </c>
      <c r="AU634" s="226" t="s">
        <v>85</v>
      </c>
      <c r="AV634" s="14" t="s">
        <v>85</v>
      </c>
      <c r="AW634" s="14" t="s">
        <v>32</v>
      </c>
      <c r="AX634" s="14" t="s">
        <v>76</v>
      </c>
      <c r="AY634" s="226" t="s">
        <v>154</v>
      </c>
    </row>
    <row r="635" spans="2:51" s="15" customFormat="1" ht="11.25">
      <c r="B635" s="227"/>
      <c r="C635" s="228"/>
      <c r="D635" s="207" t="s">
        <v>163</v>
      </c>
      <c r="E635" s="229" t="s">
        <v>1</v>
      </c>
      <c r="F635" s="230" t="s">
        <v>166</v>
      </c>
      <c r="G635" s="228"/>
      <c r="H635" s="231">
        <v>57.05</v>
      </c>
      <c r="I635" s="232"/>
      <c r="J635" s="228"/>
      <c r="K635" s="228"/>
      <c r="L635" s="233"/>
      <c r="M635" s="234"/>
      <c r="N635" s="235"/>
      <c r="O635" s="235"/>
      <c r="P635" s="235"/>
      <c r="Q635" s="235"/>
      <c r="R635" s="235"/>
      <c r="S635" s="235"/>
      <c r="T635" s="236"/>
      <c r="AT635" s="237" t="s">
        <v>163</v>
      </c>
      <c r="AU635" s="237" t="s">
        <v>85</v>
      </c>
      <c r="AV635" s="15" t="s">
        <v>161</v>
      </c>
      <c r="AW635" s="15" t="s">
        <v>32</v>
      </c>
      <c r="AX635" s="15" t="s">
        <v>83</v>
      </c>
      <c r="AY635" s="237" t="s">
        <v>154</v>
      </c>
    </row>
    <row r="636" spans="1:65" s="2" customFormat="1" ht="16.5" customHeight="1">
      <c r="A636" s="35"/>
      <c r="B636" s="36"/>
      <c r="C636" s="192" t="s">
        <v>844</v>
      </c>
      <c r="D636" s="192" t="s">
        <v>156</v>
      </c>
      <c r="E636" s="193" t="s">
        <v>845</v>
      </c>
      <c r="F636" s="194" t="s">
        <v>846</v>
      </c>
      <c r="G636" s="195" t="s">
        <v>266</v>
      </c>
      <c r="H636" s="196">
        <v>57.05</v>
      </c>
      <c r="I636" s="197"/>
      <c r="J636" s="198">
        <f>ROUND(I636*H636,2)</f>
        <v>0</v>
      </c>
      <c r="K636" s="194" t="s">
        <v>160</v>
      </c>
      <c r="L636" s="40"/>
      <c r="M636" s="199" t="s">
        <v>1</v>
      </c>
      <c r="N636" s="200" t="s">
        <v>41</v>
      </c>
      <c r="O636" s="72"/>
      <c r="P636" s="201">
        <f>O636*H636</f>
        <v>0</v>
      </c>
      <c r="Q636" s="201">
        <v>0</v>
      </c>
      <c r="R636" s="201">
        <f>Q636*H636</f>
        <v>0</v>
      </c>
      <c r="S636" s="201">
        <v>0</v>
      </c>
      <c r="T636" s="202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03" t="s">
        <v>274</v>
      </c>
      <c r="AT636" s="203" t="s">
        <v>156</v>
      </c>
      <c r="AU636" s="203" t="s">
        <v>85</v>
      </c>
      <c r="AY636" s="18" t="s">
        <v>154</v>
      </c>
      <c r="BE636" s="204">
        <f>IF(N636="základní",J636,0)</f>
        <v>0</v>
      </c>
      <c r="BF636" s="204">
        <f>IF(N636="snížená",J636,0)</f>
        <v>0</v>
      </c>
      <c r="BG636" s="204">
        <f>IF(N636="zákl. přenesená",J636,0)</f>
        <v>0</v>
      </c>
      <c r="BH636" s="204">
        <f>IF(N636="sníž. přenesená",J636,0)</f>
        <v>0</v>
      </c>
      <c r="BI636" s="204">
        <f>IF(N636="nulová",J636,0)</f>
        <v>0</v>
      </c>
      <c r="BJ636" s="18" t="s">
        <v>83</v>
      </c>
      <c r="BK636" s="204">
        <f>ROUND(I636*H636,2)</f>
        <v>0</v>
      </c>
      <c r="BL636" s="18" t="s">
        <v>274</v>
      </c>
      <c r="BM636" s="203" t="s">
        <v>847</v>
      </c>
    </row>
    <row r="637" spans="2:51" s="13" customFormat="1" ht="11.25">
      <c r="B637" s="205"/>
      <c r="C637" s="206"/>
      <c r="D637" s="207" t="s">
        <v>163</v>
      </c>
      <c r="E637" s="208" t="s">
        <v>1</v>
      </c>
      <c r="F637" s="209" t="s">
        <v>587</v>
      </c>
      <c r="G637" s="206"/>
      <c r="H637" s="208" t="s">
        <v>1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163</v>
      </c>
      <c r="AU637" s="215" t="s">
        <v>85</v>
      </c>
      <c r="AV637" s="13" t="s">
        <v>83</v>
      </c>
      <c r="AW637" s="13" t="s">
        <v>32</v>
      </c>
      <c r="AX637" s="13" t="s">
        <v>76</v>
      </c>
      <c r="AY637" s="215" t="s">
        <v>154</v>
      </c>
    </row>
    <row r="638" spans="2:51" s="14" customFormat="1" ht="11.25">
      <c r="B638" s="216"/>
      <c r="C638" s="217"/>
      <c r="D638" s="207" t="s">
        <v>163</v>
      </c>
      <c r="E638" s="218" t="s">
        <v>1</v>
      </c>
      <c r="F638" s="219" t="s">
        <v>840</v>
      </c>
      <c r="G638" s="217"/>
      <c r="H638" s="220">
        <v>18.575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163</v>
      </c>
      <c r="AU638" s="226" t="s">
        <v>85</v>
      </c>
      <c r="AV638" s="14" t="s">
        <v>85</v>
      </c>
      <c r="AW638" s="14" t="s">
        <v>32</v>
      </c>
      <c r="AX638" s="14" t="s">
        <v>76</v>
      </c>
      <c r="AY638" s="226" t="s">
        <v>154</v>
      </c>
    </row>
    <row r="639" spans="2:51" s="14" customFormat="1" ht="11.25">
      <c r="B639" s="216"/>
      <c r="C639" s="217"/>
      <c r="D639" s="207" t="s">
        <v>163</v>
      </c>
      <c r="E639" s="218" t="s">
        <v>1</v>
      </c>
      <c r="F639" s="219" t="s">
        <v>841</v>
      </c>
      <c r="G639" s="217"/>
      <c r="H639" s="220">
        <v>18.905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163</v>
      </c>
      <c r="AU639" s="226" t="s">
        <v>85</v>
      </c>
      <c r="AV639" s="14" t="s">
        <v>85</v>
      </c>
      <c r="AW639" s="14" t="s">
        <v>32</v>
      </c>
      <c r="AX639" s="14" t="s">
        <v>76</v>
      </c>
      <c r="AY639" s="226" t="s">
        <v>154</v>
      </c>
    </row>
    <row r="640" spans="2:51" s="14" customFormat="1" ht="11.25">
      <c r="B640" s="216"/>
      <c r="C640" s="217"/>
      <c r="D640" s="207" t="s">
        <v>163</v>
      </c>
      <c r="E640" s="218" t="s">
        <v>1</v>
      </c>
      <c r="F640" s="219" t="s">
        <v>842</v>
      </c>
      <c r="G640" s="217"/>
      <c r="H640" s="220">
        <v>5.39</v>
      </c>
      <c r="I640" s="221"/>
      <c r="J640" s="217"/>
      <c r="K640" s="217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163</v>
      </c>
      <c r="AU640" s="226" t="s">
        <v>85</v>
      </c>
      <c r="AV640" s="14" t="s">
        <v>85</v>
      </c>
      <c r="AW640" s="14" t="s">
        <v>32</v>
      </c>
      <c r="AX640" s="14" t="s">
        <v>76</v>
      </c>
      <c r="AY640" s="226" t="s">
        <v>154</v>
      </c>
    </row>
    <row r="641" spans="2:51" s="14" customFormat="1" ht="11.25">
      <c r="B641" s="216"/>
      <c r="C641" s="217"/>
      <c r="D641" s="207" t="s">
        <v>163</v>
      </c>
      <c r="E641" s="218" t="s">
        <v>1</v>
      </c>
      <c r="F641" s="219" t="s">
        <v>843</v>
      </c>
      <c r="G641" s="217"/>
      <c r="H641" s="220">
        <v>14.18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163</v>
      </c>
      <c r="AU641" s="226" t="s">
        <v>85</v>
      </c>
      <c r="AV641" s="14" t="s">
        <v>85</v>
      </c>
      <c r="AW641" s="14" t="s">
        <v>32</v>
      </c>
      <c r="AX641" s="14" t="s">
        <v>76</v>
      </c>
      <c r="AY641" s="226" t="s">
        <v>154</v>
      </c>
    </row>
    <row r="642" spans="2:51" s="15" customFormat="1" ht="11.25">
      <c r="B642" s="227"/>
      <c r="C642" s="228"/>
      <c r="D642" s="207" t="s">
        <v>163</v>
      </c>
      <c r="E642" s="229" t="s">
        <v>1</v>
      </c>
      <c r="F642" s="230" t="s">
        <v>166</v>
      </c>
      <c r="G642" s="228"/>
      <c r="H642" s="231">
        <v>57.05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AT642" s="237" t="s">
        <v>163</v>
      </c>
      <c r="AU642" s="237" t="s">
        <v>85</v>
      </c>
      <c r="AV642" s="15" t="s">
        <v>161</v>
      </c>
      <c r="AW642" s="15" t="s">
        <v>32</v>
      </c>
      <c r="AX642" s="15" t="s">
        <v>83</v>
      </c>
      <c r="AY642" s="237" t="s">
        <v>154</v>
      </c>
    </row>
    <row r="643" spans="1:65" s="2" customFormat="1" ht="16.5" customHeight="1">
      <c r="A643" s="35"/>
      <c r="B643" s="36"/>
      <c r="C643" s="192" t="s">
        <v>848</v>
      </c>
      <c r="D643" s="192" t="s">
        <v>156</v>
      </c>
      <c r="E643" s="193" t="s">
        <v>849</v>
      </c>
      <c r="F643" s="194" t="s">
        <v>850</v>
      </c>
      <c r="G643" s="195" t="s">
        <v>216</v>
      </c>
      <c r="H643" s="196">
        <v>58</v>
      </c>
      <c r="I643" s="197"/>
      <c r="J643" s="198">
        <f>ROUND(I643*H643,2)</f>
        <v>0</v>
      </c>
      <c r="K643" s="194" t="s">
        <v>160</v>
      </c>
      <c r="L643" s="40"/>
      <c r="M643" s="199" t="s">
        <v>1</v>
      </c>
      <c r="N643" s="200" t="s">
        <v>41</v>
      </c>
      <c r="O643" s="72"/>
      <c r="P643" s="201">
        <f>O643*H643</f>
        <v>0</v>
      </c>
      <c r="Q643" s="201">
        <v>0.0003</v>
      </c>
      <c r="R643" s="201">
        <f>Q643*H643</f>
        <v>0.0174</v>
      </c>
      <c r="S643" s="201">
        <v>0</v>
      </c>
      <c r="T643" s="202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03" t="s">
        <v>274</v>
      </c>
      <c r="AT643" s="203" t="s">
        <v>156</v>
      </c>
      <c r="AU643" s="203" t="s">
        <v>85</v>
      </c>
      <c r="AY643" s="18" t="s">
        <v>154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18" t="s">
        <v>83</v>
      </c>
      <c r="BK643" s="204">
        <f>ROUND(I643*H643,2)</f>
        <v>0</v>
      </c>
      <c r="BL643" s="18" t="s">
        <v>274</v>
      </c>
      <c r="BM643" s="203" t="s">
        <v>851</v>
      </c>
    </row>
    <row r="644" spans="2:51" s="13" customFormat="1" ht="11.25">
      <c r="B644" s="205"/>
      <c r="C644" s="206"/>
      <c r="D644" s="207" t="s">
        <v>163</v>
      </c>
      <c r="E644" s="208" t="s">
        <v>1</v>
      </c>
      <c r="F644" s="209" t="s">
        <v>591</v>
      </c>
      <c r="G644" s="206"/>
      <c r="H644" s="208" t="s">
        <v>1</v>
      </c>
      <c r="I644" s="210"/>
      <c r="J644" s="206"/>
      <c r="K644" s="206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163</v>
      </c>
      <c r="AU644" s="215" t="s">
        <v>85</v>
      </c>
      <c r="AV644" s="13" t="s">
        <v>83</v>
      </c>
      <c r="AW644" s="13" t="s">
        <v>32</v>
      </c>
      <c r="AX644" s="13" t="s">
        <v>76</v>
      </c>
      <c r="AY644" s="215" t="s">
        <v>154</v>
      </c>
    </row>
    <row r="645" spans="2:51" s="14" customFormat="1" ht="11.25">
      <c r="B645" s="216"/>
      <c r="C645" s="217"/>
      <c r="D645" s="207" t="s">
        <v>163</v>
      </c>
      <c r="E645" s="218" t="s">
        <v>1</v>
      </c>
      <c r="F645" s="219" t="s">
        <v>592</v>
      </c>
      <c r="G645" s="217"/>
      <c r="H645" s="220">
        <v>58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163</v>
      </c>
      <c r="AU645" s="226" t="s">
        <v>85</v>
      </c>
      <c r="AV645" s="14" t="s">
        <v>85</v>
      </c>
      <c r="AW645" s="14" t="s">
        <v>32</v>
      </c>
      <c r="AX645" s="14" t="s">
        <v>76</v>
      </c>
      <c r="AY645" s="226" t="s">
        <v>154</v>
      </c>
    </row>
    <row r="646" spans="2:51" s="15" customFormat="1" ht="11.25">
      <c r="B646" s="227"/>
      <c r="C646" s="228"/>
      <c r="D646" s="207" t="s">
        <v>163</v>
      </c>
      <c r="E646" s="229" t="s">
        <v>1</v>
      </c>
      <c r="F646" s="230" t="s">
        <v>166</v>
      </c>
      <c r="G646" s="228"/>
      <c r="H646" s="231">
        <v>58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AT646" s="237" t="s">
        <v>163</v>
      </c>
      <c r="AU646" s="237" t="s">
        <v>85</v>
      </c>
      <c r="AV646" s="15" t="s">
        <v>161</v>
      </c>
      <c r="AW646" s="15" t="s">
        <v>32</v>
      </c>
      <c r="AX646" s="15" t="s">
        <v>83</v>
      </c>
      <c r="AY646" s="237" t="s">
        <v>154</v>
      </c>
    </row>
    <row r="647" spans="1:65" s="2" customFormat="1" ht="16.5" customHeight="1">
      <c r="A647" s="35"/>
      <c r="B647" s="36"/>
      <c r="C647" s="238" t="s">
        <v>852</v>
      </c>
      <c r="D647" s="238" t="s">
        <v>206</v>
      </c>
      <c r="E647" s="239" t="s">
        <v>853</v>
      </c>
      <c r="F647" s="240" t="s">
        <v>854</v>
      </c>
      <c r="G647" s="241" t="s">
        <v>216</v>
      </c>
      <c r="H647" s="242">
        <v>63.8</v>
      </c>
      <c r="I647" s="243"/>
      <c r="J647" s="244">
        <f>ROUND(I647*H647,2)</f>
        <v>0</v>
      </c>
      <c r="K647" s="240" t="s">
        <v>1</v>
      </c>
      <c r="L647" s="245"/>
      <c r="M647" s="246" t="s">
        <v>1</v>
      </c>
      <c r="N647" s="247" t="s">
        <v>41</v>
      </c>
      <c r="O647" s="72"/>
      <c r="P647" s="201">
        <f>O647*H647</f>
        <v>0</v>
      </c>
      <c r="Q647" s="201">
        <v>0.00368</v>
      </c>
      <c r="R647" s="201">
        <f>Q647*H647</f>
        <v>0.234784</v>
      </c>
      <c r="S647" s="201">
        <v>0</v>
      </c>
      <c r="T647" s="202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203" t="s">
        <v>386</v>
      </c>
      <c r="AT647" s="203" t="s">
        <v>206</v>
      </c>
      <c r="AU647" s="203" t="s">
        <v>85</v>
      </c>
      <c r="AY647" s="18" t="s">
        <v>154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18" t="s">
        <v>83</v>
      </c>
      <c r="BK647" s="204">
        <f>ROUND(I647*H647,2)</f>
        <v>0</v>
      </c>
      <c r="BL647" s="18" t="s">
        <v>274</v>
      </c>
      <c r="BM647" s="203" t="s">
        <v>855</v>
      </c>
    </row>
    <row r="648" spans="1:47" s="2" customFormat="1" ht="19.5">
      <c r="A648" s="35"/>
      <c r="B648" s="36"/>
      <c r="C648" s="37"/>
      <c r="D648" s="207" t="s">
        <v>523</v>
      </c>
      <c r="E648" s="37"/>
      <c r="F648" s="259" t="s">
        <v>856</v>
      </c>
      <c r="G648" s="37"/>
      <c r="H648" s="37"/>
      <c r="I648" s="260"/>
      <c r="J648" s="37"/>
      <c r="K648" s="37"/>
      <c r="L648" s="40"/>
      <c r="M648" s="261"/>
      <c r="N648" s="262"/>
      <c r="O648" s="72"/>
      <c r="P648" s="72"/>
      <c r="Q648" s="72"/>
      <c r="R648" s="72"/>
      <c r="S648" s="72"/>
      <c r="T648" s="73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523</v>
      </c>
      <c r="AU648" s="18" t="s">
        <v>85</v>
      </c>
    </row>
    <row r="649" spans="2:51" s="14" customFormat="1" ht="11.25">
      <c r="B649" s="216"/>
      <c r="C649" s="217"/>
      <c r="D649" s="207" t="s">
        <v>163</v>
      </c>
      <c r="E649" s="218" t="s">
        <v>1</v>
      </c>
      <c r="F649" s="219" t="s">
        <v>857</v>
      </c>
      <c r="G649" s="217"/>
      <c r="H649" s="220">
        <v>63.8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163</v>
      </c>
      <c r="AU649" s="226" t="s">
        <v>85</v>
      </c>
      <c r="AV649" s="14" t="s">
        <v>85</v>
      </c>
      <c r="AW649" s="14" t="s">
        <v>32</v>
      </c>
      <c r="AX649" s="14" t="s">
        <v>83</v>
      </c>
      <c r="AY649" s="226" t="s">
        <v>154</v>
      </c>
    </row>
    <row r="650" spans="1:65" s="2" customFormat="1" ht="16.5" customHeight="1">
      <c r="A650" s="35"/>
      <c r="B650" s="36"/>
      <c r="C650" s="192" t="s">
        <v>858</v>
      </c>
      <c r="D650" s="192" t="s">
        <v>156</v>
      </c>
      <c r="E650" s="193" t="s">
        <v>859</v>
      </c>
      <c r="F650" s="194" t="s">
        <v>860</v>
      </c>
      <c r="G650" s="195" t="s">
        <v>266</v>
      </c>
      <c r="H650" s="196">
        <v>40.35</v>
      </c>
      <c r="I650" s="197"/>
      <c r="J650" s="198">
        <f>ROUND(I650*H650,2)</f>
        <v>0</v>
      </c>
      <c r="K650" s="194" t="s">
        <v>1</v>
      </c>
      <c r="L650" s="40"/>
      <c r="M650" s="199" t="s">
        <v>1</v>
      </c>
      <c r="N650" s="200" t="s">
        <v>41</v>
      </c>
      <c r="O650" s="72"/>
      <c r="P650" s="201">
        <f>O650*H650</f>
        <v>0</v>
      </c>
      <c r="Q650" s="201">
        <v>1E-05</v>
      </c>
      <c r="R650" s="201">
        <f>Q650*H650</f>
        <v>0.00040350000000000005</v>
      </c>
      <c r="S650" s="201">
        <v>0</v>
      </c>
      <c r="T650" s="202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203" t="s">
        <v>274</v>
      </c>
      <c r="AT650" s="203" t="s">
        <v>156</v>
      </c>
      <c r="AU650" s="203" t="s">
        <v>85</v>
      </c>
      <c r="AY650" s="18" t="s">
        <v>154</v>
      </c>
      <c r="BE650" s="204">
        <f>IF(N650="základní",J650,0)</f>
        <v>0</v>
      </c>
      <c r="BF650" s="204">
        <f>IF(N650="snížená",J650,0)</f>
        <v>0</v>
      </c>
      <c r="BG650" s="204">
        <f>IF(N650="zákl. přenesená",J650,0)</f>
        <v>0</v>
      </c>
      <c r="BH650" s="204">
        <f>IF(N650="sníž. přenesená",J650,0)</f>
        <v>0</v>
      </c>
      <c r="BI650" s="204">
        <f>IF(N650="nulová",J650,0)</f>
        <v>0</v>
      </c>
      <c r="BJ650" s="18" t="s">
        <v>83</v>
      </c>
      <c r="BK650" s="204">
        <f>ROUND(I650*H650,2)</f>
        <v>0</v>
      </c>
      <c r="BL650" s="18" t="s">
        <v>274</v>
      </c>
      <c r="BM650" s="203" t="s">
        <v>861</v>
      </c>
    </row>
    <row r="651" spans="2:51" s="13" customFormat="1" ht="11.25">
      <c r="B651" s="205"/>
      <c r="C651" s="206"/>
      <c r="D651" s="207" t="s">
        <v>163</v>
      </c>
      <c r="E651" s="208" t="s">
        <v>1</v>
      </c>
      <c r="F651" s="209" t="s">
        <v>862</v>
      </c>
      <c r="G651" s="206"/>
      <c r="H651" s="208" t="s">
        <v>1</v>
      </c>
      <c r="I651" s="210"/>
      <c r="J651" s="206"/>
      <c r="K651" s="206"/>
      <c r="L651" s="211"/>
      <c r="M651" s="212"/>
      <c r="N651" s="213"/>
      <c r="O651" s="213"/>
      <c r="P651" s="213"/>
      <c r="Q651" s="213"/>
      <c r="R651" s="213"/>
      <c r="S651" s="213"/>
      <c r="T651" s="214"/>
      <c r="AT651" s="215" t="s">
        <v>163</v>
      </c>
      <c r="AU651" s="215" t="s">
        <v>85</v>
      </c>
      <c r="AV651" s="13" t="s">
        <v>83</v>
      </c>
      <c r="AW651" s="13" t="s">
        <v>32</v>
      </c>
      <c r="AX651" s="13" t="s">
        <v>76</v>
      </c>
      <c r="AY651" s="215" t="s">
        <v>154</v>
      </c>
    </row>
    <row r="652" spans="2:51" s="14" customFormat="1" ht="11.25">
      <c r="B652" s="216"/>
      <c r="C652" s="217"/>
      <c r="D652" s="207" t="s">
        <v>163</v>
      </c>
      <c r="E652" s="218" t="s">
        <v>1</v>
      </c>
      <c r="F652" s="219" t="s">
        <v>863</v>
      </c>
      <c r="G652" s="217"/>
      <c r="H652" s="220">
        <v>29.2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163</v>
      </c>
      <c r="AU652" s="226" t="s">
        <v>85</v>
      </c>
      <c r="AV652" s="14" t="s">
        <v>85</v>
      </c>
      <c r="AW652" s="14" t="s">
        <v>32</v>
      </c>
      <c r="AX652" s="14" t="s">
        <v>76</v>
      </c>
      <c r="AY652" s="226" t="s">
        <v>154</v>
      </c>
    </row>
    <row r="653" spans="2:51" s="13" customFormat="1" ht="11.25">
      <c r="B653" s="205"/>
      <c r="C653" s="206"/>
      <c r="D653" s="207" t="s">
        <v>163</v>
      </c>
      <c r="E653" s="208" t="s">
        <v>1</v>
      </c>
      <c r="F653" s="209" t="s">
        <v>864</v>
      </c>
      <c r="G653" s="206"/>
      <c r="H653" s="208" t="s">
        <v>1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163</v>
      </c>
      <c r="AU653" s="215" t="s">
        <v>85</v>
      </c>
      <c r="AV653" s="13" t="s">
        <v>83</v>
      </c>
      <c r="AW653" s="13" t="s">
        <v>32</v>
      </c>
      <c r="AX653" s="13" t="s">
        <v>76</v>
      </c>
      <c r="AY653" s="215" t="s">
        <v>154</v>
      </c>
    </row>
    <row r="654" spans="2:51" s="14" customFormat="1" ht="11.25">
      <c r="B654" s="216"/>
      <c r="C654" s="217"/>
      <c r="D654" s="207" t="s">
        <v>163</v>
      </c>
      <c r="E654" s="218" t="s">
        <v>1</v>
      </c>
      <c r="F654" s="219" t="s">
        <v>865</v>
      </c>
      <c r="G654" s="217"/>
      <c r="H654" s="220">
        <v>11.15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163</v>
      </c>
      <c r="AU654" s="226" t="s">
        <v>85</v>
      </c>
      <c r="AV654" s="14" t="s">
        <v>85</v>
      </c>
      <c r="AW654" s="14" t="s">
        <v>32</v>
      </c>
      <c r="AX654" s="14" t="s">
        <v>76</v>
      </c>
      <c r="AY654" s="226" t="s">
        <v>154</v>
      </c>
    </row>
    <row r="655" spans="2:51" s="15" customFormat="1" ht="11.25">
      <c r="B655" s="227"/>
      <c r="C655" s="228"/>
      <c r="D655" s="207" t="s">
        <v>163</v>
      </c>
      <c r="E655" s="229" t="s">
        <v>1</v>
      </c>
      <c r="F655" s="230" t="s">
        <v>166</v>
      </c>
      <c r="G655" s="228"/>
      <c r="H655" s="231">
        <v>40.35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AT655" s="237" t="s">
        <v>163</v>
      </c>
      <c r="AU655" s="237" t="s">
        <v>85</v>
      </c>
      <c r="AV655" s="15" t="s">
        <v>161</v>
      </c>
      <c r="AW655" s="15" t="s">
        <v>32</v>
      </c>
      <c r="AX655" s="15" t="s">
        <v>83</v>
      </c>
      <c r="AY655" s="237" t="s">
        <v>154</v>
      </c>
    </row>
    <row r="656" spans="1:65" s="2" customFormat="1" ht="16.5" customHeight="1">
      <c r="A656" s="35"/>
      <c r="B656" s="36"/>
      <c r="C656" s="192" t="s">
        <v>866</v>
      </c>
      <c r="D656" s="192" t="s">
        <v>156</v>
      </c>
      <c r="E656" s="193" t="s">
        <v>867</v>
      </c>
      <c r="F656" s="194" t="s">
        <v>868</v>
      </c>
      <c r="G656" s="195" t="s">
        <v>188</v>
      </c>
      <c r="H656" s="196">
        <v>1.183</v>
      </c>
      <c r="I656" s="197"/>
      <c r="J656" s="198">
        <f>ROUND(I656*H656,2)</f>
        <v>0</v>
      </c>
      <c r="K656" s="194" t="s">
        <v>160</v>
      </c>
      <c r="L656" s="40"/>
      <c r="M656" s="199" t="s">
        <v>1</v>
      </c>
      <c r="N656" s="200" t="s">
        <v>41</v>
      </c>
      <c r="O656" s="72"/>
      <c r="P656" s="201">
        <f>O656*H656</f>
        <v>0</v>
      </c>
      <c r="Q656" s="201">
        <v>0</v>
      </c>
      <c r="R656" s="201">
        <f>Q656*H656</f>
        <v>0</v>
      </c>
      <c r="S656" s="201">
        <v>0</v>
      </c>
      <c r="T656" s="202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03" t="s">
        <v>274</v>
      </c>
      <c r="AT656" s="203" t="s">
        <v>156</v>
      </c>
      <c r="AU656" s="203" t="s">
        <v>85</v>
      </c>
      <c r="AY656" s="18" t="s">
        <v>154</v>
      </c>
      <c r="BE656" s="204">
        <f>IF(N656="základní",J656,0)</f>
        <v>0</v>
      </c>
      <c r="BF656" s="204">
        <f>IF(N656="snížená",J656,0)</f>
        <v>0</v>
      </c>
      <c r="BG656" s="204">
        <f>IF(N656="zákl. přenesená",J656,0)</f>
        <v>0</v>
      </c>
      <c r="BH656" s="204">
        <f>IF(N656="sníž. přenesená",J656,0)</f>
        <v>0</v>
      </c>
      <c r="BI656" s="204">
        <f>IF(N656="nulová",J656,0)</f>
        <v>0</v>
      </c>
      <c r="BJ656" s="18" t="s">
        <v>83</v>
      </c>
      <c r="BK656" s="204">
        <f>ROUND(I656*H656,2)</f>
        <v>0</v>
      </c>
      <c r="BL656" s="18" t="s">
        <v>274</v>
      </c>
      <c r="BM656" s="203" t="s">
        <v>869</v>
      </c>
    </row>
    <row r="657" spans="2:63" s="12" customFormat="1" ht="22.9" customHeight="1">
      <c r="B657" s="176"/>
      <c r="C657" s="177"/>
      <c r="D657" s="178" t="s">
        <v>75</v>
      </c>
      <c r="E657" s="190" t="s">
        <v>870</v>
      </c>
      <c r="F657" s="190" t="s">
        <v>871</v>
      </c>
      <c r="G657" s="177"/>
      <c r="H657" s="177"/>
      <c r="I657" s="180"/>
      <c r="J657" s="191">
        <f>BK657</f>
        <v>0</v>
      </c>
      <c r="K657" s="177"/>
      <c r="L657" s="182"/>
      <c r="M657" s="183"/>
      <c r="N657" s="184"/>
      <c r="O657" s="184"/>
      <c r="P657" s="185">
        <f>SUM(P658:P682)</f>
        <v>0</v>
      </c>
      <c r="Q657" s="184"/>
      <c r="R657" s="185">
        <f>SUM(R658:R682)</f>
        <v>1.1128318</v>
      </c>
      <c r="S657" s="184"/>
      <c r="T657" s="186">
        <f>SUM(T658:T682)</f>
        <v>0</v>
      </c>
      <c r="AR657" s="187" t="s">
        <v>85</v>
      </c>
      <c r="AT657" s="188" t="s">
        <v>75</v>
      </c>
      <c r="AU657" s="188" t="s">
        <v>83</v>
      </c>
      <c r="AY657" s="187" t="s">
        <v>154</v>
      </c>
      <c r="BK657" s="189">
        <f>SUM(BK658:BK682)</f>
        <v>0</v>
      </c>
    </row>
    <row r="658" spans="1:65" s="2" customFormat="1" ht="16.5" customHeight="1">
      <c r="A658" s="35"/>
      <c r="B658" s="36"/>
      <c r="C658" s="192" t="s">
        <v>872</v>
      </c>
      <c r="D658" s="192" t="s">
        <v>156</v>
      </c>
      <c r="E658" s="193" t="s">
        <v>873</v>
      </c>
      <c r="F658" s="194" t="s">
        <v>874</v>
      </c>
      <c r="G658" s="195" t="s">
        <v>216</v>
      </c>
      <c r="H658" s="196">
        <v>61.212</v>
      </c>
      <c r="I658" s="197"/>
      <c r="J658" s="198">
        <f>ROUND(I658*H658,2)</f>
        <v>0</v>
      </c>
      <c r="K658" s="194" t="s">
        <v>160</v>
      </c>
      <c r="L658" s="40"/>
      <c r="M658" s="199" t="s">
        <v>1</v>
      </c>
      <c r="N658" s="200" t="s">
        <v>41</v>
      </c>
      <c r="O658" s="72"/>
      <c r="P658" s="201">
        <f>O658*H658</f>
        <v>0</v>
      </c>
      <c r="Q658" s="201">
        <v>0.0052</v>
      </c>
      <c r="R658" s="201">
        <f>Q658*H658</f>
        <v>0.3183024</v>
      </c>
      <c r="S658" s="201">
        <v>0</v>
      </c>
      <c r="T658" s="202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03" t="s">
        <v>274</v>
      </c>
      <c r="AT658" s="203" t="s">
        <v>156</v>
      </c>
      <c r="AU658" s="203" t="s">
        <v>85</v>
      </c>
      <c r="AY658" s="18" t="s">
        <v>154</v>
      </c>
      <c r="BE658" s="204">
        <f>IF(N658="základní",J658,0)</f>
        <v>0</v>
      </c>
      <c r="BF658" s="204">
        <f>IF(N658="snížená",J658,0)</f>
        <v>0</v>
      </c>
      <c r="BG658" s="204">
        <f>IF(N658="zákl. přenesená",J658,0)</f>
        <v>0</v>
      </c>
      <c r="BH658" s="204">
        <f>IF(N658="sníž. přenesená",J658,0)</f>
        <v>0</v>
      </c>
      <c r="BI658" s="204">
        <f>IF(N658="nulová",J658,0)</f>
        <v>0</v>
      </c>
      <c r="BJ658" s="18" t="s">
        <v>83</v>
      </c>
      <c r="BK658" s="204">
        <f>ROUND(I658*H658,2)</f>
        <v>0</v>
      </c>
      <c r="BL658" s="18" t="s">
        <v>274</v>
      </c>
      <c r="BM658" s="203" t="s">
        <v>875</v>
      </c>
    </row>
    <row r="659" spans="2:51" s="13" customFormat="1" ht="11.25">
      <c r="B659" s="205"/>
      <c r="C659" s="206"/>
      <c r="D659" s="207" t="s">
        <v>163</v>
      </c>
      <c r="E659" s="208" t="s">
        <v>1</v>
      </c>
      <c r="F659" s="209" t="s">
        <v>876</v>
      </c>
      <c r="G659" s="206"/>
      <c r="H659" s="208" t="s">
        <v>1</v>
      </c>
      <c r="I659" s="210"/>
      <c r="J659" s="206"/>
      <c r="K659" s="206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163</v>
      </c>
      <c r="AU659" s="215" t="s">
        <v>85</v>
      </c>
      <c r="AV659" s="13" t="s">
        <v>83</v>
      </c>
      <c r="AW659" s="13" t="s">
        <v>32</v>
      </c>
      <c r="AX659" s="13" t="s">
        <v>76</v>
      </c>
      <c r="AY659" s="215" t="s">
        <v>154</v>
      </c>
    </row>
    <row r="660" spans="2:51" s="14" customFormat="1" ht="11.25">
      <c r="B660" s="216"/>
      <c r="C660" s="217"/>
      <c r="D660" s="207" t="s">
        <v>163</v>
      </c>
      <c r="E660" s="218" t="s">
        <v>1</v>
      </c>
      <c r="F660" s="219" t="s">
        <v>877</v>
      </c>
      <c r="G660" s="217"/>
      <c r="H660" s="220">
        <v>1.425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163</v>
      </c>
      <c r="AU660" s="226" t="s">
        <v>85</v>
      </c>
      <c r="AV660" s="14" t="s">
        <v>85</v>
      </c>
      <c r="AW660" s="14" t="s">
        <v>32</v>
      </c>
      <c r="AX660" s="14" t="s">
        <v>76</v>
      </c>
      <c r="AY660" s="226" t="s">
        <v>154</v>
      </c>
    </row>
    <row r="661" spans="2:51" s="13" customFormat="1" ht="11.25">
      <c r="B661" s="205"/>
      <c r="C661" s="206"/>
      <c r="D661" s="207" t="s">
        <v>163</v>
      </c>
      <c r="E661" s="208" t="s">
        <v>1</v>
      </c>
      <c r="F661" s="209" t="s">
        <v>878</v>
      </c>
      <c r="G661" s="206"/>
      <c r="H661" s="208" t="s">
        <v>1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163</v>
      </c>
      <c r="AU661" s="215" t="s">
        <v>85</v>
      </c>
      <c r="AV661" s="13" t="s">
        <v>83</v>
      </c>
      <c r="AW661" s="13" t="s">
        <v>32</v>
      </c>
      <c r="AX661" s="13" t="s">
        <v>76</v>
      </c>
      <c r="AY661" s="215" t="s">
        <v>154</v>
      </c>
    </row>
    <row r="662" spans="2:51" s="14" customFormat="1" ht="11.25">
      <c r="B662" s="216"/>
      <c r="C662" s="217"/>
      <c r="D662" s="207" t="s">
        <v>163</v>
      </c>
      <c r="E662" s="218" t="s">
        <v>1</v>
      </c>
      <c r="F662" s="219" t="s">
        <v>879</v>
      </c>
      <c r="G662" s="217"/>
      <c r="H662" s="220">
        <v>6.098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163</v>
      </c>
      <c r="AU662" s="226" t="s">
        <v>85</v>
      </c>
      <c r="AV662" s="14" t="s">
        <v>85</v>
      </c>
      <c r="AW662" s="14" t="s">
        <v>32</v>
      </c>
      <c r="AX662" s="14" t="s">
        <v>76</v>
      </c>
      <c r="AY662" s="226" t="s">
        <v>154</v>
      </c>
    </row>
    <row r="663" spans="2:51" s="13" customFormat="1" ht="11.25">
      <c r="B663" s="205"/>
      <c r="C663" s="206"/>
      <c r="D663" s="207" t="s">
        <v>163</v>
      </c>
      <c r="E663" s="208" t="s">
        <v>1</v>
      </c>
      <c r="F663" s="209" t="s">
        <v>880</v>
      </c>
      <c r="G663" s="206"/>
      <c r="H663" s="208" t="s">
        <v>1</v>
      </c>
      <c r="I663" s="210"/>
      <c r="J663" s="206"/>
      <c r="K663" s="206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163</v>
      </c>
      <c r="AU663" s="215" t="s">
        <v>85</v>
      </c>
      <c r="AV663" s="13" t="s">
        <v>83</v>
      </c>
      <c r="AW663" s="13" t="s">
        <v>32</v>
      </c>
      <c r="AX663" s="13" t="s">
        <v>76</v>
      </c>
      <c r="AY663" s="215" t="s">
        <v>154</v>
      </c>
    </row>
    <row r="664" spans="2:51" s="14" customFormat="1" ht="11.25">
      <c r="B664" s="216"/>
      <c r="C664" s="217"/>
      <c r="D664" s="207" t="s">
        <v>163</v>
      </c>
      <c r="E664" s="218" t="s">
        <v>1</v>
      </c>
      <c r="F664" s="219" t="s">
        <v>881</v>
      </c>
      <c r="G664" s="217"/>
      <c r="H664" s="220">
        <v>12.667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163</v>
      </c>
      <c r="AU664" s="226" t="s">
        <v>85</v>
      </c>
      <c r="AV664" s="14" t="s">
        <v>85</v>
      </c>
      <c r="AW664" s="14" t="s">
        <v>32</v>
      </c>
      <c r="AX664" s="14" t="s">
        <v>76</v>
      </c>
      <c r="AY664" s="226" t="s">
        <v>154</v>
      </c>
    </row>
    <row r="665" spans="2:51" s="13" customFormat="1" ht="11.25">
      <c r="B665" s="205"/>
      <c r="C665" s="206"/>
      <c r="D665" s="207" t="s">
        <v>163</v>
      </c>
      <c r="E665" s="208" t="s">
        <v>1</v>
      </c>
      <c r="F665" s="209" t="s">
        <v>882</v>
      </c>
      <c r="G665" s="206"/>
      <c r="H665" s="208" t="s">
        <v>1</v>
      </c>
      <c r="I665" s="210"/>
      <c r="J665" s="206"/>
      <c r="K665" s="206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163</v>
      </c>
      <c r="AU665" s="215" t="s">
        <v>85</v>
      </c>
      <c r="AV665" s="13" t="s">
        <v>83</v>
      </c>
      <c r="AW665" s="13" t="s">
        <v>32</v>
      </c>
      <c r="AX665" s="13" t="s">
        <v>76</v>
      </c>
      <c r="AY665" s="215" t="s">
        <v>154</v>
      </c>
    </row>
    <row r="666" spans="2:51" s="14" customFormat="1" ht="11.25">
      <c r="B666" s="216"/>
      <c r="C666" s="217"/>
      <c r="D666" s="207" t="s">
        <v>163</v>
      </c>
      <c r="E666" s="218" t="s">
        <v>1</v>
      </c>
      <c r="F666" s="219" t="s">
        <v>883</v>
      </c>
      <c r="G666" s="217"/>
      <c r="H666" s="220">
        <v>12.307</v>
      </c>
      <c r="I666" s="221"/>
      <c r="J666" s="217"/>
      <c r="K666" s="217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163</v>
      </c>
      <c r="AU666" s="226" t="s">
        <v>85</v>
      </c>
      <c r="AV666" s="14" t="s">
        <v>85</v>
      </c>
      <c r="AW666" s="14" t="s">
        <v>32</v>
      </c>
      <c r="AX666" s="14" t="s">
        <v>76</v>
      </c>
      <c r="AY666" s="226" t="s">
        <v>154</v>
      </c>
    </row>
    <row r="667" spans="2:51" s="13" customFormat="1" ht="11.25">
      <c r="B667" s="205"/>
      <c r="C667" s="206"/>
      <c r="D667" s="207" t="s">
        <v>163</v>
      </c>
      <c r="E667" s="208" t="s">
        <v>1</v>
      </c>
      <c r="F667" s="209" t="s">
        <v>884</v>
      </c>
      <c r="G667" s="206"/>
      <c r="H667" s="208" t="s">
        <v>1</v>
      </c>
      <c r="I667" s="210"/>
      <c r="J667" s="206"/>
      <c r="K667" s="206"/>
      <c r="L667" s="211"/>
      <c r="M667" s="212"/>
      <c r="N667" s="213"/>
      <c r="O667" s="213"/>
      <c r="P667" s="213"/>
      <c r="Q667" s="213"/>
      <c r="R667" s="213"/>
      <c r="S667" s="213"/>
      <c r="T667" s="214"/>
      <c r="AT667" s="215" t="s">
        <v>163</v>
      </c>
      <c r="AU667" s="215" t="s">
        <v>85</v>
      </c>
      <c r="AV667" s="13" t="s">
        <v>83</v>
      </c>
      <c r="AW667" s="13" t="s">
        <v>32</v>
      </c>
      <c r="AX667" s="13" t="s">
        <v>76</v>
      </c>
      <c r="AY667" s="215" t="s">
        <v>154</v>
      </c>
    </row>
    <row r="668" spans="2:51" s="14" customFormat="1" ht="11.25">
      <c r="B668" s="216"/>
      <c r="C668" s="217"/>
      <c r="D668" s="207" t="s">
        <v>163</v>
      </c>
      <c r="E668" s="218" t="s">
        <v>1</v>
      </c>
      <c r="F668" s="219" t="s">
        <v>885</v>
      </c>
      <c r="G668" s="217"/>
      <c r="H668" s="220">
        <v>17.2</v>
      </c>
      <c r="I668" s="221"/>
      <c r="J668" s="217"/>
      <c r="K668" s="217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163</v>
      </c>
      <c r="AU668" s="226" t="s">
        <v>85</v>
      </c>
      <c r="AV668" s="14" t="s">
        <v>85</v>
      </c>
      <c r="AW668" s="14" t="s">
        <v>32</v>
      </c>
      <c r="AX668" s="14" t="s">
        <v>76</v>
      </c>
      <c r="AY668" s="226" t="s">
        <v>154</v>
      </c>
    </row>
    <row r="669" spans="2:51" s="14" customFormat="1" ht="11.25">
      <c r="B669" s="216"/>
      <c r="C669" s="217"/>
      <c r="D669" s="207" t="s">
        <v>163</v>
      </c>
      <c r="E669" s="218" t="s">
        <v>1</v>
      </c>
      <c r="F669" s="219" t="s">
        <v>886</v>
      </c>
      <c r="G669" s="217"/>
      <c r="H669" s="220">
        <v>8.2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163</v>
      </c>
      <c r="AU669" s="226" t="s">
        <v>85</v>
      </c>
      <c r="AV669" s="14" t="s">
        <v>85</v>
      </c>
      <c r="AW669" s="14" t="s">
        <v>32</v>
      </c>
      <c r="AX669" s="14" t="s">
        <v>76</v>
      </c>
      <c r="AY669" s="226" t="s">
        <v>154</v>
      </c>
    </row>
    <row r="670" spans="2:51" s="13" customFormat="1" ht="11.25">
      <c r="B670" s="205"/>
      <c r="C670" s="206"/>
      <c r="D670" s="207" t="s">
        <v>163</v>
      </c>
      <c r="E670" s="208" t="s">
        <v>1</v>
      </c>
      <c r="F670" s="209" t="s">
        <v>681</v>
      </c>
      <c r="G670" s="206"/>
      <c r="H670" s="208" t="s">
        <v>1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163</v>
      </c>
      <c r="AU670" s="215" t="s">
        <v>85</v>
      </c>
      <c r="AV670" s="13" t="s">
        <v>83</v>
      </c>
      <c r="AW670" s="13" t="s">
        <v>32</v>
      </c>
      <c r="AX670" s="13" t="s">
        <v>76</v>
      </c>
      <c r="AY670" s="215" t="s">
        <v>154</v>
      </c>
    </row>
    <row r="671" spans="2:51" s="14" customFormat="1" ht="11.25">
      <c r="B671" s="216"/>
      <c r="C671" s="217"/>
      <c r="D671" s="207" t="s">
        <v>163</v>
      </c>
      <c r="E671" s="218" t="s">
        <v>1</v>
      </c>
      <c r="F671" s="219" t="s">
        <v>887</v>
      </c>
      <c r="G671" s="217"/>
      <c r="H671" s="220">
        <v>1.89</v>
      </c>
      <c r="I671" s="221"/>
      <c r="J671" s="217"/>
      <c r="K671" s="217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163</v>
      </c>
      <c r="AU671" s="226" t="s">
        <v>85</v>
      </c>
      <c r="AV671" s="14" t="s">
        <v>85</v>
      </c>
      <c r="AW671" s="14" t="s">
        <v>32</v>
      </c>
      <c r="AX671" s="14" t="s">
        <v>76</v>
      </c>
      <c r="AY671" s="226" t="s">
        <v>154</v>
      </c>
    </row>
    <row r="672" spans="2:51" s="14" customFormat="1" ht="11.25">
      <c r="B672" s="216"/>
      <c r="C672" s="217"/>
      <c r="D672" s="207" t="s">
        <v>163</v>
      </c>
      <c r="E672" s="218" t="s">
        <v>1</v>
      </c>
      <c r="F672" s="219" t="s">
        <v>877</v>
      </c>
      <c r="G672" s="217"/>
      <c r="H672" s="220">
        <v>1.425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163</v>
      </c>
      <c r="AU672" s="226" t="s">
        <v>85</v>
      </c>
      <c r="AV672" s="14" t="s">
        <v>85</v>
      </c>
      <c r="AW672" s="14" t="s">
        <v>32</v>
      </c>
      <c r="AX672" s="14" t="s">
        <v>76</v>
      </c>
      <c r="AY672" s="226" t="s">
        <v>154</v>
      </c>
    </row>
    <row r="673" spans="2:51" s="15" customFormat="1" ht="11.25">
      <c r="B673" s="227"/>
      <c r="C673" s="228"/>
      <c r="D673" s="207" t="s">
        <v>163</v>
      </c>
      <c r="E673" s="229" t="s">
        <v>1</v>
      </c>
      <c r="F673" s="230" t="s">
        <v>166</v>
      </c>
      <c r="G673" s="228"/>
      <c r="H673" s="231">
        <v>61.212</v>
      </c>
      <c r="I673" s="232"/>
      <c r="J673" s="228"/>
      <c r="K673" s="228"/>
      <c r="L673" s="233"/>
      <c r="M673" s="234"/>
      <c r="N673" s="235"/>
      <c r="O673" s="235"/>
      <c r="P673" s="235"/>
      <c r="Q673" s="235"/>
      <c r="R673" s="235"/>
      <c r="S673" s="235"/>
      <c r="T673" s="236"/>
      <c r="AT673" s="237" t="s">
        <v>163</v>
      </c>
      <c r="AU673" s="237" t="s">
        <v>85</v>
      </c>
      <c r="AV673" s="15" t="s">
        <v>161</v>
      </c>
      <c r="AW673" s="15" t="s">
        <v>32</v>
      </c>
      <c r="AX673" s="15" t="s">
        <v>83</v>
      </c>
      <c r="AY673" s="237" t="s">
        <v>154</v>
      </c>
    </row>
    <row r="674" spans="1:65" s="2" customFormat="1" ht="16.5" customHeight="1">
      <c r="A674" s="35"/>
      <c r="B674" s="36"/>
      <c r="C674" s="238" t="s">
        <v>888</v>
      </c>
      <c r="D674" s="238" t="s">
        <v>206</v>
      </c>
      <c r="E674" s="239" t="s">
        <v>889</v>
      </c>
      <c r="F674" s="240" t="s">
        <v>890</v>
      </c>
      <c r="G674" s="241" t="s">
        <v>216</v>
      </c>
      <c r="H674" s="242">
        <v>67.333</v>
      </c>
      <c r="I674" s="243"/>
      <c r="J674" s="244">
        <f>ROUND(I674*H674,2)</f>
        <v>0</v>
      </c>
      <c r="K674" s="240" t="s">
        <v>1</v>
      </c>
      <c r="L674" s="245"/>
      <c r="M674" s="246" t="s">
        <v>1</v>
      </c>
      <c r="N674" s="247" t="s">
        <v>41</v>
      </c>
      <c r="O674" s="72"/>
      <c r="P674" s="201">
        <f>O674*H674</f>
        <v>0</v>
      </c>
      <c r="Q674" s="201">
        <v>0.0118</v>
      </c>
      <c r="R674" s="201">
        <f>Q674*H674</f>
        <v>0.7945293999999999</v>
      </c>
      <c r="S674" s="201">
        <v>0</v>
      </c>
      <c r="T674" s="202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03" t="s">
        <v>386</v>
      </c>
      <c r="AT674" s="203" t="s">
        <v>206</v>
      </c>
      <c r="AU674" s="203" t="s">
        <v>85</v>
      </c>
      <c r="AY674" s="18" t="s">
        <v>154</v>
      </c>
      <c r="BE674" s="204">
        <f>IF(N674="základní",J674,0)</f>
        <v>0</v>
      </c>
      <c r="BF674" s="204">
        <f>IF(N674="snížená",J674,0)</f>
        <v>0</v>
      </c>
      <c r="BG674" s="204">
        <f>IF(N674="zákl. přenesená",J674,0)</f>
        <v>0</v>
      </c>
      <c r="BH674" s="204">
        <f>IF(N674="sníž. přenesená",J674,0)</f>
        <v>0</v>
      </c>
      <c r="BI674" s="204">
        <f>IF(N674="nulová",J674,0)</f>
        <v>0</v>
      </c>
      <c r="BJ674" s="18" t="s">
        <v>83</v>
      </c>
      <c r="BK674" s="204">
        <f>ROUND(I674*H674,2)</f>
        <v>0</v>
      </c>
      <c r="BL674" s="18" t="s">
        <v>274</v>
      </c>
      <c r="BM674" s="203" t="s">
        <v>891</v>
      </c>
    </row>
    <row r="675" spans="2:51" s="14" customFormat="1" ht="11.25">
      <c r="B675" s="216"/>
      <c r="C675" s="217"/>
      <c r="D675" s="207" t="s">
        <v>163</v>
      </c>
      <c r="E675" s="218" t="s">
        <v>1</v>
      </c>
      <c r="F675" s="219" t="s">
        <v>892</v>
      </c>
      <c r="G675" s="217"/>
      <c r="H675" s="220">
        <v>67.333</v>
      </c>
      <c r="I675" s="221"/>
      <c r="J675" s="217"/>
      <c r="K675" s="217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163</v>
      </c>
      <c r="AU675" s="226" t="s">
        <v>85</v>
      </c>
      <c r="AV675" s="14" t="s">
        <v>85</v>
      </c>
      <c r="AW675" s="14" t="s">
        <v>32</v>
      </c>
      <c r="AX675" s="14" t="s">
        <v>83</v>
      </c>
      <c r="AY675" s="226" t="s">
        <v>154</v>
      </c>
    </row>
    <row r="676" spans="1:65" s="2" customFormat="1" ht="16.5" customHeight="1">
      <c r="A676" s="35"/>
      <c r="B676" s="36"/>
      <c r="C676" s="192" t="s">
        <v>893</v>
      </c>
      <c r="D676" s="192" t="s">
        <v>156</v>
      </c>
      <c r="E676" s="193" t="s">
        <v>894</v>
      </c>
      <c r="F676" s="194" t="s">
        <v>895</v>
      </c>
      <c r="G676" s="195" t="s">
        <v>266</v>
      </c>
      <c r="H676" s="196">
        <v>50</v>
      </c>
      <c r="I676" s="197"/>
      <c r="J676" s="198">
        <f>ROUND(I676*H676,2)</f>
        <v>0</v>
      </c>
      <c r="K676" s="194" t="s">
        <v>1</v>
      </c>
      <c r="L676" s="40"/>
      <c r="M676" s="199" t="s">
        <v>1</v>
      </c>
      <c r="N676" s="200" t="s">
        <v>41</v>
      </c>
      <c r="O676" s="72"/>
      <c r="P676" s="201">
        <f>O676*H676</f>
        <v>0</v>
      </c>
      <c r="Q676" s="201">
        <v>0</v>
      </c>
      <c r="R676" s="201">
        <f>Q676*H676</f>
        <v>0</v>
      </c>
      <c r="S676" s="201">
        <v>0</v>
      </c>
      <c r="T676" s="202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03" t="s">
        <v>274</v>
      </c>
      <c r="AT676" s="203" t="s">
        <v>156</v>
      </c>
      <c r="AU676" s="203" t="s">
        <v>85</v>
      </c>
      <c r="AY676" s="18" t="s">
        <v>154</v>
      </c>
      <c r="BE676" s="204">
        <f>IF(N676="základní",J676,0)</f>
        <v>0</v>
      </c>
      <c r="BF676" s="204">
        <f>IF(N676="snížená",J676,0)</f>
        <v>0</v>
      </c>
      <c r="BG676" s="204">
        <f>IF(N676="zákl. přenesená",J676,0)</f>
        <v>0</v>
      </c>
      <c r="BH676" s="204">
        <f>IF(N676="sníž. přenesená",J676,0)</f>
        <v>0</v>
      </c>
      <c r="BI676" s="204">
        <f>IF(N676="nulová",J676,0)</f>
        <v>0</v>
      </c>
      <c r="BJ676" s="18" t="s">
        <v>83</v>
      </c>
      <c r="BK676" s="204">
        <f>ROUND(I676*H676,2)</f>
        <v>0</v>
      </c>
      <c r="BL676" s="18" t="s">
        <v>274</v>
      </c>
      <c r="BM676" s="203" t="s">
        <v>896</v>
      </c>
    </row>
    <row r="677" spans="2:51" s="13" customFormat="1" ht="11.25">
      <c r="B677" s="205"/>
      <c r="C677" s="206"/>
      <c r="D677" s="207" t="s">
        <v>163</v>
      </c>
      <c r="E677" s="208" t="s">
        <v>1</v>
      </c>
      <c r="F677" s="209" t="s">
        <v>897</v>
      </c>
      <c r="G677" s="206"/>
      <c r="H677" s="208" t="s">
        <v>1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163</v>
      </c>
      <c r="AU677" s="215" t="s">
        <v>85</v>
      </c>
      <c r="AV677" s="13" t="s">
        <v>83</v>
      </c>
      <c r="AW677" s="13" t="s">
        <v>32</v>
      </c>
      <c r="AX677" s="13" t="s">
        <v>76</v>
      </c>
      <c r="AY677" s="215" t="s">
        <v>154</v>
      </c>
    </row>
    <row r="678" spans="2:51" s="14" customFormat="1" ht="11.25">
      <c r="B678" s="216"/>
      <c r="C678" s="217"/>
      <c r="D678" s="207" t="s">
        <v>163</v>
      </c>
      <c r="E678" s="218" t="s">
        <v>1</v>
      </c>
      <c r="F678" s="219" t="s">
        <v>898</v>
      </c>
      <c r="G678" s="217"/>
      <c r="H678" s="220">
        <v>48.97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163</v>
      </c>
      <c r="AU678" s="226" t="s">
        <v>85</v>
      </c>
      <c r="AV678" s="14" t="s">
        <v>85</v>
      </c>
      <c r="AW678" s="14" t="s">
        <v>32</v>
      </c>
      <c r="AX678" s="14" t="s">
        <v>76</v>
      </c>
      <c r="AY678" s="226" t="s">
        <v>154</v>
      </c>
    </row>
    <row r="679" spans="2:51" s="13" customFormat="1" ht="11.25">
      <c r="B679" s="205"/>
      <c r="C679" s="206"/>
      <c r="D679" s="207" t="s">
        <v>163</v>
      </c>
      <c r="E679" s="208" t="s">
        <v>1</v>
      </c>
      <c r="F679" s="209" t="s">
        <v>899</v>
      </c>
      <c r="G679" s="206"/>
      <c r="H679" s="208" t="s">
        <v>1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163</v>
      </c>
      <c r="AU679" s="215" t="s">
        <v>85</v>
      </c>
      <c r="AV679" s="13" t="s">
        <v>83</v>
      </c>
      <c r="AW679" s="13" t="s">
        <v>32</v>
      </c>
      <c r="AX679" s="13" t="s">
        <v>76</v>
      </c>
      <c r="AY679" s="215" t="s">
        <v>154</v>
      </c>
    </row>
    <row r="680" spans="2:51" s="14" customFormat="1" ht="11.25">
      <c r="B680" s="216"/>
      <c r="C680" s="217"/>
      <c r="D680" s="207" t="s">
        <v>163</v>
      </c>
      <c r="E680" s="218" t="s">
        <v>1</v>
      </c>
      <c r="F680" s="219" t="s">
        <v>900</v>
      </c>
      <c r="G680" s="217"/>
      <c r="H680" s="220">
        <v>1.03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163</v>
      </c>
      <c r="AU680" s="226" t="s">
        <v>85</v>
      </c>
      <c r="AV680" s="14" t="s">
        <v>85</v>
      </c>
      <c r="AW680" s="14" t="s">
        <v>32</v>
      </c>
      <c r="AX680" s="14" t="s">
        <v>76</v>
      </c>
      <c r="AY680" s="226" t="s">
        <v>154</v>
      </c>
    </row>
    <row r="681" spans="2:51" s="15" customFormat="1" ht="11.25">
      <c r="B681" s="227"/>
      <c r="C681" s="228"/>
      <c r="D681" s="207" t="s">
        <v>163</v>
      </c>
      <c r="E681" s="229" t="s">
        <v>1</v>
      </c>
      <c r="F681" s="230" t="s">
        <v>166</v>
      </c>
      <c r="G681" s="228"/>
      <c r="H681" s="231">
        <v>50</v>
      </c>
      <c r="I681" s="232"/>
      <c r="J681" s="228"/>
      <c r="K681" s="228"/>
      <c r="L681" s="233"/>
      <c r="M681" s="234"/>
      <c r="N681" s="235"/>
      <c r="O681" s="235"/>
      <c r="P681" s="235"/>
      <c r="Q681" s="235"/>
      <c r="R681" s="235"/>
      <c r="S681" s="235"/>
      <c r="T681" s="236"/>
      <c r="AT681" s="237" t="s">
        <v>163</v>
      </c>
      <c r="AU681" s="237" t="s">
        <v>85</v>
      </c>
      <c r="AV681" s="15" t="s">
        <v>161</v>
      </c>
      <c r="AW681" s="15" t="s">
        <v>32</v>
      </c>
      <c r="AX681" s="15" t="s">
        <v>83</v>
      </c>
      <c r="AY681" s="237" t="s">
        <v>154</v>
      </c>
    </row>
    <row r="682" spans="1:65" s="2" customFormat="1" ht="16.5" customHeight="1">
      <c r="A682" s="35"/>
      <c r="B682" s="36"/>
      <c r="C682" s="192" t="s">
        <v>901</v>
      </c>
      <c r="D682" s="192" t="s">
        <v>156</v>
      </c>
      <c r="E682" s="193" t="s">
        <v>902</v>
      </c>
      <c r="F682" s="194" t="s">
        <v>903</v>
      </c>
      <c r="G682" s="195" t="s">
        <v>188</v>
      </c>
      <c r="H682" s="196">
        <v>1.113</v>
      </c>
      <c r="I682" s="197"/>
      <c r="J682" s="198">
        <f>ROUND(I682*H682,2)</f>
        <v>0</v>
      </c>
      <c r="K682" s="194" t="s">
        <v>160</v>
      </c>
      <c r="L682" s="40"/>
      <c r="M682" s="199" t="s">
        <v>1</v>
      </c>
      <c r="N682" s="200" t="s">
        <v>41</v>
      </c>
      <c r="O682" s="72"/>
      <c r="P682" s="201">
        <f>O682*H682</f>
        <v>0</v>
      </c>
      <c r="Q682" s="201">
        <v>0</v>
      </c>
      <c r="R682" s="201">
        <f>Q682*H682</f>
        <v>0</v>
      </c>
      <c r="S682" s="201">
        <v>0</v>
      </c>
      <c r="T682" s="202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03" t="s">
        <v>274</v>
      </c>
      <c r="AT682" s="203" t="s">
        <v>156</v>
      </c>
      <c r="AU682" s="203" t="s">
        <v>85</v>
      </c>
      <c r="AY682" s="18" t="s">
        <v>154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18" t="s">
        <v>83</v>
      </c>
      <c r="BK682" s="204">
        <f>ROUND(I682*H682,2)</f>
        <v>0</v>
      </c>
      <c r="BL682" s="18" t="s">
        <v>274</v>
      </c>
      <c r="BM682" s="203" t="s">
        <v>904</v>
      </c>
    </row>
    <row r="683" spans="2:63" s="12" customFormat="1" ht="22.9" customHeight="1">
      <c r="B683" s="176"/>
      <c r="C683" s="177"/>
      <c r="D683" s="178" t="s">
        <v>75</v>
      </c>
      <c r="E683" s="190" t="s">
        <v>905</v>
      </c>
      <c r="F683" s="190" t="s">
        <v>906</v>
      </c>
      <c r="G683" s="177"/>
      <c r="H683" s="177"/>
      <c r="I683" s="180"/>
      <c r="J683" s="191">
        <f>BK683</f>
        <v>0</v>
      </c>
      <c r="K683" s="177"/>
      <c r="L683" s="182"/>
      <c r="M683" s="183"/>
      <c r="N683" s="184"/>
      <c r="O683" s="184"/>
      <c r="P683" s="185">
        <f>SUM(P684:P731)</f>
        <v>0</v>
      </c>
      <c r="Q683" s="184"/>
      <c r="R683" s="185">
        <f>SUM(R684:R731)</f>
        <v>0.71906037</v>
      </c>
      <c r="S683" s="184"/>
      <c r="T683" s="186">
        <f>SUM(T684:T731)</f>
        <v>0</v>
      </c>
      <c r="AR683" s="187" t="s">
        <v>85</v>
      </c>
      <c r="AT683" s="188" t="s">
        <v>75</v>
      </c>
      <c r="AU683" s="188" t="s">
        <v>83</v>
      </c>
      <c r="AY683" s="187" t="s">
        <v>154</v>
      </c>
      <c r="BK683" s="189">
        <f>SUM(BK684:BK731)</f>
        <v>0</v>
      </c>
    </row>
    <row r="684" spans="1:65" s="2" customFormat="1" ht="24">
      <c r="A684" s="35"/>
      <c r="B684" s="36"/>
      <c r="C684" s="192" t="s">
        <v>907</v>
      </c>
      <c r="D684" s="192" t="s">
        <v>156</v>
      </c>
      <c r="E684" s="193" t="s">
        <v>908</v>
      </c>
      <c r="F684" s="194" t="s">
        <v>909</v>
      </c>
      <c r="G684" s="195" t="s">
        <v>216</v>
      </c>
      <c r="H684" s="196">
        <v>910.203</v>
      </c>
      <c r="I684" s="197"/>
      <c r="J684" s="198">
        <f>ROUND(I684*H684,2)</f>
        <v>0</v>
      </c>
      <c r="K684" s="194" t="s">
        <v>1</v>
      </c>
      <c r="L684" s="40"/>
      <c r="M684" s="199" t="s">
        <v>1</v>
      </c>
      <c r="N684" s="200" t="s">
        <v>41</v>
      </c>
      <c r="O684" s="72"/>
      <c r="P684" s="201">
        <f>O684*H684</f>
        <v>0</v>
      </c>
      <c r="Q684" s="201">
        <v>0.00021</v>
      </c>
      <c r="R684" s="201">
        <f>Q684*H684</f>
        <v>0.19114263</v>
      </c>
      <c r="S684" s="201">
        <v>0</v>
      </c>
      <c r="T684" s="202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203" t="s">
        <v>274</v>
      </c>
      <c r="AT684" s="203" t="s">
        <v>156</v>
      </c>
      <c r="AU684" s="203" t="s">
        <v>85</v>
      </c>
      <c r="AY684" s="18" t="s">
        <v>154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18" t="s">
        <v>83</v>
      </c>
      <c r="BK684" s="204">
        <f>ROUND(I684*H684,2)</f>
        <v>0</v>
      </c>
      <c r="BL684" s="18" t="s">
        <v>274</v>
      </c>
      <c r="BM684" s="203" t="s">
        <v>910</v>
      </c>
    </row>
    <row r="685" spans="2:51" s="14" customFormat="1" ht="11.25">
      <c r="B685" s="216"/>
      <c r="C685" s="217"/>
      <c r="D685" s="207" t="s">
        <v>163</v>
      </c>
      <c r="E685" s="218" t="s">
        <v>1</v>
      </c>
      <c r="F685" s="219" t="s">
        <v>911</v>
      </c>
      <c r="G685" s="217"/>
      <c r="H685" s="220">
        <v>910.203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163</v>
      </c>
      <c r="AU685" s="226" t="s">
        <v>85</v>
      </c>
      <c r="AV685" s="14" t="s">
        <v>85</v>
      </c>
      <c r="AW685" s="14" t="s">
        <v>32</v>
      </c>
      <c r="AX685" s="14" t="s">
        <v>83</v>
      </c>
      <c r="AY685" s="226" t="s">
        <v>154</v>
      </c>
    </row>
    <row r="686" spans="1:65" s="2" customFormat="1" ht="16.5" customHeight="1">
      <c r="A686" s="35"/>
      <c r="B686" s="36"/>
      <c r="C686" s="192" t="s">
        <v>912</v>
      </c>
      <c r="D686" s="192" t="s">
        <v>156</v>
      </c>
      <c r="E686" s="193" t="s">
        <v>913</v>
      </c>
      <c r="F686" s="194" t="s">
        <v>914</v>
      </c>
      <c r="G686" s="195" t="s">
        <v>216</v>
      </c>
      <c r="H686" s="196">
        <v>910.203</v>
      </c>
      <c r="I686" s="197"/>
      <c r="J686" s="198">
        <f>ROUND(I686*H686,2)</f>
        <v>0</v>
      </c>
      <c r="K686" s="194" t="s">
        <v>160</v>
      </c>
      <c r="L686" s="40"/>
      <c r="M686" s="199" t="s">
        <v>1</v>
      </c>
      <c r="N686" s="200" t="s">
        <v>41</v>
      </c>
      <c r="O686" s="72"/>
      <c r="P686" s="201">
        <f>O686*H686</f>
        <v>0</v>
      </c>
      <c r="Q686" s="201">
        <v>0.00029</v>
      </c>
      <c r="R686" s="201">
        <f>Q686*H686</f>
        <v>0.26395887</v>
      </c>
      <c r="S686" s="201">
        <v>0</v>
      </c>
      <c r="T686" s="202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03" t="s">
        <v>274</v>
      </c>
      <c r="AT686" s="203" t="s">
        <v>156</v>
      </c>
      <c r="AU686" s="203" t="s">
        <v>85</v>
      </c>
      <c r="AY686" s="18" t="s">
        <v>154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18" t="s">
        <v>83</v>
      </c>
      <c r="BK686" s="204">
        <f>ROUND(I686*H686,2)</f>
        <v>0</v>
      </c>
      <c r="BL686" s="18" t="s">
        <v>274</v>
      </c>
      <c r="BM686" s="203" t="s">
        <v>915</v>
      </c>
    </row>
    <row r="687" spans="2:51" s="13" customFormat="1" ht="11.25">
      <c r="B687" s="205"/>
      <c r="C687" s="206"/>
      <c r="D687" s="207" t="s">
        <v>163</v>
      </c>
      <c r="E687" s="208" t="s">
        <v>1</v>
      </c>
      <c r="F687" s="209" t="s">
        <v>916</v>
      </c>
      <c r="G687" s="206"/>
      <c r="H687" s="208" t="s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163</v>
      </c>
      <c r="AU687" s="215" t="s">
        <v>85</v>
      </c>
      <c r="AV687" s="13" t="s">
        <v>83</v>
      </c>
      <c r="AW687" s="13" t="s">
        <v>32</v>
      </c>
      <c r="AX687" s="13" t="s">
        <v>76</v>
      </c>
      <c r="AY687" s="215" t="s">
        <v>154</v>
      </c>
    </row>
    <row r="688" spans="2:51" s="14" customFormat="1" ht="11.25">
      <c r="B688" s="216"/>
      <c r="C688" s="217"/>
      <c r="D688" s="207" t="s">
        <v>163</v>
      </c>
      <c r="E688" s="218" t="s">
        <v>1</v>
      </c>
      <c r="F688" s="219" t="s">
        <v>235</v>
      </c>
      <c r="G688" s="217"/>
      <c r="H688" s="220">
        <v>268.7</v>
      </c>
      <c r="I688" s="221"/>
      <c r="J688" s="217"/>
      <c r="K688" s="217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163</v>
      </c>
      <c r="AU688" s="226" t="s">
        <v>85</v>
      </c>
      <c r="AV688" s="14" t="s">
        <v>85</v>
      </c>
      <c r="AW688" s="14" t="s">
        <v>32</v>
      </c>
      <c r="AX688" s="14" t="s">
        <v>76</v>
      </c>
      <c r="AY688" s="226" t="s">
        <v>154</v>
      </c>
    </row>
    <row r="689" spans="2:51" s="13" customFormat="1" ht="11.25">
      <c r="B689" s="205"/>
      <c r="C689" s="206"/>
      <c r="D689" s="207" t="s">
        <v>163</v>
      </c>
      <c r="E689" s="208" t="s">
        <v>1</v>
      </c>
      <c r="F689" s="209" t="s">
        <v>917</v>
      </c>
      <c r="G689" s="206"/>
      <c r="H689" s="208" t="s">
        <v>1</v>
      </c>
      <c r="I689" s="210"/>
      <c r="J689" s="206"/>
      <c r="K689" s="206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163</v>
      </c>
      <c r="AU689" s="215" t="s">
        <v>85</v>
      </c>
      <c r="AV689" s="13" t="s">
        <v>83</v>
      </c>
      <c r="AW689" s="13" t="s">
        <v>32</v>
      </c>
      <c r="AX689" s="13" t="s">
        <v>76</v>
      </c>
      <c r="AY689" s="215" t="s">
        <v>154</v>
      </c>
    </row>
    <row r="690" spans="2:51" s="14" customFormat="1" ht="11.25">
      <c r="B690" s="216"/>
      <c r="C690" s="217"/>
      <c r="D690" s="207" t="s">
        <v>163</v>
      </c>
      <c r="E690" s="218" t="s">
        <v>1</v>
      </c>
      <c r="F690" s="219" t="s">
        <v>918</v>
      </c>
      <c r="G690" s="217"/>
      <c r="H690" s="220">
        <v>-142</v>
      </c>
      <c r="I690" s="221"/>
      <c r="J690" s="217"/>
      <c r="K690" s="217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163</v>
      </c>
      <c r="AU690" s="226" t="s">
        <v>85</v>
      </c>
      <c r="AV690" s="14" t="s">
        <v>85</v>
      </c>
      <c r="AW690" s="14" t="s">
        <v>32</v>
      </c>
      <c r="AX690" s="14" t="s">
        <v>76</v>
      </c>
      <c r="AY690" s="226" t="s">
        <v>154</v>
      </c>
    </row>
    <row r="691" spans="2:51" s="13" customFormat="1" ht="11.25">
      <c r="B691" s="205"/>
      <c r="C691" s="206"/>
      <c r="D691" s="207" t="s">
        <v>163</v>
      </c>
      <c r="E691" s="208" t="s">
        <v>1</v>
      </c>
      <c r="F691" s="209" t="s">
        <v>919</v>
      </c>
      <c r="G691" s="206"/>
      <c r="H691" s="208" t="s">
        <v>1</v>
      </c>
      <c r="I691" s="210"/>
      <c r="J691" s="206"/>
      <c r="K691" s="206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163</v>
      </c>
      <c r="AU691" s="215" t="s">
        <v>85</v>
      </c>
      <c r="AV691" s="13" t="s">
        <v>83</v>
      </c>
      <c r="AW691" s="13" t="s">
        <v>32</v>
      </c>
      <c r="AX691" s="13" t="s">
        <v>76</v>
      </c>
      <c r="AY691" s="215" t="s">
        <v>154</v>
      </c>
    </row>
    <row r="692" spans="2:51" s="13" customFormat="1" ht="11.25">
      <c r="B692" s="205"/>
      <c r="C692" s="206"/>
      <c r="D692" s="207" t="s">
        <v>163</v>
      </c>
      <c r="E692" s="208" t="s">
        <v>1</v>
      </c>
      <c r="F692" s="209" t="s">
        <v>920</v>
      </c>
      <c r="G692" s="206"/>
      <c r="H692" s="208" t="s">
        <v>1</v>
      </c>
      <c r="I692" s="210"/>
      <c r="J692" s="206"/>
      <c r="K692" s="206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163</v>
      </c>
      <c r="AU692" s="215" t="s">
        <v>85</v>
      </c>
      <c r="AV692" s="13" t="s">
        <v>83</v>
      </c>
      <c r="AW692" s="13" t="s">
        <v>32</v>
      </c>
      <c r="AX692" s="13" t="s">
        <v>76</v>
      </c>
      <c r="AY692" s="215" t="s">
        <v>154</v>
      </c>
    </row>
    <row r="693" spans="2:51" s="14" customFormat="1" ht="11.25">
      <c r="B693" s="216"/>
      <c r="C693" s="217"/>
      <c r="D693" s="207" t="s">
        <v>163</v>
      </c>
      <c r="E693" s="218" t="s">
        <v>1</v>
      </c>
      <c r="F693" s="219" t="s">
        <v>218</v>
      </c>
      <c r="G693" s="217"/>
      <c r="H693" s="220">
        <v>64.79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163</v>
      </c>
      <c r="AU693" s="226" t="s">
        <v>85</v>
      </c>
      <c r="AV693" s="14" t="s">
        <v>85</v>
      </c>
      <c r="AW693" s="14" t="s">
        <v>32</v>
      </c>
      <c r="AX693" s="14" t="s">
        <v>76</v>
      </c>
      <c r="AY693" s="226" t="s">
        <v>154</v>
      </c>
    </row>
    <row r="694" spans="2:51" s="14" customFormat="1" ht="11.25">
      <c r="B694" s="216"/>
      <c r="C694" s="217"/>
      <c r="D694" s="207" t="s">
        <v>163</v>
      </c>
      <c r="E694" s="218" t="s">
        <v>1</v>
      </c>
      <c r="F694" s="219" t="s">
        <v>219</v>
      </c>
      <c r="G694" s="217"/>
      <c r="H694" s="220">
        <v>94.86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163</v>
      </c>
      <c r="AU694" s="226" t="s">
        <v>85</v>
      </c>
      <c r="AV694" s="14" t="s">
        <v>85</v>
      </c>
      <c r="AW694" s="14" t="s">
        <v>32</v>
      </c>
      <c r="AX694" s="14" t="s">
        <v>76</v>
      </c>
      <c r="AY694" s="226" t="s">
        <v>154</v>
      </c>
    </row>
    <row r="695" spans="2:51" s="13" customFormat="1" ht="11.25">
      <c r="B695" s="205"/>
      <c r="C695" s="206"/>
      <c r="D695" s="207" t="s">
        <v>163</v>
      </c>
      <c r="E695" s="208" t="s">
        <v>1</v>
      </c>
      <c r="F695" s="209" t="s">
        <v>921</v>
      </c>
      <c r="G695" s="206"/>
      <c r="H695" s="208" t="s">
        <v>1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163</v>
      </c>
      <c r="AU695" s="215" t="s">
        <v>85</v>
      </c>
      <c r="AV695" s="13" t="s">
        <v>83</v>
      </c>
      <c r="AW695" s="13" t="s">
        <v>32</v>
      </c>
      <c r="AX695" s="13" t="s">
        <v>76</v>
      </c>
      <c r="AY695" s="215" t="s">
        <v>154</v>
      </c>
    </row>
    <row r="696" spans="2:51" s="14" customFormat="1" ht="11.25">
      <c r="B696" s="216"/>
      <c r="C696" s="217"/>
      <c r="D696" s="207" t="s">
        <v>163</v>
      </c>
      <c r="E696" s="218" t="s">
        <v>1</v>
      </c>
      <c r="F696" s="219" t="s">
        <v>922</v>
      </c>
      <c r="G696" s="217"/>
      <c r="H696" s="220">
        <v>-13.88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163</v>
      </c>
      <c r="AU696" s="226" t="s">
        <v>85</v>
      </c>
      <c r="AV696" s="14" t="s">
        <v>85</v>
      </c>
      <c r="AW696" s="14" t="s">
        <v>32</v>
      </c>
      <c r="AX696" s="14" t="s">
        <v>76</v>
      </c>
      <c r="AY696" s="226" t="s">
        <v>154</v>
      </c>
    </row>
    <row r="697" spans="2:51" s="13" customFormat="1" ht="11.25">
      <c r="B697" s="205"/>
      <c r="C697" s="206"/>
      <c r="D697" s="207" t="s">
        <v>163</v>
      </c>
      <c r="E697" s="208" t="s">
        <v>1</v>
      </c>
      <c r="F697" s="209" t="s">
        <v>241</v>
      </c>
      <c r="G697" s="206"/>
      <c r="H697" s="208" t="s">
        <v>1</v>
      </c>
      <c r="I697" s="210"/>
      <c r="J697" s="206"/>
      <c r="K697" s="206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163</v>
      </c>
      <c r="AU697" s="215" t="s">
        <v>85</v>
      </c>
      <c r="AV697" s="13" t="s">
        <v>83</v>
      </c>
      <c r="AW697" s="13" t="s">
        <v>32</v>
      </c>
      <c r="AX697" s="13" t="s">
        <v>76</v>
      </c>
      <c r="AY697" s="215" t="s">
        <v>154</v>
      </c>
    </row>
    <row r="698" spans="2:51" s="14" customFormat="1" ht="11.25">
      <c r="B698" s="216"/>
      <c r="C698" s="217"/>
      <c r="D698" s="207" t="s">
        <v>163</v>
      </c>
      <c r="E698" s="218" t="s">
        <v>1</v>
      </c>
      <c r="F698" s="219" t="s">
        <v>242</v>
      </c>
      <c r="G698" s="217"/>
      <c r="H698" s="220">
        <v>7.889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163</v>
      </c>
      <c r="AU698" s="226" t="s">
        <v>85</v>
      </c>
      <c r="AV698" s="14" t="s">
        <v>85</v>
      </c>
      <c r="AW698" s="14" t="s">
        <v>32</v>
      </c>
      <c r="AX698" s="14" t="s">
        <v>76</v>
      </c>
      <c r="AY698" s="226" t="s">
        <v>154</v>
      </c>
    </row>
    <row r="699" spans="2:51" s="14" customFormat="1" ht="11.25">
      <c r="B699" s="216"/>
      <c r="C699" s="217"/>
      <c r="D699" s="207" t="s">
        <v>163</v>
      </c>
      <c r="E699" s="218" t="s">
        <v>1</v>
      </c>
      <c r="F699" s="219" t="s">
        <v>243</v>
      </c>
      <c r="G699" s="217"/>
      <c r="H699" s="220">
        <v>22.77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163</v>
      </c>
      <c r="AU699" s="226" t="s">
        <v>85</v>
      </c>
      <c r="AV699" s="14" t="s">
        <v>85</v>
      </c>
      <c r="AW699" s="14" t="s">
        <v>32</v>
      </c>
      <c r="AX699" s="14" t="s">
        <v>76</v>
      </c>
      <c r="AY699" s="226" t="s">
        <v>154</v>
      </c>
    </row>
    <row r="700" spans="2:51" s="14" customFormat="1" ht="11.25">
      <c r="B700" s="216"/>
      <c r="C700" s="217"/>
      <c r="D700" s="207" t="s">
        <v>163</v>
      </c>
      <c r="E700" s="218" t="s">
        <v>1</v>
      </c>
      <c r="F700" s="219" t="s">
        <v>244</v>
      </c>
      <c r="G700" s="217"/>
      <c r="H700" s="220">
        <v>6.578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163</v>
      </c>
      <c r="AU700" s="226" t="s">
        <v>85</v>
      </c>
      <c r="AV700" s="14" t="s">
        <v>85</v>
      </c>
      <c r="AW700" s="14" t="s">
        <v>32</v>
      </c>
      <c r="AX700" s="14" t="s">
        <v>76</v>
      </c>
      <c r="AY700" s="226" t="s">
        <v>154</v>
      </c>
    </row>
    <row r="701" spans="2:51" s="13" customFormat="1" ht="11.25">
      <c r="B701" s="205"/>
      <c r="C701" s="206"/>
      <c r="D701" s="207" t="s">
        <v>163</v>
      </c>
      <c r="E701" s="208" t="s">
        <v>1</v>
      </c>
      <c r="F701" s="209" t="s">
        <v>222</v>
      </c>
      <c r="G701" s="206"/>
      <c r="H701" s="208" t="s">
        <v>1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163</v>
      </c>
      <c r="AU701" s="215" t="s">
        <v>85</v>
      </c>
      <c r="AV701" s="13" t="s">
        <v>83</v>
      </c>
      <c r="AW701" s="13" t="s">
        <v>32</v>
      </c>
      <c r="AX701" s="13" t="s">
        <v>76</v>
      </c>
      <c r="AY701" s="215" t="s">
        <v>154</v>
      </c>
    </row>
    <row r="702" spans="2:51" s="14" customFormat="1" ht="11.25">
      <c r="B702" s="216"/>
      <c r="C702" s="217"/>
      <c r="D702" s="207" t="s">
        <v>163</v>
      </c>
      <c r="E702" s="218" t="s">
        <v>1</v>
      </c>
      <c r="F702" s="219" t="s">
        <v>223</v>
      </c>
      <c r="G702" s="217"/>
      <c r="H702" s="220">
        <v>1.38</v>
      </c>
      <c r="I702" s="221"/>
      <c r="J702" s="217"/>
      <c r="K702" s="217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163</v>
      </c>
      <c r="AU702" s="226" t="s">
        <v>85</v>
      </c>
      <c r="AV702" s="14" t="s">
        <v>85</v>
      </c>
      <c r="AW702" s="14" t="s">
        <v>32</v>
      </c>
      <c r="AX702" s="14" t="s">
        <v>76</v>
      </c>
      <c r="AY702" s="226" t="s">
        <v>154</v>
      </c>
    </row>
    <row r="703" spans="2:51" s="13" customFormat="1" ht="11.25">
      <c r="B703" s="205"/>
      <c r="C703" s="206"/>
      <c r="D703" s="207" t="s">
        <v>163</v>
      </c>
      <c r="E703" s="208" t="s">
        <v>1</v>
      </c>
      <c r="F703" s="209" t="s">
        <v>245</v>
      </c>
      <c r="G703" s="206"/>
      <c r="H703" s="208" t="s">
        <v>1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163</v>
      </c>
      <c r="AU703" s="215" t="s">
        <v>85</v>
      </c>
      <c r="AV703" s="13" t="s">
        <v>83</v>
      </c>
      <c r="AW703" s="13" t="s">
        <v>32</v>
      </c>
      <c r="AX703" s="13" t="s">
        <v>76</v>
      </c>
      <c r="AY703" s="215" t="s">
        <v>154</v>
      </c>
    </row>
    <row r="704" spans="2:51" s="14" customFormat="1" ht="11.25">
      <c r="B704" s="216"/>
      <c r="C704" s="217"/>
      <c r="D704" s="207" t="s">
        <v>163</v>
      </c>
      <c r="E704" s="218" t="s">
        <v>1</v>
      </c>
      <c r="F704" s="219" t="s">
        <v>923</v>
      </c>
      <c r="G704" s="217"/>
      <c r="H704" s="220">
        <v>7.56</v>
      </c>
      <c r="I704" s="221"/>
      <c r="J704" s="217"/>
      <c r="K704" s="217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163</v>
      </c>
      <c r="AU704" s="226" t="s">
        <v>85</v>
      </c>
      <c r="AV704" s="14" t="s">
        <v>85</v>
      </c>
      <c r="AW704" s="14" t="s">
        <v>32</v>
      </c>
      <c r="AX704" s="14" t="s">
        <v>76</v>
      </c>
      <c r="AY704" s="226" t="s">
        <v>154</v>
      </c>
    </row>
    <row r="705" spans="2:51" s="13" customFormat="1" ht="11.25">
      <c r="B705" s="205"/>
      <c r="C705" s="206"/>
      <c r="D705" s="207" t="s">
        <v>163</v>
      </c>
      <c r="E705" s="208" t="s">
        <v>1</v>
      </c>
      <c r="F705" s="209" t="s">
        <v>924</v>
      </c>
      <c r="G705" s="206"/>
      <c r="H705" s="208" t="s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163</v>
      </c>
      <c r="AU705" s="215" t="s">
        <v>85</v>
      </c>
      <c r="AV705" s="13" t="s">
        <v>83</v>
      </c>
      <c r="AW705" s="13" t="s">
        <v>32</v>
      </c>
      <c r="AX705" s="13" t="s">
        <v>76</v>
      </c>
      <c r="AY705" s="215" t="s">
        <v>154</v>
      </c>
    </row>
    <row r="706" spans="2:51" s="13" customFormat="1" ht="11.25">
      <c r="B706" s="205"/>
      <c r="C706" s="206"/>
      <c r="D706" s="207" t="s">
        <v>163</v>
      </c>
      <c r="E706" s="208" t="s">
        <v>1</v>
      </c>
      <c r="F706" s="209" t="s">
        <v>925</v>
      </c>
      <c r="G706" s="206"/>
      <c r="H706" s="208" t="s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163</v>
      </c>
      <c r="AU706" s="215" t="s">
        <v>85</v>
      </c>
      <c r="AV706" s="13" t="s">
        <v>83</v>
      </c>
      <c r="AW706" s="13" t="s">
        <v>32</v>
      </c>
      <c r="AX706" s="13" t="s">
        <v>76</v>
      </c>
      <c r="AY706" s="215" t="s">
        <v>154</v>
      </c>
    </row>
    <row r="707" spans="2:51" s="13" customFormat="1" ht="11.25">
      <c r="B707" s="205"/>
      <c r="C707" s="206"/>
      <c r="D707" s="207" t="s">
        <v>163</v>
      </c>
      <c r="E707" s="208" t="s">
        <v>1</v>
      </c>
      <c r="F707" s="209" t="s">
        <v>251</v>
      </c>
      <c r="G707" s="206"/>
      <c r="H707" s="208" t="s">
        <v>1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163</v>
      </c>
      <c r="AU707" s="215" t="s">
        <v>85</v>
      </c>
      <c r="AV707" s="13" t="s">
        <v>83</v>
      </c>
      <c r="AW707" s="13" t="s">
        <v>32</v>
      </c>
      <c r="AX707" s="13" t="s">
        <v>76</v>
      </c>
      <c r="AY707" s="215" t="s">
        <v>154</v>
      </c>
    </row>
    <row r="708" spans="2:51" s="14" customFormat="1" ht="11.25">
      <c r="B708" s="216"/>
      <c r="C708" s="217"/>
      <c r="D708" s="207" t="s">
        <v>163</v>
      </c>
      <c r="E708" s="218" t="s">
        <v>1</v>
      </c>
      <c r="F708" s="219" t="s">
        <v>252</v>
      </c>
      <c r="G708" s="217"/>
      <c r="H708" s="220">
        <v>51.24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163</v>
      </c>
      <c r="AU708" s="226" t="s">
        <v>85</v>
      </c>
      <c r="AV708" s="14" t="s">
        <v>85</v>
      </c>
      <c r="AW708" s="14" t="s">
        <v>32</v>
      </c>
      <c r="AX708" s="14" t="s">
        <v>76</v>
      </c>
      <c r="AY708" s="226" t="s">
        <v>154</v>
      </c>
    </row>
    <row r="709" spans="2:51" s="14" customFormat="1" ht="11.25">
      <c r="B709" s="216"/>
      <c r="C709" s="217"/>
      <c r="D709" s="207" t="s">
        <v>163</v>
      </c>
      <c r="E709" s="218" t="s">
        <v>1</v>
      </c>
      <c r="F709" s="219" t="s">
        <v>253</v>
      </c>
      <c r="G709" s="217"/>
      <c r="H709" s="220">
        <v>19.52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163</v>
      </c>
      <c r="AU709" s="226" t="s">
        <v>85</v>
      </c>
      <c r="AV709" s="14" t="s">
        <v>85</v>
      </c>
      <c r="AW709" s="14" t="s">
        <v>32</v>
      </c>
      <c r="AX709" s="14" t="s">
        <v>76</v>
      </c>
      <c r="AY709" s="226" t="s">
        <v>154</v>
      </c>
    </row>
    <row r="710" spans="2:51" s="13" customFormat="1" ht="11.25">
      <c r="B710" s="205"/>
      <c r="C710" s="206"/>
      <c r="D710" s="207" t="s">
        <v>163</v>
      </c>
      <c r="E710" s="208" t="s">
        <v>1</v>
      </c>
      <c r="F710" s="209" t="s">
        <v>254</v>
      </c>
      <c r="G710" s="206"/>
      <c r="H710" s="208" t="s">
        <v>1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163</v>
      </c>
      <c r="AU710" s="215" t="s">
        <v>85</v>
      </c>
      <c r="AV710" s="13" t="s">
        <v>83</v>
      </c>
      <c r="AW710" s="13" t="s">
        <v>32</v>
      </c>
      <c r="AX710" s="13" t="s">
        <v>76</v>
      </c>
      <c r="AY710" s="215" t="s">
        <v>154</v>
      </c>
    </row>
    <row r="711" spans="2:51" s="14" customFormat="1" ht="11.25">
      <c r="B711" s="216"/>
      <c r="C711" s="217"/>
      <c r="D711" s="207" t="s">
        <v>163</v>
      </c>
      <c r="E711" s="218" t="s">
        <v>1</v>
      </c>
      <c r="F711" s="219" t="s">
        <v>255</v>
      </c>
      <c r="G711" s="217"/>
      <c r="H711" s="220">
        <v>17.385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163</v>
      </c>
      <c r="AU711" s="226" t="s">
        <v>85</v>
      </c>
      <c r="AV711" s="14" t="s">
        <v>85</v>
      </c>
      <c r="AW711" s="14" t="s">
        <v>32</v>
      </c>
      <c r="AX711" s="14" t="s">
        <v>76</v>
      </c>
      <c r="AY711" s="226" t="s">
        <v>154</v>
      </c>
    </row>
    <row r="712" spans="2:51" s="14" customFormat="1" ht="11.25">
      <c r="B712" s="216"/>
      <c r="C712" s="217"/>
      <c r="D712" s="207" t="s">
        <v>163</v>
      </c>
      <c r="E712" s="218" t="s">
        <v>1</v>
      </c>
      <c r="F712" s="219" t="s">
        <v>256</v>
      </c>
      <c r="G712" s="217"/>
      <c r="H712" s="220">
        <v>28.975</v>
      </c>
      <c r="I712" s="221"/>
      <c r="J712" s="217"/>
      <c r="K712" s="217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163</v>
      </c>
      <c r="AU712" s="226" t="s">
        <v>85</v>
      </c>
      <c r="AV712" s="14" t="s">
        <v>85</v>
      </c>
      <c r="AW712" s="14" t="s">
        <v>32</v>
      </c>
      <c r="AX712" s="14" t="s">
        <v>76</v>
      </c>
      <c r="AY712" s="226" t="s">
        <v>154</v>
      </c>
    </row>
    <row r="713" spans="2:51" s="13" customFormat="1" ht="11.25">
      <c r="B713" s="205"/>
      <c r="C713" s="206"/>
      <c r="D713" s="207" t="s">
        <v>163</v>
      </c>
      <c r="E713" s="208" t="s">
        <v>1</v>
      </c>
      <c r="F713" s="209" t="s">
        <v>241</v>
      </c>
      <c r="G713" s="206"/>
      <c r="H713" s="208" t="s">
        <v>1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163</v>
      </c>
      <c r="AU713" s="215" t="s">
        <v>85</v>
      </c>
      <c r="AV713" s="13" t="s">
        <v>83</v>
      </c>
      <c r="AW713" s="13" t="s">
        <v>32</v>
      </c>
      <c r="AX713" s="13" t="s">
        <v>76</v>
      </c>
      <c r="AY713" s="215" t="s">
        <v>154</v>
      </c>
    </row>
    <row r="714" spans="2:51" s="14" customFormat="1" ht="11.25">
      <c r="B714" s="216"/>
      <c r="C714" s="217"/>
      <c r="D714" s="207" t="s">
        <v>163</v>
      </c>
      <c r="E714" s="218" t="s">
        <v>1</v>
      </c>
      <c r="F714" s="219" t="s">
        <v>259</v>
      </c>
      <c r="G714" s="217"/>
      <c r="H714" s="220">
        <v>0.639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163</v>
      </c>
      <c r="AU714" s="226" t="s">
        <v>85</v>
      </c>
      <c r="AV714" s="14" t="s">
        <v>85</v>
      </c>
      <c r="AW714" s="14" t="s">
        <v>32</v>
      </c>
      <c r="AX714" s="14" t="s">
        <v>76</v>
      </c>
      <c r="AY714" s="226" t="s">
        <v>154</v>
      </c>
    </row>
    <row r="715" spans="2:51" s="14" customFormat="1" ht="11.25">
      <c r="B715" s="216"/>
      <c r="C715" s="217"/>
      <c r="D715" s="207" t="s">
        <v>163</v>
      </c>
      <c r="E715" s="218" t="s">
        <v>1</v>
      </c>
      <c r="F715" s="219" t="s">
        <v>260</v>
      </c>
      <c r="G715" s="217"/>
      <c r="H715" s="220">
        <v>1.739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163</v>
      </c>
      <c r="AU715" s="226" t="s">
        <v>85</v>
      </c>
      <c r="AV715" s="14" t="s">
        <v>85</v>
      </c>
      <c r="AW715" s="14" t="s">
        <v>32</v>
      </c>
      <c r="AX715" s="14" t="s">
        <v>76</v>
      </c>
      <c r="AY715" s="226" t="s">
        <v>154</v>
      </c>
    </row>
    <row r="716" spans="2:51" s="13" customFormat="1" ht="11.25">
      <c r="B716" s="205"/>
      <c r="C716" s="206"/>
      <c r="D716" s="207" t="s">
        <v>163</v>
      </c>
      <c r="E716" s="208" t="s">
        <v>1</v>
      </c>
      <c r="F716" s="209" t="s">
        <v>926</v>
      </c>
      <c r="G716" s="206"/>
      <c r="H716" s="208" t="s">
        <v>1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163</v>
      </c>
      <c r="AU716" s="215" t="s">
        <v>85</v>
      </c>
      <c r="AV716" s="13" t="s">
        <v>83</v>
      </c>
      <c r="AW716" s="13" t="s">
        <v>32</v>
      </c>
      <c r="AX716" s="13" t="s">
        <v>76</v>
      </c>
      <c r="AY716" s="215" t="s">
        <v>154</v>
      </c>
    </row>
    <row r="717" spans="2:51" s="13" customFormat="1" ht="11.25">
      <c r="B717" s="205"/>
      <c r="C717" s="206"/>
      <c r="D717" s="207" t="s">
        <v>163</v>
      </c>
      <c r="E717" s="208" t="s">
        <v>1</v>
      </c>
      <c r="F717" s="209" t="s">
        <v>927</v>
      </c>
      <c r="G717" s="206"/>
      <c r="H717" s="208" t="s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163</v>
      </c>
      <c r="AU717" s="215" t="s">
        <v>85</v>
      </c>
      <c r="AV717" s="13" t="s">
        <v>83</v>
      </c>
      <c r="AW717" s="13" t="s">
        <v>32</v>
      </c>
      <c r="AX717" s="13" t="s">
        <v>76</v>
      </c>
      <c r="AY717" s="215" t="s">
        <v>154</v>
      </c>
    </row>
    <row r="718" spans="2:51" s="13" customFormat="1" ht="11.25">
      <c r="B718" s="205"/>
      <c r="C718" s="206"/>
      <c r="D718" s="207" t="s">
        <v>163</v>
      </c>
      <c r="E718" s="208" t="s">
        <v>1</v>
      </c>
      <c r="F718" s="209" t="s">
        <v>928</v>
      </c>
      <c r="G718" s="206"/>
      <c r="H718" s="208" t="s">
        <v>1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163</v>
      </c>
      <c r="AU718" s="215" t="s">
        <v>85</v>
      </c>
      <c r="AV718" s="13" t="s">
        <v>83</v>
      </c>
      <c r="AW718" s="13" t="s">
        <v>32</v>
      </c>
      <c r="AX718" s="13" t="s">
        <v>76</v>
      </c>
      <c r="AY718" s="215" t="s">
        <v>154</v>
      </c>
    </row>
    <row r="719" spans="2:51" s="14" customFormat="1" ht="11.25">
      <c r="B719" s="216"/>
      <c r="C719" s="217"/>
      <c r="D719" s="207" t="s">
        <v>163</v>
      </c>
      <c r="E719" s="218" t="s">
        <v>1</v>
      </c>
      <c r="F719" s="219" t="s">
        <v>929</v>
      </c>
      <c r="G719" s="217"/>
      <c r="H719" s="220">
        <v>407.07</v>
      </c>
      <c r="I719" s="221"/>
      <c r="J719" s="217"/>
      <c r="K719" s="217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163</v>
      </c>
      <c r="AU719" s="226" t="s">
        <v>85</v>
      </c>
      <c r="AV719" s="14" t="s">
        <v>85</v>
      </c>
      <c r="AW719" s="14" t="s">
        <v>32</v>
      </c>
      <c r="AX719" s="14" t="s">
        <v>76</v>
      </c>
      <c r="AY719" s="226" t="s">
        <v>154</v>
      </c>
    </row>
    <row r="720" spans="2:51" s="13" customFormat="1" ht="11.25">
      <c r="B720" s="205"/>
      <c r="C720" s="206"/>
      <c r="D720" s="207" t="s">
        <v>163</v>
      </c>
      <c r="E720" s="208" t="s">
        <v>1</v>
      </c>
      <c r="F720" s="209" t="s">
        <v>930</v>
      </c>
      <c r="G720" s="206"/>
      <c r="H720" s="208" t="s">
        <v>1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163</v>
      </c>
      <c r="AU720" s="215" t="s">
        <v>85</v>
      </c>
      <c r="AV720" s="13" t="s">
        <v>83</v>
      </c>
      <c r="AW720" s="13" t="s">
        <v>32</v>
      </c>
      <c r="AX720" s="13" t="s">
        <v>76</v>
      </c>
      <c r="AY720" s="215" t="s">
        <v>154</v>
      </c>
    </row>
    <row r="721" spans="2:51" s="14" customFormat="1" ht="11.25">
      <c r="B721" s="216"/>
      <c r="C721" s="217"/>
      <c r="D721" s="207" t="s">
        <v>163</v>
      </c>
      <c r="E721" s="218" t="s">
        <v>1</v>
      </c>
      <c r="F721" s="219" t="s">
        <v>931</v>
      </c>
      <c r="G721" s="217"/>
      <c r="H721" s="220">
        <v>17.7</v>
      </c>
      <c r="I721" s="221"/>
      <c r="J721" s="217"/>
      <c r="K721" s="217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163</v>
      </c>
      <c r="AU721" s="226" t="s">
        <v>85</v>
      </c>
      <c r="AV721" s="14" t="s">
        <v>85</v>
      </c>
      <c r="AW721" s="14" t="s">
        <v>32</v>
      </c>
      <c r="AX721" s="14" t="s">
        <v>76</v>
      </c>
      <c r="AY721" s="226" t="s">
        <v>154</v>
      </c>
    </row>
    <row r="722" spans="2:51" s="13" customFormat="1" ht="11.25">
      <c r="B722" s="205"/>
      <c r="C722" s="206"/>
      <c r="D722" s="207" t="s">
        <v>163</v>
      </c>
      <c r="E722" s="208" t="s">
        <v>1</v>
      </c>
      <c r="F722" s="209" t="s">
        <v>932</v>
      </c>
      <c r="G722" s="206"/>
      <c r="H722" s="208" t="s">
        <v>1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163</v>
      </c>
      <c r="AU722" s="215" t="s">
        <v>85</v>
      </c>
      <c r="AV722" s="13" t="s">
        <v>83</v>
      </c>
      <c r="AW722" s="13" t="s">
        <v>32</v>
      </c>
      <c r="AX722" s="13" t="s">
        <v>76</v>
      </c>
      <c r="AY722" s="215" t="s">
        <v>154</v>
      </c>
    </row>
    <row r="723" spans="2:51" s="14" customFormat="1" ht="11.25">
      <c r="B723" s="216"/>
      <c r="C723" s="217"/>
      <c r="D723" s="207" t="s">
        <v>163</v>
      </c>
      <c r="E723" s="218" t="s">
        <v>1</v>
      </c>
      <c r="F723" s="219" t="s">
        <v>933</v>
      </c>
      <c r="G723" s="217"/>
      <c r="H723" s="220">
        <v>28.5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163</v>
      </c>
      <c r="AU723" s="226" t="s">
        <v>85</v>
      </c>
      <c r="AV723" s="14" t="s">
        <v>85</v>
      </c>
      <c r="AW723" s="14" t="s">
        <v>32</v>
      </c>
      <c r="AX723" s="14" t="s">
        <v>76</v>
      </c>
      <c r="AY723" s="226" t="s">
        <v>154</v>
      </c>
    </row>
    <row r="724" spans="2:51" s="13" customFormat="1" ht="11.25">
      <c r="B724" s="205"/>
      <c r="C724" s="206"/>
      <c r="D724" s="207" t="s">
        <v>163</v>
      </c>
      <c r="E724" s="208" t="s">
        <v>1</v>
      </c>
      <c r="F724" s="209" t="s">
        <v>934</v>
      </c>
      <c r="G724" s="206"/>
      <c r="H724" s="208" t="s">
        <v>1</v>
      </c>
      <c r="I724" s="210"/>
      <c r="J724" s="206"/>
      <c r="K724" s="206"/>
      <c r="L724" s="211"/>
      <c r="M724" s="212"/>
      <c r="N724" s="213"/>
      <c r="O724" s="213"/>
      <c r="P724" s="213"/>
      <c r="Q724" s="213"/>
      <c r="R724" s="213"/>
      <c r="S724" s="213"/>
      <c r="T724" s="214"/>
      <c r="AT724" s="215" t="s">
        <v>163</v>
      </c>
      <c r="AU724" s="215" t="s">
        <v>85</v>
      </c>
      <c r="AV724" s="13" t="s">
        <v>83</v>
      </c>
      <c r="AW724" s="13" t="s">
        <v>32</v>
      </c>
      <c r="AX724" s="13" t="s">
        <v>76</v>
      </c>
      <c r="AY724" s="215" t="s">
        <v>154</v>
      </c>
    </row>
    <row r="725" spans="2:51" s="13" customFormat="1" ht="11.25">
      <c r="B725" s="205"/>
      <c r="C725" s="206"/>
      <c r="D725" s="207" t="s">
        <v>163</v>
      </c>
      <c r="E725" s="208" t="s">
        <v>1</v>
      </c>
      <c r="F725" s="209" t="s">
        <v>314</v>
      </c>
      <c r="G725" s="206"/>
      <c r="H725" s="208" t="s">
        <v>1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163</v>
      </c>
      <c r="AU725" s="215" t="s">
        <v>85</v>
      </c>
      <c r="AV725" s="13" t="s">
        <v>83</v>
      </c>
      <c r="AW725" s="13" t="s">
        <v>32</v>
      </c>
      <c r="AX725" s="13" t="s">
        <v>76</v>
      </c>
      <c r="AY725" s="215" t="s">
        <v>154</v>
      </c>
    </row>
    <row r="726" spans="2:51" s="14" customFormat="1" ht="11.25">
      <c r="B726" s="216"/>
      <c r="C726" s="217"/>
      <c r="D726" s="207" t="s">
        <v>163</v>
      </c>
      <c r="E726" s="218" t="s">
        <v>1</v>
      </c>
      <c r="F726" s="219" t="s">
        <v>935</v>
      </c>
      <c r="G726" s="217"/>
      <c r="H726" s="220">
        <v>-61.212</v>
      </c>
      <c r="I726" s="221"/>
      <c r="J726" s="217"/>
      <c r="K726" s="217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163</v>
      </c>
      <c r="AU726" s="226" t="s">
        <v>85</v>
      </c>
      <c r="AV726" s="14" t="s">
        <v>85</v>
      </c>
      <c r="AW726" s="14" t="s">
        <v>32</v>
      </c>
      <c r="AX726" s="14" t="s">
        <v>76</v>
      </c>
      <c r="AY726" s="226" t="s">
        <v>154</v>
      </c>
    </row>
    <row r="727" spans="2:51" s="13" customFormat="1" ht="11.25">
      <c r="B727" s="205"/>
      <c r="C727" s="206"/>
      <c r="D727" s="207" t="s">
        <v>163</v>
      </c>
      <c r="E727" s="208" t="s">
        <v>1</v>
      </c>
      <c r="F727" s="209" t="s">
        <v>936</v>
      </c>
      <c r="G727" s="206"/>
      <c r="H727" s="208" t="s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163</v>
      </c>
      <c r="AU727" s="215" t="s">
        <v>85</v>
      </c>
      <c r="AV727" s="13" t="s">
        <v>83</v>
      </c>
      <c r="AW727" s="13" t="s">
        <v>32</v>
      </c>
      <c r="AX727" s="13" t="s">
        <v>76</v>
      </c>
      <c r="AY727" s="215" t="s">
        <v>154</v>
      </c>
    </row>
    <row r="728" spans="2:51" s="14" customFormat="1" ht="11.25">
      <c r="B728" s="216"/>
      <c r="C728" s="217"/>
      <c r="D728" s="207" t="s">
        <v>163</v>
      </c>
      <c r="E728" s="218" t="s">
        <v>1</v>
      </c>
      <c r="F728" s="219" t="s">
        <v>937</v>
      </c>
      <c r="G728" s="217"/>
      <c r="H728" s="220">
        <v>80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163</v>
      </c>
      <c r="AU728" s="226" t="s">
        <v>85</v>
      </c>
      <c r="AV728" s="14" t="s">
        <v>85</v>
      </c>
      <c r="AW728" s="14" t="s">
        <v>32</v>
      </c>
      <c r="AX728" s="14" t="s">
        <v>76</v>
      </c>
      <c r="AY728" s="226" t="s">
        <v>154</v>
      </c>
    </row>
    <row r="729" spans="2:51" s="15" customFormat="1" ht="11.25">
      <c r="B729" s="227"/>
      <c r="C729" s="228"/>
      <c r="D729" s="207" t="s">
        <v>163</v>
      </c>
      <c r="E729" s="229" t="s">
        <v>1</v>
      </c>
      <c r="F729" s="230" t="s">
        <v>166</v>
      </c>
      <c r="G729" s="228"/>
      <c r="H729" s="231">
        <v>910.203</v>
      </c>
      <c r="I729" s="232"/>
      <c r="J729" s="228"/>
      <c r="K729" s="228"/>
      <c r="L729" s="233"/>
      <c r="M729" s="234"/>
      <c r="N729" s="235"/>
      <c r="O729" s="235"/>
      <c r="P729" s="235"/>
      <c r="Q729" s="235"/>
      <c r="R729" s="235"/>
      <c r="S729" s="235"/>
      <c r="T729" s="236"/>
      <c r="AT729" s="237" t="s">
        <v>163</v>
      </c>
      <c r="AU729" s="237" t="s">
        <v>85</v>
      </c>
      <c r="AV729" s="15" t="s">
        <v>161</v>
      </c>
      <c r="AW729" s="15" t="s">
        <v>32</v>
      </c>
      <c r="AX729" s="15" t="s">
        <v>83</v>
      </c>
      <c r="AY729" s="237" t="s">
        <v>154</v>
      </c>
    </row>
    <row r="730" spans="1:65" s="2" customFormat="1" ht="16.5" customHeight="1">
      <c r="A730" s="35"/>
      <c r="B730" s="36"/>
      <c r="C730" s="192" t="s">
        <v>938</v>
      </c>
      <c r="D730" s="192" t="s">
        <v>156</v>
      </c>
      <c r="E730" s="193" t="s">
        <v>939</v>
      </c>
      <c r="F730" s="194" t="s">
        <v>940</v>
      </c>
      <c r="G730" s="195" t="s">
        <v>216</v>
      </c>
      <c r="H730" s="196">
        <v>910.203</v>
      </c>
      <c r="I730" s="197"/>
      <c r="J730" s="198">
        <f>ROUND(I730*H730,2)</f>
        <v>0</v>
      </c>
      <c r="K730" s="194" t="s">
        <v>1</v>
      </c>
      <c r="L730" s="40"/>
      <c r="M730" s="199" t="s">
        <v>1</v>
      </c>
      <c r="N730" s="200" t="s">
        <v>41</v>
      </c>
      <c r="O730" s="72"/>
      <c r="P730" s="201">
        <f>O730*H730</f>
        <v>0</v>
      </c>
      <c r="Q730" s="201">
        <v>0.00029</v>
      </c>
      <c r="R730" s="201">
        <f>Q730*H730</f>
        <v>0.26395887</v>
      </c>
      <c r="S730" s="201">
        <v>0</v>
      </c>
      <c r="T730" s="202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03" t="s">
        <v>274</v>
      </c>
      <c r="AT730" s="203" t="s">
        <v>156</v>
      </c>
      <c r="AU730" s="203" t="s">
        <v>85</v>
      </c>
      <c r="AY730" s="18" t="s">
        <v>154</v>
      </c>
      <c r="BE730" s="204">
        <f>IF(N730="základní",J730,0)</f>
        <v>0</v>
      </c>
      <c r="BF730" s="204">
        <f>IF(N730="snížená",J730,0)</f>
        <v>0</v>
      </c>
      <c r="BG730" s="204">
        <f>IF(N730="zákl. přenesená",J730,0)</f>
        <v>0</v>
      </c>
      <c r="BH730" s="204">
        <f>IF(N730="sníž. přenesená",J730,0)</f>
        <v>0</v>
      </c>
      <c r="BI730" s="204">
        <f>IF(N730="nulová",J730,0)</f>
        <v>0</v>
      </c>
      <c r="BJ730" s="18" t="s">
        <v>83</v>
      </c>
      <c r="BK730" s="204">
        <f>ROUND(I730*H730,2)</f>
        <v>0</v>
      </c>
      <c r="BL730" s="18" t="s">
        <v>274</v>
      </c>
      <c r="BM730" s="203" t="s">
        <v>941</v>
      </c>
    </row>
    <row r="731" spans="2:51" s="14" customFormat="1" ht="11.25">
      <c r="B731" s="216"/>
      <c r="C731" s="217"/>
      <c r="D731" s="207" t="s">
        <v>163</v>
      </c>
      <c r="E731" s="218" t="s">
        <v>1</v>
      </c>
      <c r="F731" s="219" t="s">
        <v>911</v>
      </c>
      <c r="G731" s="217"/>
      <c r="H731" s="220">
        <v>910.203</v>
      </c>
      <c r="I731" s="221"/>
      <c r="J731" s="217"/>
      <c r="K731" s="217"/>
      <c r="L731" s="222"/>
      <c r="M731" s="263"/>
      <c r="N731" s="264"/>
      <c r="O731" s="264"/>
      <c r="P731" s="264"/>
      <c r="Q731" s="264"/>
      <c r="R731" s="264"/>
      <c r="S731" s="264"/>
      <c r="T731" s="265"/>
      <c r="AT731" s="226" t="s">
        <v>163</v>
      </c>
      <c r="AU731" s="226" t="s">
        <v>85</v>
      </c>
      <c r="AV731" s="14" t="s">
        <v>85</v>
      </c>
      <c r="AW731" s="14" t="s">
        <v>32</v>
      </c>
      <c r="AX731" s="14" t="s">
        <v>83</v>
      </c>
      <c r="AY731" s="226" t="s">
        <v>154</v>
      </c>
    </row>
    <row r="732" spans="1:31" s="2" customFormat="1" ht="6.95" customHeight="1">
      <c r="A732" s="35"/>
      <c r="B732" s="55"/>
      <c r="C732" s="56"/>
      <c r="D732" s="56"/>
      <c r="E732" s="56"/>
      <c r="F732" s="56"/>
      <c r="G732" s="56"/>
      <c r="H732" s="56"/>
      <c r="I732" s="56"/>
      <c r="J732" s="56"/>
      <c r="K732" s="56"/>
      <c r="L732" s="40"/>
      <c r="M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</row>
  </sheetData>
  <sheetProtection algorithmName="SHA-512" hashValue="FbFr6fml3zhXCfv38CVPnxP18ImrxW4DwOMQxTjK+wPYRGNgF1LubMzoBog5OTQBe7PQeZVbAWoQ6BFxfoc4MQ==" saltValue="QiKRFFD43NR65lH4p9Bsa7kI4cGPPaEwGbvnq2sPTVfAhKs3OcwwoVO7zzj4o9udMd5rjlA6NwScgor4pvlyaQ==" spinCount="100000" sheet="1" objects="1" scenarios="1" formatColumns="0" formatRows="0" autoFilter="0"/>
  <autoFilter ref="C137:K731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94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27" t="s">
        <v>113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0" t="s">
        <v>942</v>
      </c>
      <c r="F11" s="329"/>
      <c r="G11" s="329"/>
      <c r="H11" s="32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18. 6. 2021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1" t="str">
        <f>'Rekapitulace stavby'!E14</f>
        <v>Vyplň údaj</v>
      </c>
      <c r="F20" s="332"/>
      <c r="G20" s="332"/>
      <c r="H20" s="332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3" t="s">
        <v>1</v>
      </c>
      <c r="F29" s="333"/>
      <c r="G29" s="333"/>
      <c r="H29" s="33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ROUND((SUM(BE125:BE204)),2)</f>
        <v>0</v>
      </c>
      <c r="G35" s="35"/>
      <c r="H35" s="35"/>
      <c r="I35" s="131">
        <v>0.21</v>
      </c>
      <c r="J35" s="130">
        <f>ROUND(((SUM(BE125:BE204))*I35),2)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ROUND((SUM(BF125:BF204)),2)</f>
        <v>0</v>
      </c>
      <c r="G36" s="35"/>
      <c r="H36" s="35"/>
      <c r="I36" s="131">
        <v>0.15</v>
      </c>
      <c r="J36" s="130">
        <f>ROUND(((SUM(BF125:BF204))*I36),2)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ROUND((SUM(BG125:BG204)),2)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ROUND((SUM(BH125:BH204)),2)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ROUND((SUM(BI125:BI204)),2)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34" t="s">
        <v>113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82" t="str">
        <f>E11</f>
        <v>02 - ZDRAVOTNÍ TECHNIKA</v>
      </c>
      <c r="F89" s="336"/>
      <c r="G89" s="336"/>
      <c r="H89" s="33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18. 6. 2021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 hidden="1">
      <c r="A93" s="35"/>
      <c r="B93" s="36"/>
      <c r="C93" s="30" t="s">
        <v>24</v>
      </c>
      <c r="D93" s="37"/>
      <c r="E93" s="37"/>
      <c r="F93" s="28" t="str">
        <f>E17</f>
        <v>MĚSTO ČESKÁ LÍPA, NÁM.T.G.MASARYKA 1</v>
      </c>
      <c r="G93" s="37"/>
      <c r="H93" s="37"/>
      <c r="I93" s="30" t="s">
        <v>30</v>
      </c>
      <c r="J93" s="33" t="str">
        <f>E23</f>
        <v>ING.JIŘÍ KHOL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 hidden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PROPOS LIBEREC S.R.O.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128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943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944</v>
      </c>
      <c r="E101" s="162"/>
      <c r="F101" s="162"/>
      <c r="G101" s="162"/>
      <c r="H101" s="162"/>
      <c r="I101" s="162"/>
      <c r="J101" s="163">
        <f>J148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945</v>
      </c>
      <c r="E102" s="162"/>
      <c r="F102" s="162"/>
      <c r="G102" s="162"/>
      <c r="H102" s="162"/>
      <c r="I102" s="162"/>
      <c r="J102" s="163">
        <f>J180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946</v>
      </c>
      <c r="E103" s="162"/>
      <c r="F103" s="162"/>
      <c r="G103" s="162"/>
      <c r="H103" s="162"/>
      <c r="I103" s="162"/>
      <c r="J103" s="163">
        <f>J201</f>
        <v>0</v>
      </c>
      <c r="K103" s="105"/>
      <c r="L103" s="164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1.25" hidden="1"/>
    <row r="107" ht="11.25" hidden="1"/>
    <row r="108" ht="11.25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34" t="str">
        <f>E7</f>
        <v>VESTAVBA MŠ DO OBJEKTU ZŠ JIŽNÍ Č.P.1903, ČESKÁ LÍPA - R01</v>
      </c>
      <c r="F113" s="335"/>
      <c r="G113" s="335"/>
      <c r="H113" s="335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34" t="s">
        <v>113</v>
      </c>
      <c r="F115" s="336"/>
      <c r="G115" s="336"/>
      <c r="H115" s="336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82" t="str">
        <f>E11</f>
        <v>02 - ZDRAVOTNÍ TECHNIKA</v>
      </c>
      <c r="F117" s="336"/>
      <c r="G117" s="336"/>
      <c r="H117" s="336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 xml:space="preserve"> </v>
      </c>
      <c r="G119" s="37"/>
      <c r="H119" s="37"/>
      <c r="I119" s="30" t="s">
        <v>22</v>
      </c>
      <c r="J119" s="67" t="str">
        <f>IF(J14="","",J14)</f>
        <v>18. 6. 2021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E17</f>
        <v>MĚSTO ČESKÁ LÍPA, NÁM.T.G.MASARYKA 1</v>
      </c>
      <c r="G121" s="37"/>
      <c r="H121" s="37"/>
      <c r="I121" s="30" t="s">
        <v>30</v>
      </c>
      <c r="J121" s="33" t="str">
        <f>E23</f>
        <v>ING.JIŘÍ KHOL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5.7" customHeight="1">
      <c r="A122" s="35"/>
      <c r="B122" s="36"/>
      <c r="C122" s="30" t="s">
        <v>28</v>
      </c>
      <c r="D122" s="37"/>
      <c r="E122" s="37"/>
      <c r="F122" s="28" t="str">
        <f>IF(E20="","",E20)</f>
        <v>Vyplň údaj</v>
      </c>
      <c r="G122" s="37"/>
      <c r="H122" s="37"/>
      <c r="I122" s="30" t="s">
        <v>33</v>
      </c>
      <c r="J122" s="33" t="str">
        <f>E26</f>
        <v>PROPOS LIBEREC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140</v>
      </c>
      <c r="D124" s="168" t="s">
        <v>61</v>
      </c>
      <c r="E124" s="168" t="s">
        <v>57</v>
      </c>
      <c r="F124" s="168" t="s">
        <v>58</v>
      </c>
      <c r="G124" s="168" t="s">
        <v>141</v>
      </c>
      <c r="H124" s="168" t="s">
        <v>142</v>
      </c>
      <c r="I124" s="168" t="s">
        <v>143</v>
      </c>
      <c r="J124" s="168" t="s">
        <v>118</v>
      </c>
      <c r="K124" s="169" t="s">
        <v>144</v>
      </c>
      <c r="L124" s="170"/>
      <c r="M124" s="76" t="s">
        <v>1</v>
      </c>
      <c r="N124" s="77" t="s">
        <v>40</v>
      </c>
      <c r="O124" s="77" t="s">
        <v>145</v>
      </c>
      <c r="P124" s="77" t="s">
        <v>146</v>
      </c>
      <c r="Q124" s="77" t="s">
        <v>147</v>
      </c>
      <c r="R124" s="77" t="s">
        <v>148</v>
      </c>
      <c r="S124" s="77" t="s">
        <v>149</v>
      </c>
      <c r="T124" s="78" t="s">
        <v>150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151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0.7128500000000002</v>
      </c>
      <c r="S125" s="80"/>
      <c r="T125" s="174">
        <f>T126</f>
        <v>0.40686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120</v>
      </c>
      <c r="BK125" s="175">
        <f>BK126</f>
        <v>0</v>
      </c>
    </row>
    <row r="126" spans="2:63" s="12" customFormat="1" ht="25.9" customHeight="1">
      <c r="B126" s="176"/>
      <c r="C126" s="177"/>
      <c r="D126" s="178" t="s">
        <v>75</v>
      </c>
      <c r="E126" s="179" t="s">
        <v>503</v>
      </c>
      <c r="F126" s="179" t="s">
        <v>504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P127+P148+P180+P201</f>
        <v>0</v>
      </c>
      <c r="Q126" s="184"/>
      <c r="R126" s="185">
        <f>R127+R148+R180+R201</f>
        <v>0.7128500000000002</v>
      </c>
      <c r="S126" s="184"/>
      <c r="T126" s="186">
        <f>T127+T148+T180+T201</f>
        <v>0.40686</v>
      </c>
      <c r="AR126" s="187" t="s">
        <v>85</v>
      </c>
      <c r="AT126" s="188" t="s">
        <v>75</v>
      </c>
      <c r="AU126" s="188" t="s">
        <v>76</v>
      </c>
      <c r="AY126" s="187" t="s">
        <v>154</v>
      </c>
      <c r="BK126" s="189">
        <f>BK127+BK148+BK180+BK201</f>
        <v>0</v>
      </c>
    </row>
    <row r="127" spans="2:63" s="12" customFormat="1" ht="22.9" customHeight="1">
      <c r="B127" s="176"/>
      <c r="C127" s="177"/>
      <c r="D127" s="178" t="s">
        <v>75</v>
      </c>
      <c r="E127" s="190" t="s">
        <v>947</v>
      </c>
      <c r="F127" s="190" t="s">
        <v>948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SUM(P128:P147)</f>
        <v>0</v>
      </c>
      <c r="Q127" s="184"/>
      <c r="R127" s="185">
        <f>SUM(R128:R147)</f>
        <v>0.08594999999999998</v>
      </c>
      <c r="S127" s="184"/>
      <c r="T127" s="186">
        <f>SUM(T128:T147)</f>
        <v>0.30006</v>
      </c>
      <c r="AR127" s="187" t="s">
        <v>85</v>
      </c>
      <c r="AT127" s="188" t="s">
        <v>75</v>
      </c>
      <c r="AU127" s="188" t="s">
        <v>83</v>
      </c>
      <c r="AY127" s="187" t="s">
        <v>154</v>
      </c>
      <c r="BK127" s="189">
        <f>SUM(BK128:BK147)</f>
        <v>0</v>
      </c>
    </row>
    <row r="128" spans="1:65" s="2" customFormat="1" ht="16.5" customHeight="1">
      <c r="A128" s="35"/>
      <c r="B128" s="36"/>
      <c r="C128" s="192" t="s">
        <v>83</v>
      </c>
      <c r="D128" s="192" t="s">
        <v>156</v>
      </c>
      <c r="E128" s="193" t="s">
        <v>949</v>
      </c>
      <c r="F128" s="194" t="s">
        <v>950</v>
      </c>
      <c r="G128" s="195" t="s">
        <v>336</v>
      </c>
      <c r="H128" s="196">
        <v>1</v>
      </c>
      <c r="I128" s="197"/>
      <c r="J128" s="198">
        <f aca="true" t="shared" si="0" ref="J128:J147">ROUND(I128*H128,2)</f>
        <v>0</v>
      </c>
      <c r="K128" s="194" t="s">
        <v>160</v>
      </c>
      <c r="L128" s="40"/>
      <c r="M128" s="199" t="s">
        <v>1</v>
      </c>
      <c r="N128" s="200" t="s">
        <v>41</v>
      </c>
      <c r="O128" s="72"/>
      <c r="P128" s="201">
        <f aca="true" t="shared" si="1" ref="P128:P147">O128*H128</f>
        <v>0</v>
      </c>
      <c r="Q128" s="201">
        <v>0.02403</v>
      </c>
      <c r="R128" s="201">
        <f aca="true" t="shared" si="2" ref="R128:R147">Q128*H128</f>
        <v>0.02403</v>
      </c>
      <c r="S128" s="201">
        <v>0</v>
      </c>
      <c r="T128" s="202">
        <f aca="true" t="shared" si="3" ref="T128:T147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274</v>
      </c>
      <c r="AT128" s="203" t="s">
        <v>156</v>
      </c>
      <c r="AU128" s="203" t="s">
        <v>85</v>
      </c>
      <c r="AY128" s="18" t="s">
        <v>154</v>
      </c>
      <c r="BE128" s="204">
        <f aca="true" t="shared" si="4" ref="BE128:BE147">IF(N128="základní",J128,0)</f>
        <v>0</v>
      </c>
      <c r="BF128" s="204">
        <f aca="true" t="shared" si="5" ref="BF128:BF147">IF(N128="snížená",J128,0)</f>
        <v>0</v>
      </c>
      <c r="BG128" s="204">
        <f aca="true" t="shared" si="6" ref="BG128:BG147">IF(N128="zákl. přenesená",J128,0)</f>
        <v>0</v>
      </c>
      <c r="BH128" s="204">
        <f aca="true" t="shared" si="7" ref="BH128:BH147">IF(N128="sníž. přenesená",J128,0)</f>
        <v>0</v>
      </c>
      <c r="BI128" s="204">
        <f aca="true" t="shared" si="8" ref="BI128:BI147">IF(N128="nulová",J128,0)</f>
        <v>0</v>
      </c>
      <c r="BJ128" s="18" t="s">
        <v>83</v>
      </c>
      <c r="BK128" s="204">
        <f aca="true" t="shared" si="9" ref="BK128:BK147">ROUND(I128*H128,2)</f>
        <v>0</v>
      </c>
      <c r="BL128" s="18" t="s">
        <v>274</v>
      </c>
      <c r="BM128" s="203" t="s">
        <v>951</v>
      </c>
    </row>
    <row r="129" spans="1:65" s="2" customFormat="1" ht="16.5" customHeight="1">
      <c r="A129" s="35"/>
      <c r="B129" s="36"/>
      <c r="C129" s="192" t="s">
        <v>85</v>
      </c>
      <c r="D129" s="192" t="s">
        <v>156</v>
      </c>
      <c r="E129" s="193" t="s">
        <v>952</v>
      </c>
      <c r="F129" s="194" t="s">
        <v>953</v>
      </c>
      <c r="G129" s="195" t="s">
        <v>266</v>
      </c>
      <c r="H129" s="196">
        <v>18</v>
      </c>
      <c r="I129" s="197"/>
      <c r="J129" s="198">
        <f t="shared" si="0"/>
        <v>0</v>
      </c>
      <c r="K129" s="194" t="s">
        <v>160</v>
      </c>
      <c r="L129" s="40"/>
      <c r="M129" s="199" t="s">
        <v>1</v>
      </c>
      <c r="N129" s="200" t="s">
        <v>41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0.01492</v>
      </c>
      <c r="T129" s="202">
        <f t="shared" si="3"/>
        <v>0.26855999999999997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274</v>
      </c>
      <c r="AT129" s="203" t="s">
        <v>156</v>
      </c>
      <c r="AU129" s="203" t="s">
        <v>85</v>
      </c>
      <c r="AY129" s="18" t="s">
        <v>154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274</v>
      </c>
      <c r="BM129" s="203" t="s">
        <v>954</v>
      </c>
    </row>
    <row r="130" spans="1:65" s="2" customFormat="1" ht="16.5" customHeight="1">
      <c r="A130" s="35"/>
      <c r="B130" s="36"/>
      <c r="C130" s="192" t="s">
        <v>211</v>
      </c>
      <c r="D130" s="192" t="s">
        <v>156</v>
      </c>
      <c r="E130" s="193" t="s">
        <v>955</v>
      </c>
      <c r="F130" s="194" t="s">
        <v>956</v>
      </c>
      <c r="G130" s="195" t="s">
        <v>336</v>
      </c>
      <c r="H130" s="196">
        <v>2</v>
      </c>
      <c r="I130" s="197"/>
      <c r="J130" s="198">
        <f t="shared" si="0"/>
        <v>0</v>
      </c>
      <c r="K130" s="194" t="s">
        <v>160</v>
      </c>
      <c r="L130" s="40"/>
      <c r="M130" s="199" t="s">
        <v>1</v>
      </c>
      <c r="N130" s="200" t="s">
        <v>41</v>
      </c>
      <c r="O130" s="72"/>
      <c r="P130" s="201">
        <f t="shared" si="1"/>
        <v>0</v>
      </c>
      <c r="Q130" s="201">
        <v>0.00202</v>
      </c>
      <c r="R130" s="201">
        <f t="shared" si="2"/>
        <v>0.00404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274</v>
      </c>
      <c r="AT130" s="203" t="s">
        <v>156</v>
      </c>
      <c r="AU130" s="203" t="s">
        <v>85</v>
      </c>
      <c r="AY130" s="18" t="s">
        <v>154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274</v>
      </c>
      <c r="BM130" s="203" t="s">
        <v>957</v>
      </c>
    </row>
    <row r="131" spans="1:65" s="2" customFormat="1" ht="16.5" customHeight="1">
      <c r="A131" s="35"/>
      <c r="B131" s="36"/>
      <c r="C131" s="192" t="s">
        <v>161</v>
      </c>
      <c r="D131" s="192" t="s">
        <v>156</v>
      </c>
      <c r="E131" s="193" t="s">
        <v>958</v>
      </c>
      <c r="F131" s="194" t="s">
        <v>959</v>
      </c>
      <c r="G131" s="195" t="s">
        <v>266</v>
      </c>
      <c r="H131" s="196">
        <v>15</v>
      </c>
      <c r="I131" s="197"/>
      <c r="J131" s="198">
        <f t="shared" si="0"/>
        <v>0</v>
      </c>
      <c r="K131" s="194" t="s">
        <v>160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0.0021</v>
      </c>
      <c r="T131" s="202">
        <f t="shared" si="3"/>
        <v>0.0315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274</v>
      </c>
      <c r="AT131" s="203" t="s">
        <v>156</v>
      </c>
      <c r="AU131" s="203" t="s">
        <v>85</v>
      </c>
      <c r="AY131" s="18" t="s">
        <v>154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274</v>
      </c>
      <c r="BM131" s="203" t="s">
        <v>960</v>
      </c>
    </row>
    <row r="132" spans="1:65" s="2" customFormat="1" ht="16.5" customHeight="1">
      <c r="A132" s="35"/>
      <c r="B132" s="36"/>
      <c r="C132" s="192" t="s">
        <v>179</v>
      </c>
      <c r="D132" s="192" t="s">
        <v>156</v>
      </c>
      <c r="E132" s="193" t="s">
        <v>961</v>
      </c>
      <c r="F132" s="194" t="s">
        <v>962</v>
      </c>
      <c r="G132" s="195" t="s">
        <v>266</v>
      </c>
      <c r="H132" s="196">
        <v>7</v>
      </c>
      <c r="I132" s="197"/>
      <c r="J132" s="198">
        <f t="shared" si="0"/>
        <v>0</v>
      </c>
      <c r="K132" s="194" t="s">
        <v>160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0.00126</v>
      </c>
      <c r="R132" s="201">
        <f t="shared" si="2"/>
        <v>0.00882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274</v>
      </c>
      <c r="AT132" s="203" t="s">
        <v>156</v>
      </c>
      <c r="AU132" s="203" t="s">
        <v>85</v>
      </c>
      <c r="AY132" s="18" t="s">
        <v>154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274</v>
      </c>
      <c r="BM132" s="203" t="s">
        <v>963</v>
      </c>
    </row>
    <row r="133" spans="1:65" s="2" customFormat="1" ht="16.5" customHeight="1">
      <c r="A133" s="35"/>
      <c r="B133" s="36"/>
      <c r="C133" s="192" t="s">
        <v>185</v>
      </c>
      <c r="D133" s="192" t="s">
        <v>156</v>
      </c>
      <c r="E133" s="193" t="s">
        <v>964</v>
      </c>
      <c r="F133" s="194" t="s">
        <v>965</v>
      </c>
      <c r="G133" s="195" t="s">
        <v>266</v>
      </c>
      <c r="H133" s="196">
        <v>17</v>
      </c>
      <c r="I133" s="197"/>
      <c r="J133" s="198">
        <f t="shared" si="0"/>
        <v>0</v>
      </c>
      <c r="K133" s="194" t="s">
        <v>160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0.00175</v>
      </c>
      <c r="R133" s="201">
        <f t="shared" si="2"/>
        <v>0.029750000000000002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274</v>
      </c>
      <c r="AT133" s="203" t="s">
        <v>156</v>
      </c>
      <c r="AU133" s="203" t="s">
        <v>85</v>
      </c>
      <c r="AY133" s="18" t="s">
        <v>154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274</v>
      </c>
      <c r="BM133" s="203" t="s">
        <v>966</v>
      </c>
    </row>
    <row r="134" spans="1:65" s="2" customFormat="1" ht="16.5" customHeight="1">
      <c r="A134" s="35"/>
      <c r="B134" s="36"/>
      <c r="C134" s="192" t="s">
        <v>191</v>
      </c>
      <c r="D134" s="192" t="s">
        <v>156</v>
      </c>
      <c r="E134" s="193" t="s">
        <v>967</v>
      </c>
      <c r="F134" s="194" t="s">
        <v>968</v>
      </c>
      <c r="G134" s="195" t="s">
        <v>266</v>
      </c>
      <c r="H134" s="196">
        <v>3</v>
      </c>
      <c r="I134" s="197"/>
      <c r="J134" s="198">
        <f t="shared" si="0"/>
        <v>0</v>
      </c>
      <c r="K134" s="194" t="s">
        <v>160</v>
      </c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0.00274</v>
      </c>
      <c r="R134" s="201">
        <f t="shared" si="2"/>
        <v>0.00822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274</v>
      </c>
      <c r="AT134" s="203" t="s">
        <v>156</v>
      </c>
      <c r="AU134" s="203" t="s">
        <v>85</v>
      </c>
      <c r="AY134" s="18" t="s">
        <v>154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274</v>
      </c>
      <c r="BM134" s="203" t="s">
        <v>969</v>
      </c>
    </row>
    <row r="135" spans="1:65" s="2" customFormat="1" ht="16.5" customHeight="1">
      <c r="A135" s="35"/>
      <c r="B135" s="36"/>
      <c r="C135" s="192" t="s">
        <v>199</v>
      </c>
      <c r="D135" s="192" t="s">
        <v>156</v>
      </c>
      <c r="E135" s="193" t="s">
        <v>970</v>
      </c>
      <c r="F135" s="194" t="s">
        <v>971</v>
      </c>
      <c r="G135" s="195" t="s">
        <v>266</v>
      </c>
      <c r="H135" s="196">
        <v>5</v>
      </c>
      <c r="I135" s="197"/>
      <c r="J135" s="198">
        <f t="shared" si="0"/>
        <v>0</v>
      </c>
      <c r="K135" s="194" t="s">
        <v>160</v>
      </c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0.00059</v>
      </c>
      <c r="R135" s="201">
        <f t="shared" si="2"/>
        <v>0.0029500000000000004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274</v>
      </c>
      <c r="AT135" s="203" t="s">
        <v>156</v>
      </c>
      <c r="AU135" s="203" t="s">
        <v>85</v>
      </c>
      <c r="AY135" s="18" t="s">
        <v>154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274</v>
      </c>
      <c r="BM135" s="203" t="s">
        <v>972</v>
      </c>
    </row>
    <row r="136" spans="1:65" s="2" customFormat="1" ht="16.5" customHeight="1">
      <c r="A136" s="35"/>
      <c r="B136" s="36"/>
      <c r="C136" s="192" t="s">
        <v>205</v>
      </c>
      <c r="D136" s="192" t="s">
        <v>156</v>
      </c>
      <c r="E136" s="193" t="s">
        <v>973</v>
      </c>
      <c r="F136" s="194" t="s">
        <v>974</v>
      </c>
      <c r="G136" s="195" t="s">
        <v>266</v>
      </c>
      <c r="H136" s="196">
        <v>3</v>
      </c>
      <c r="I136" s="197"/>
      <c r="J136" s="198">
        <f t="shared" si="0"/>
        <v>0</v>
      </c>
      <c r="K136" s="194" t="s">
        <v>160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0.00121</v>
      </c>
      <c r="R136" s="201">
        <f t="shared" si="2"/>
        <v>0.0036299999999999995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274</v>
      </c>
      <c r="AT136" s="203" t="s">
        <v>156</v>
      </c>
      <c r="AU136" s="203" t="s">
        <v>85</v>
      </c>
      <c r="AY136" s="18" t="s">
        <v>154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274</v>
      </c>
      <c r="BM136" s="203" t="s">
        <v>975</v>
      </c>
    </row>
    <row r="137" spans="1:65" s="2" customFormat="1" ht="16.5" customHeight="1">
      <c r="A137" s="35"/>
      <c r="B137" s="36"/>
      <c r="C137" s="192" t="s">
        <v>213</v>
      </c>
      <c r="D137" s="192" t="s">
        <v>156</v>
      </c>
      <c r="E137" s="193" t="s">
        <v>976</v>
      </c>
      <c r="F137" s="194" t="s">
        <v>977</v>
      </c>
      <c r="G137" s="195" t="s">
        <v>266</v>
      </c>
      <c r="H137" s="196">
        <v>2</v>
      </c>
      <c r="I137" s="197"/>
      <c r="J137" s="198">
        <f t="shared" si="0"/>
        <v>0</v>
      </c>
      <c r="K137" s="194" t="s">
        <v>160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0.00029</v>
      </c>
      <c r="R137" s="201">
        <f t="shared" si="2"/>
        <v>0.00058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274</v>
      </c>
      <c r="AT137" s="203" t="s">
        <v>156</v>
      </c>
      <c r="AU137" s="203" t="s">
        <v>85</v>
      </c>
      <c r="AY137" s="18" t="s">
        <v>154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274</v>
      </c>
      <c r="BM137" s="203" t="s">
        <v>978</v>
      </c>
    </row>
    <row r="138" spans="1:65" s="2" customFormat="1" ht="16.5" customHeight="1">
      <c r="A138" s="35"/>
      <c r="B138" s="36"/>
      <c r="C138" s="192" t="s">
        <v>224</v>
      </c>
      <c r="D138" s="192" t="s">
        <v>156</v>
      </c>
      <c r="E138" s="193" t="s">
        <v>979</v>
      </c>
      <c r="F138" s="194" t="s">
        <v>980</v>
      </c>
      <c r="G138" s="195" t="s">
        <v>266</v>
      </c>
      <c r="H138" s="196">
        <v>8</v>
      </c>
      <c r="I138" s="197"/>
      <c r="J138" s="198">
        <f t="shared" si="0"/>
        <v>0</v>
      </c>
      <c r="K138" s="194" t="s">
        <v>160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0.00035</v>
      </c>
      <c r="R138" s="201">
        <f t="shared" si="2"/>
        <v>0.0028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274</v>
      </c>
      <c r="AT138" s="203" t="s">
        <v>156</v>
      </c>
      <c r="AU138" s="203" t="s">
        <v>85</v>
      </c>
      <c r="AY138" s="18" t="s">
        <v>154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274</v>
      </c>
      <c r="BM138" s="203" t="s">
        <v>981</v>
      </c>
    </row>
    <row r="139" spans="1:65" s="2" customFormat="1" ht="16.5" customHeight="1">
      <c r="A139" s="35"/>
      <c r="B139" s="36"/>
      <c r="C139" s="192" t="s">
        <v>230</v>
      </c>
      <c r="D139" s="192" t="s">
        <v>156</v>
      </c>
      <c r="E139" s="193" t="s">
        <v>982</v>
      </c>
      <c r="F139" s="194" t="s">
        <v>983</v>
      </c>
      <c r="G139" s="195" t="s">
        <v>336</v>
      </c>
      <c r="H139" s="196">
        <v>5</v>
      </c>
      <c r="I139" s="197"/>
      <c r="J139" s="198">
        <f t="shared" si="0"/>
        <v>0</v>
      </c>
      <c r="K139" s="194" t="s">
        <v>160</v>
      </c>
      <c r="L139" s="40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274</v>
      </c>
      <c r="AT139" s="203" t="s">
        <v>156</v>
      </c>
      <c r="AU139" s="203" t="s">
        <v>85</v>
      </c>
      <c r="AY139" s="18" t="s">
        <v>154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274</v>
      </c>
      <c r="BM139" s="203" t="s">
        <v>984</v>
      </c>
    </row>
    <row r="140" spans="1:65" s="2" customFormat="1" ht="16.5" customHeight="1">
      <c r="A140" s="35"/>
      <c r="B140" s="36"/>
      <c r="C140" s="192" t="s">
        <v>236</v>
      </c>
      <c r="D140" s="192" t="s">
        <v>156</v>
      </c>
      <c r="E140" s="193" t="s">
        <v>985</v>
      </c>
      <c r="F140" s="194" t="s">
        <v>986</v>
      </c>
      <c r="G140" s="195" t="s">
        <v>336</v>
      </c>
      <c r="H140" s="196">
        <v>2</v>
      </c>
      <c r="I140" s="197"/>
      <c r="J140" s="198">
        <f t="shared" si="0"/>
        <v>0</v>
      </c>
      <c r="K140" s="194" t="s">
        <v>160</v>
      </c>
      <c r="L140" s="40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274</v>
      </c>
      <c r="AT140" s="203" t="s">
        <v>156</v>
      </c>
      <c r="AU140" s="203" t="s">
        <v>85</v>
      </c>
      <c r="AY140" s="18" t="s">
        <v>154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274</v>
      </c>
      <c r="BM140" s="203" t="s">
        <v>987</v>
      </c>
    </row>
    <row r="141" spans="1:65" s="2" customFormat="1" ht="16.5" customHeight="1">
      <c r="A141" s="35"/>
      <c r="B141" s="36"/>
      <c r="C141" s="192" t="s">
        <v>247</v>
      </c>
      <c r="D141" s="192" t="s">
        <v>156</v>
      </c>
      <c r="E141" s="193" t="s">
        <v>988</v>
      </c>
      <c r="F141" s="194" t="s">
        <v>989</v>
      </c>
      <c r="G141" s="195" t="s">
        <v>336</v>
      </c>
      <c r="H141" s="196">
        <v>6</v>
      </c>
      <c r="I141" s="197"/>
      <c r="J141" s="198">
        <f t="shared" si="0"/>
        <v>0</v>
      </c>
      <c r="K141" s="194" t="s">
        <v>160</v>
      </c>
      <c r="L141" s="40"/>
      <c r="M141" s="199" t="s">
        <v>1</v>
      </c>
      <c r="N141" s="200" t="s">
        <v>41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274</v>
      </c>
      <c r="AT141" s="203" t="s">
        <v>156</v>
      </c>
      <c r="AU141" s="203" t="s">
        <v>85</v>
      </c>
      <c r="AY141" s="18" t="s">
        <v>154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274</v>
      </c>
      <c r="BM141" s="203" t="s">
        <v>990</v>
      </c>
    </row>
    <row r="142" spans="1:65" s="2" customFormat="1" ht="16.5" customHeight="1">
      <c r="A142" s="35"/>
      <c r="B142" s="36"/>
      <c r="C142" s="192" t="s">
        <v>8</v>
      </c>
      <c r="D142" s="192" t="s">
        <v>156</v>
      </c>
      <c r="E142" s="193" t="s">
        <v>991</v>
      </c>
      <c r="F142" s="194" t="s">
        <v>992</v>
      </c>
      <c r="G142" s="195" t="s">
        <v>336</v>
      </c>
      <c r="H142" s="196">
        <v>1</v>
      </c>
      <c r="I142" s="197"/>
      <c r="J142" s="198">
        <f t="shared" si="0"/>
        <v>0</v>
      </c>
      <c r="K142" s="194" t="s">
        <v>160</v>
      </c>
      <c r="L142" s="40"/>
      <c r="M142" s="199" t="s">
        <v>1</v>
      </c>
      <c r="N142" s="200" t="s">
        <v>41</v>
      </c>
      <c r="O142" s="72"/>
      <c r="P142" s="201">
        <f t="shared" si="1"/>
        <v>0</v>
      </c>
      <c r="Q142" s="201">
        <v>0.00034</v>
      </c>
      <c r="R142" s="201">
        <f t="shared" si="2"/>
        <v>0.00034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274</v>
      </c>
      <c r="AT142" s="203" t="s">
        <v>156</v>
      </c>
      <c r="AU142" s="203" t="s">
        <v>85</v>
      </c>
      <c r="AY142" s="18" t="s">
        <v>154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274</v>
      </c>
      <c r="BM142" s="203" t="s">
        <v>993</v>
      </c>
    </row>
    <row r="143" spans="1:65" s="2" customFormat="1" ht="16.5" customHeight="1">
      <c r="A143" s="35"/>
      <c r="B143" s="36"/>
      <c r="C143" s="192" t="s">
        <v>274</v>
      </c>
      <c r="D143" s="192" t="s">
        <v>156</v>
      </c>
      <c r="E143" s="193" t="s">
        <v>994</v>
      </c>
      <c r="F143" s="194" t="s">
        <v>995</v>
      </c>
      <c r="G143" s="195" t="s">
        <v>336</v>
      </c>
      <c r="H143" s="196">
        <v>1</v>
      </c>
      <c r="I143" s="197"/>
      <c r="J143" s="198">
        <f t="shared" si="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"/>
        <v>0</v>
      </c>
      <c r="Q143" s="201">
        <v>0.0005</v>
      </c>
      <c r="R143" s="201">
        <f t="shared" si="2"/>
        <v>0.0005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274</v>
      </c>
      <c r="AT143" s="203" t="s">
        <v>156</v>
      </c>
      <c r="AU143" s="203" t="s">
        <v>85</v>
      </c>
      <c r="AY143" s="18" t="s">
        <v>154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274</v>
      </c>
      <c r="BM143" s="203" t="s">
        <v>996</v>
      </c>
    </row>
    <row r="144" spans="1:65" s="2" customFormat="1" ht="16.5" customHeight="1">
      <c r="A144" s="35"/>
      <c r="B144" s="36"/>
      <c r="C144" s="192" t="s">
        <v>279</v>
      </c>
      <c r="D144" s="192" t="s">
        <v>156</v>
      </c>
      <c r="E144" s="193" t="s">
        <v>997</v>
      </c>
      <c r="F144" s="194" t="s">
        <v>998</v>
      </c>
      <c r="G144" s="195" t="s">
        <v>336</v>
      </c>
      <c r="H144" s="196">
        <v>1</v>
      </c>
      <c r="I144" s="197"/>
      <c r="J144" s="198">
        <f t="shared" si="0"/>
        <v>0</v>
      </c>
      <c r="K144" s="194" t="s">
        <v>160</v>
      </c>
      <c r="L144" s="40"/>
      <c r="M144" s="199" t="s">
        <v>1</v>
      </c>
      <c r="N144" s="200" t="s">
        <v>41</v>
      </c>
      <c r="O144" s="72"/>
      <c r="P144" s="201">
        <f t="shared" si="1"/>
        <v>0</v>
      </c>
      <c r="Q144" s="201">
        <v>0.00029</v>
      </c>
      <c r="R144" s="201">
        <f t="shared" si="2"/>
        <v>0.00029</v>
      </c>
      <c r="S144" s="201">
        <v>0</v>
      </c>
      <c r="T144" s="202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274</v>
      </c>
      <c r="AT144" s="203" t="s">
        <v>156</v>
      </c>
      <c r="AU144" s="203" t="s">
        <v>85</v>
      </c>
      <c r="AY144" s="18" t="s">
        <v>154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8" t="s">
        <v>83</v>
      </c>
      <c r="BK144" s="204">
        <f t="shared" si="9"/>
        <v>0</v>
      </c>
      <c r="BL144" s="18" t="s">
        <v>274</v>
      </c>
      <c r="BM144" s="203" t="s">
        <v>999</v>
      </c>
    </row>
    <row r="145" spans="1:65" s="2" customFormat="1" ht="16.5" customHeight="1">
      <c r="A145" s="35"/>
      <c r="B145" s="36"/>
      <c r="C145" s="192" t="s">
        <v>283</v>
      </c>
      <c r="D145" s="192" t="s">
        <v>156</v>
      </c>
      <c r="E145" s="193" t="s">
        <v>1000</v>
      </c>
      <c r="F145" s="194" t="s">
        <v>1001</v>
      </c>
      <c r="G145" s="195" t="s">
        <v>266</v>
      </c>
      <c r="H145" s="196">
        <v>24</v>
      </c>
      <c r="I145" s="197"/>
      <c r="J145" s="198">
        <f t="shared" si="0"/>
        <v>0</v>
      </c>
      <c r="K145" s="194" t="s">
        <v>160</v>
      </c>
      <c r="L145" s="40"/>
      <c r="M145" s="199" t="s">
        <v>1</v>
      </c>
      <c r="N145" s="200" t="s">
        <v>41</v>
      </c>
      <c r="O145" s="7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274</v>
      </c>
      <c r="AT145" s="203" t="s">
        <v>156</v>
      </c>
      <c r="AU145" s="203" t="s">
        <v>85</v>
      </c>
      <c r="AY145" s="18" t="s">
        <v>154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83</v>
      </c>
      <c r="BK145" s="204">
        <f t="shared" si="9"/>
        <v>0</v>
      </c>
      <c r="BL145" s="18" t="s">
        <v>274</v>
      </c>
      <c r="BM145" s="203" t="s">
        <v>1002</v>
      </c>
    </row>
    <row r="146" spans="1:65" s="2" customFormat="1" ht="16.5" customHeight="1">
      <c r="A146" s="35"/>
      <c r="B146" s="36"/>
      <c r="C146" s="192" t="s">
        <v>288</v>
      </c>
      <c r="D146" s="192" t="s">
        <v>156</v>
      </c>
      <c r="E146" s="193" t="s">
        <v>1003</v>
      </c>
      <c r="F146" s="194" t="s">
        <v>1004</v>
      </c>
      <c r="G146" s="195" t="s">
        <v>266</v>
      </c>
      <c r="H146" s="196">
        <v>3</v>
      </c>
      <c r="I146" s="197"/>
      <c r="J146" s="198">
        <f t="shared" si="0"/>
        <v>0</v>
      </c>
      <c r="K146" s="194" t="s">
        <v>160</v>
      </c>
      <c r="L146" s="40"/>
      <c r="M146" s="199" t="s">
        <v>1</v>
      </c>
      <c r="N146" s="200" t="s">
        <v>41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274</v>
      </c>
      <c r="AT146" s="203" t="s">
        <v>156</v>
      </c>
      <c r="AU146" s="203" t="s">
        <v>85</v>
      </c>
      <c r="AY146" s="18" t="s">
        <v>154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83</v>
      </c>
      <c r="BK146" s="204">
        <f t="shared" si="9"/>
        <v>0</v>
      </c>
      <c r="BL146" s="18" t="s">
        <v>274</v>
      </c>
      <c r="BM146" s="203" t="s">
        <v>1005</v>
      </c>
    </row>
    <row r="147" spans="1:65" s="2" customFormat="1" ht="16.5" customHeight="1">
      <c r="A147" s="35"/>
      <c r="B147" s="36"/>
      <c r="C147" s="192" t="s">
        <v>292</v>
      </c>
      <c r="D147" s="192" t="s">
        <v>156</v>
      </c>
      <c r="E147" s="193" t="s">
        <v>1006</v>
      </c>
      <c r="F147" s="194" t="s">
        <v>1007</v>
      </c>
      <c r="G147" s="195" t="s">
        <v>188</v>
      </c>
      <c r="H147" s="196">
        <v>0.086</v>
      </c>
      <c r="I147" s="197"/>
      <c r="J147" s="198">
        <f t="shared" si="0"/>
        <v>0</v>
      </c>
      <c r="K147" s="194" t="s">
        <v>160</v>
      </c>
      <c r="L147" s="40"/>
      <c r="M147" s="199" t="s">
        <v>1</v>
      </c>
      <c r="N147" s="200" t="s">
        <v>41</v>
      </c>
      <c r="O147" s="7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274</v>
      </c>
      <c r="AT147" s="203" t="s">
        <v>156</v>
      </c>
      <c r="AU147" s="203" t="s">
        <v>85</v>
      </c>
      <c r="AY147" s="18" t="s">
        <v>154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83</v>
      </c>
      <c r="BK147" s="204">
        <f t="shared" si="9"/>
        <v>0</v>
      </c>
      <c r="BL147" s="18" t="s">
        <v>274</v>
      </c>
      <c r="BM147" s="203" t="s">
        <v>1008</v>
      </c>
    </row>
    <row r="148" spans="2:63" s="12" customFormat="1" ht="22.9" customHeight="1">
      <c r="B148" s="176"/>
      <c r="C148" s="177"/>
      <c r="D148" s="178" t="s">
        <v>75</v>
      </c>
      <c r="E148" s="190" t="s">
        <v>1009</v>
      </c>
      <c r="F148" s="190" t="s">
        <v>1010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SUM(P149:P179)</f>
        <v>0</v>
      </c>
      <c r="Q148" s="184"/>
      <c r="R148" s="185">
        <f>SUM(R149:R179)</f>
        <v>0.18936</v>
      </c>
      <c r="S148" s="184"/>
      <c r="T148" s="186">
        <f>SUM(T149:T179)</f>
        <v>0.01015</v>
      </c>
      <c r="AR148" s="187" t="s">
        <v>85</v>
      </c>
      <c r="AT148" s="188" t="s">
        <v>75</v>
      </c>
      <c r="AU148" s="188" t="s">
        <v>83</v>
      </c>
      <c r="AY148" s="187" t="s">
        <v>154</v>
      </c>
      <c r="BK148" s="189">
        <f>SUM(BK149:BK179)</f>
        <v>0</v>
      </c>
    </row>
    <row r="149" spans="1:65" s="2" customFormat="1" ht="16.5" customHeight="1">
      <c r="A149" s="35"/>
      <c r="B149" s="36"/>
      <c r="C149" s="192" t="s">
        <v>7</v>
      </c>
      <c r="D149" s="192" t="s">
        <v>156</v>
      </c>
      <c r="E149" s="193" t="s">
        <v>1011</v>
      </c>
      <c r="F149" s="194" t="s">
        <v>1012</v>
      </c>
      <c r="G149" s="195" t="s">
        <v>336</v>
      </c>
      <c r="H149" s="196">
        <v>1</v>
      </c>
      <c r="I149" s="197"/>
      <c r="J149" s="198">
        <f aca="true" t="shared" si="10" ref="J149:J179">ROUND(I149*H149,2)</f>
        <v>0</v>
      </c>
      <c r="K149" s="194" t="s">
        <v>160</v>
      </c>
      <c r="L149" s="40"/>
      <c r="M149" s="199" t="s">
        <v>1</v>
      </c>
      <c r="N149" s="200" t="s">
        <v>41</v>
      </c>
      <c r="O149" s="72"/>
      <c r="P149" s="201">
        <f aca="true" t="shared" si="11" ref="P149:P179">O149*H149</f>
        <v>0</v>
      </c>
      <c r="Q149" s="201">
        <v>0.00169</v>
      </c>
      <c r="R149" s="201">
        <f aca="true" t="shared" si="12" ref="R149:R179">Q149*H149</f>
        <v>0.00169</v>
      </c>
      <c r="S149" s="201">
        <v>0</v>
      </c>
      <c r="T149" s="202">
        <f aca="true" t="shared" si="13" ref="T149:T179"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274</v>
      </c>
      <c r="AT149" s="203" t="s">
        <v>156</v>
      </c>
      <c r="AU149" s="203" t="s">
        <v>85</v>
      </c>
      <c r="AY149" s="18" t="s">
        <v>154</v>
      </c>
      <c r="BE149" s="204">
        <f aca="true" t="shared" si="14" ref="BE149:BE179">IF(N149="základní",J149,0)</f>
        <v>0</v>
      </c>
      <c r="BF149" s="204">
        <f aca="true" t="shared" si="15" ref="BF149:BF179">IF(N149="snížená",J149,0)</f>
        <v>0</v>
      </c>
      <c r="BG149" s="204">
        <f aca="true" t="shared" si="16" ref="BG149:BG179">IF(N149="zákl. přenesená",J149,0)</f>
        <v>0</v>
      </c>
      <c r="BH149" s="204">
        <f aca="true" t="shared" si="17" ref="BH149:BH179">IF(N149="sníž. přenesená",J149,0)</f>
        <v>0</v>
      </c>
      <c r="BI149" s="204">
        <f aca="true" t="shared" si="18" ref="BI149:BI179">IF(N149="nulová",J149,0)</f>
        <v>0</v>
      </c>
      <c r="BJ149" s="18" t="s">
        <v>83</v>
      </c>
      <c r="BK149" s="204">
        <f aca="true" t="shared" si="19" ref="BK149:BK179">ROUND(I149*H149,2)</f>
        <v>0</v>
      </c>
      <c r="BL149" s="18" t="s">
        <v>274</v>
      </c>
      <c r="BM149" s="203" t="s">
        <v>1013</v>
      </c>
    </row>
    <row r="150" spans="1:65" s="2" customFormat="1" ht="16.5" customHeight="1">
      <c r="A150" s="35"/>
      <c r="B150" s="36"/>
      <c r="C150" s="192" t="s">
        <v>303</v>
      </c>
      <c r="D150" s="192" t="s">
        <v>156</v>
      </c>
      <c r="E150" s="193" t="s">
        <v>1014</v>
      </c>
      <c r="F150" s="194" t="s">
        <v>1015</v>
      </c>
      <c r="G150" s="195" t="s">
        <v>266</v>
      </c>
      <c r="H150" s="196">
        <v>35</v>
      </c>
      <c r="I150" s="197"/>
      <c r="J150" s="198">
        <f t="shared" si="10"/>
        <v>0</v>
      </c>
      <c r="K150" s="194" t="s">
        <v>160</v>
      </c>
      <c r="L150" s="40"/>
      <c r="M150" s="199" t="s">
        <v>1</v>
      </c>
      <c r="N150" s="200" t="s">
        <v>41</v>
      </c>
      <c r="O150" s="72"/>
      <c r="P150" s="201">
        <f t="shared" si="11"/>
        <v>0</v>
      </c>
      <c r="Q150" s="201">
        <v>0</v>
      </c>
      <c r="R150" s="201">
        <f t="shared" si="12"/>
        <v>0</v>
      </c>
      <c r="S150" s="201">
        <v>0.00029</v>
      </c>
      <c r="T150" s="202">
        <f t="shared" si="13"/>
        <v>0.01015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274</v>
      </c>
      <c r="AT150" s="203" t="s">
        <v>156</v>
      </c>
      <c r="AU150" s="203" t="s">
        <v>85</v>
      </c>
      <c r="AY150" s="18" t="s">
        <v>154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83</v>
      </c>
      <c r="BK150" s="204">
        <f t="shared" si="19"/>
        <v>0</v>
      </c>
      <c r="BL150" s="18" t="s">
        <v>274</v>
      </c>
      <c r="BM150" s="203" t="s">
        <v>1016</v>
      </c>
    </row>
    <row r="151" spans="1:65" s="2" customFormat="1" ht="16.5" customHeight="1">
      <c r="A151" s="35"/>
      <c r="B151" s="36"/>
      <c r="C151" s="192" t="s">
        <v>318</v>
      </c>
      <c r="D151" s="192" t="s">
        <v>156</v>
      </c>
      <c r="E151" s="193" t="s">
        <v>1017</v>
      </c>
      <c r="F151" s="194" t="s">
        <v>1018</v>
      </c>
      <c r="G151" s="195" t="s">
        <v>266</v>
      </c>
      <c r="H151" s="196">
        <v>15</v>
      </c>
      <c r="I151" s="197"/>
      <c r="J151" s="198">
        <f t="shared" si="10"/>
        <v>0</v>
      </c>
      <c r="K151" s="194" t="s">
        <v>160</v>
      </c>
      <c r="L151" s="40"/>
      <c r="M151" s="199" t="s">
        <v>1</v>
      </c>
      <c r="N151" s="200" t="s">
        <v>41</v>
      </c>
      <c r="O151" s="72"/>
      <c r="P151" s="201">
        <f t="shared" si="11"/>
        <v>0</v>
      </c>
      <c r="Q151" s="201">
        <v>0.0007</v>
      </c>
      <c r="R151" s="201">
        <f t="shared" si="12"/>
        <v>0.0105</v>
      </c>
      <c r="S151" s="201">
        <v>0</v>
      </c>
      <c r="T151" s="202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274</v>
      </c>
      <c r="AT151" s="203" t="s">
        <v>156</v>
      </c>
      <c r="AU151" s="203" t="s">
        <v>85</v>
      </c>
      <c r="AY151" s="18" t="s">
        <v>154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8" t="s">
        <v>83</v>
      </c>
      <c r="BK151" s="204">
        <f t="shared" si="19"/>
        <v>0</v>
      </c>
      <c r="BL151" s="18" t="s">
        <v>274</v>
      </c>
      <c r="BM151" s="203" t="s">
        <v>1019</v>
      </c>
    </row>
    <row r="152" spans="1:65" s="2" customFormat="1" ht="16.5" customHeight="1">
      <c r="A152" s="35"/>
      <c r="B152" s="36"/>
      <c r="C152" s="192" t="s">
        <v>328</v>
      </c>
      <c r="D152" s="192" t="s">
        <v>156</v>
      </c>
      <c r="E152" s="193" t="s">
        <v>1020</v>
      </c>
      <c r="F152" s="194" t="s">
        <v>1021</v>
      </c>
      <c r="G152" s="195" t="s">
        <v>266</v>
      </c>
      <c r="H152" s="196">
        <v>23</v>
      </c>
      <c r="I152" s="197"/>
      <c r="J152" s="198">
        <f t="shared" si="10"/>
        <v>0</v>
      </c>
      <c r="K152" s="194" t="s">
        <v>160</v>
      </c>
      <c r="L152" s="40"/>
      <c r="M152" s="199" t="s">
        <v>1</v>
      </c>
      <c r="N152" s="200" t="s">
        <v>41</v>
      </c>
      <c r="O152" s="72"/>
      <c r="P152" s="201">
        <f t="shared" si="11"/>
        <v>0</v>
      </c>
      <c r="Q152" s="201">
        <v>0.00078</v>
      </c>
      <c r="R152" s="201">
        <f t="shared" si="12"/>
        <v>0.01794</v>
      </c>
      <c r="S152" s="201">
        <v>0</v>
      </c>
      <c r="T152" s="202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274</v>
      </c>
      <c r="AT152" s="203" t="s">
        <v>156</v>
      </c>
      <c r="AU152" s="203" t="s">
        <v>85</v>
      </c>
      <c r="AY152" s="18" t="s">
        <v>154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8" t="s">
        <v>83</v>
      </c>
      <c r="BK152" s="204">
        <f t="shared" si="19"/>
        <v>0</v>
      </c>
      <c r="BL152" s="18" t="s">
        <v>274</v>
      </c>
      <c r="BM152" s="203" t="s">
        <v>1022</v>
      </c>
    </row>
    <row r="153" spans="1:65" s="2" customFormat="1" ht="16.5" customHeight="1">
      <c r="A153" s="35"/>
      <c r="B153" s="36"/>
      <c r="C153" s="192" t="s">
        <v>333</v>
      </c>
      <c r="D153" s="192" t="s">
        <v>156</v>
      </c>
      <c r="E153" s="193" t="s">
        <v>1023</v>
      </c>
      <c r="F153" s="194" t="s">
        <v>1024</v>
      </c>
      <c r="G153" s="195" t="s">
        <v>266</v>
      </c>
      <c r="H153" s="196">
        <v>11</v>
      </c>
      <c r="I153" s="197"/>
      <c r="J153" s="198">
        <f t="shared" si="10"/>
        <v>0</v>
      </c>
      <c r="K153" s="194" t="s">
        <v>160</v>
      </c>
      <c r="L153" s="40"/>
      <c r="M153" s="199" t="s">
        <v>1</v>
      </c>
      <c r="N153" s="200" t="s">
        <v>41</v>
      </c>
      <c r="O153" s="72"/>
      <c r="P153" s="201">
        <f t="shared" si="11"/>
        <v>0</v>
      </c>
      <c r="Q153" s="201">
        <v>0.00096</v>
      </c>
      <c r="R153" s="201">
        <f t="shared" si="12"/>
        <v>0.01056</v>
      </c>
      <c r="S153" s="201">
        <v>0</v>
      </c>
      <c r="T153" s="202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274</v>
      </c>
      <c r="AT153" s="203" t="s">
        <v>156</v>
      </c>
      <c r="AU153" s="203" t="s">
        <v>85</v>
      </c>
      <c r="AY153" s="18" t="s">
        <v>154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8" t="s">
        <v>83</v>
      </c>
      <c r="BK153" s="204">
        <f t="shared" si="19"/>
        <v>0</v>
      </c>
      <c r="BL153" s="18" t="s">
        <v>274</v>
      </c>
      <c r="BM153" s="203" t="s">
        <v>1025</v>
      </c>
    </row>
    <row r="154" spans="1:65" s="2" customFormat="1" ht="16.5" customHeight="1">
      <c r="A154" s="35"/>
      <c r="B154" s="36"/>
      <c r="C154" s="192" t="s">
        <v>338</v>
      </c>
      <c r="D154" s="192" t="s">
        <v>156</v>
      </c>
      <c r="E154" s="193" t="s">
        <v>1026</v>
      </c>
      <c r="F154" s="194" t="s">
        <v>1027</v>
      </c>
      <c r="G154" s="195" t="s">
        <v>266</v>
      </c>
      <c r="H154" s="196">
        <v>5</v>
      </c>
      <c r="I154" s="197"/>
      <c r="J154" s="198">
        <f t="shared" si="10"/>
        <v>0</v>
      </c>
      <c r="K154" s="194" t="s">
        <v>160</v>
      </c>
      <c r="L154" s="40"/>
      <c r="M154" s="199" t="s">
        <v>1</v>
      </c>
      <c r="N154" s="200" t="s">
        <v>41</v>
      </c>
      <c r="O154" s="72"/>
      <c r="P154" s="201">
        <f t="shared" si="11"/>
        <v>0</v>
      </c>
      <c r="Q154" s="201">
        <v>0.00125</v>
      </c>
      <c r="R154" s="201">
        <f t="shared" si="12"/>
        <v>0.00625</v>
      </c>
      <c r="S154" s="201">
        <v>0</v>
      </c>
      <c r="T154" s="202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274</v>
      </c>
      <c r="AT154" s="203" t="s">
        <v>156</v>
      </c>
      <c r="AU154" s="203" t="s">
        <v>85</v>
      </c>
      <c r="AY154" s="18" t="s">
        <v>154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8" t="s">
        <v>83</v>
      </c>
      <c r="BK154" s="204">
        <f t="shared" si="19"/>
        <v>0</v>
      </c>
      <c r="BL154" s="18" t="s">
        <v>274</v>
      </c>
      <c r="BM154" s="203" t="s">
        <v>1028</v>
      </c>
    </row>
    <row r="155" spans="1:65" s="2" customFormat="1" ht="16.5" customHeight="1">
      <c r="A155" s="35"/>
      <c r="B155" s="36"/>
      <c r="C155" s="192" t="s">
        <v>343</v>
      </c>
      <c r="D155" s="192" t="s">
        <v>156</v>
      </c>
      <c r="E155" s="193" t="s">
        <v>1029</v>
      </c>
      <c r="F155" s="194" t="s">
        <v>1030</v>
      </c>
      <c r="G155" s="195" t="s">
        <v>266</v>
      </c>
      <c r="H155" s="196">
        <v>32</v>
      </c>
      <c r="I155" s="197"/>
      <c r="J155" s="198">
        <f t="shared" si="10"/>
        <v>0</v>
      </c>
      <c r="K155" s="194" t="s">
        <v>160</v>
      </c>
      <c r="L155" s="40"/>
      <c r="M155" s="199" t="s">
        <v>1</v>
      </c>
      <c r="N155" s="200" t="s">
        <v>41</v>
      </c>
      <c r="O155" s="72"/>
      <c r="P155" s="201">
        <f t="shared" si="11"/>
        <v>0</v>
      </c>
      <c r="Q155" s="201">
        <v>0.00256</v>
      </c>
      <c r="R155" s="201">
        <f t="shared" si="12"/>
        <v>0.08192</v>
      </c>
      <c r="S155" s="201">
        <v>0</v>
      </c>
      <c r="T155" s="202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274</v>
      </c>
      <c r="AT155" s="203" t="s">
        <v>156</v>
      </c>
      <c r="AU155" s="203" t="s">
        <v>85</v>
      </c>
      <c r="AY155" s="18" t="s">
        <v>154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8" t="s">
        <v>83</v>
      </c>
      <c r="BK155" s="204">
        <f t="shared" si="19"/>
        <v>0</v>
      </c>
      <c r="BL155" s="18" t="s">
        <v>274</v>
      </c>
      <c r="BM155" s="203" t="s">
        <v>1031</v>
      </c>
    </row>
    <row r="156" spans="1:65" s="2" customFormat="1" ht="21.75" customHeight="1">
      <c r="A156" s="35"/>
      <c r="B156" s="36"/>
      <c r="C156" s="192" t="s">
        <v>347</v>
      </c>
      <c r="D156" s="192" t="s">
        <v>156</v>
      </c>
      <c r="E156" s="193" t="s">
        <v>1032</v>
      </c>
      <c r="F156" s="194" t="s">
        <v>1033</v>
      </c>
      <c r="G156" s="195" t="s">
        <v>266</v>
      </c>
      <c r="H156" s="196">
        <v>22</v>
      </c>
      <c r="I156" s="197"/>
      <c r="J156" s="198">
        <f t="shared" si="10"/>
        <v>0</v>
      </c>
      <c r="K156" s="194" t="s">
        <v>160</v>
      </c>
      <c r="L156" s="40"/>
      <c r="M156" s="199" t="s">
        <v>1</v>
      </c>
      <c r="N156" s="200" t="s">
        <v>41</v>
      </c>
      <c r="O156" s="72"/>
      <c r="P156" s="201">
        <f t="shared" si="11"/>
        <v>0</v>
      </c>
      <c r="Q156" s="201">
        <v>4E-05</v>
      </c>
      <c r="R156" s="201">
        <f t="shared" si="12"/>
        <v>0.00088</v>
      </c>
      <c r="S156" s="201">
        <v>0</v>
      </c>
      <c r="T156" s="202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274</v>
      </c>
      <c r="AT156" s="203" t="s">
        <v>156</v>
      </c>
      <c r="AU156" s="203" t="s">
        <v>85</v>
      </c>
      <c r="AY156" s="18" t="s">
        <v>154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8" t="s">
        <v>83</v>
      </c>
      <c r="BK156" s="204">
        <f t="shared" si="19"/>
        <v>0</v>
      </c>
      <c r="BL156" s="18" t="s">
        <v>274</v>
      </c>
      <c r="BM156" s="203" t="s">
        <v>1034</v>
      </c>
    </row>
    <row r="157" spans="1:65" s="2" customFormat="1" ht="21.75" customHeight="1">
      <c r="A157" s="35"/>
      <c r="B157" s="36"/>
      <c r="C157" s="192" t="s">
        <v>354</v>
      </c>
      <c r="D157" s="192" t="s">
        <v>156</v>
      </c>
      <c r="E157" s="193" t="s">
        <v>1035</v>
      </c>
      <c r="F157" s="194" t="s">
        <v>1036</v>
      </c>
      <c r="G157" s="195" t="s">
        <v>266</v>
      </c>
      <c r="H157" s="196">
        <v>9</v>
      </c>
      <c r="I157" s="197"/>
      <c r="J157" s="198">
        <f t="shared" si="10"/>
        <v>0</v>
      </c>
      <c r="K157" s="194" t="s">
        <v>160</v>
      </c>
      <c r="L157" s="40"/>
      <c r="M157" s="199" t="s">
        <v>1</v>
      </c>
      <c r="N157" s="200" t="s">
        <v>41</v>
      </c>
      <c r="O157" s="72"/>
      <c r="P157" s="201">
        <f t="shared" si="11"/>
        <v>0</v>
      </c>
      <c r="Q157" s="201">
        <v>4E-05</v>
      </c>
      <c r="R157" s="201">
        <f t="shared" si="12"/>
        <v>0.00036</v>
      </c>
      <c r="S157" s="201">
        <v>0</v>
      </c>
      <c r="T157" s="202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274</v>
      </c>
      <c r="AT157" s="203" t="s">
        <v>156</v>
      </c>
      <c r="AU157" s="203" t="s">
        <v>85</v>
      </c>
      <c r="AY157" s="18" t="s">
        <v>154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8" t="s">
        <v>83</v>
      </c>
      <c r="BK157" s="204">
        <f t="shared" si="19"/>
        <v>0</v>
      </c>
      <c r="BL157" s="18" t="s">
        <v>274</v>
      </c>
      <c r="BM157" s="203" t="s">
        <v>1037</v>
      </c>
    </row>
    <row r="158" spans="1:65" s="2" customFormat="1" ht="21.75" customHeight="1">
      <c r="A158" s="35"/>
      <c r="B158" s="36"/>
      <c r="C158" s="192" t="s">
        <v>360</v>
      </c>
      <c r="D158" s="192" t="s">
        <v>156</v>
      </c>
      <c r="E158" s="193" t="s">
        <v>1038</v>
      </c>
      <c r="F158" s="194" t="s">
        <v>1039</v>
      </c>
      <c r="G158" s="195" t="s">
        <v>266</v>
      </c>
      <c r="H158" s="196">
        <v>16</v>
      </c>
      <c r="I158" s="197"/>
      <c r="J158" s="198">
        <f t="shared" si="10"/>
        <v>0</v>
      </c>
      <c r="K158" s="194" t="s">
        <v>160</v>
      </c>
      <c r="L158" s="40"/>
      <c r="M158" s="199" t="s">
        <v>1</v>
      </c>
      <c r="N158" s="200" t="s">
        <v>41</v>
      </c>
      <c r="O158" s="72"/>
      <c r="P158" s="201">
        <f t="shared" si="11"/>
        <v>0</v>
      </c>
      <c r="Q158" s="201">
        <v>5E-05</v>
      </c>
      <c r="R158" s="201">
        <f t="shared" si="12"/>
        <v>0.0008</v>
      </c>
      <c r="S158" s="201">
        <v>0</v>
      </c>
      <c r="T158" s="202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274</v>
      </c>
      <c r="AT158" s="203" t="s">
        <v>156</v>
      </c>
      <c r="AU158" s="203" t="s">
        <v>85</v>
      </c>
      <c r="AY158" s="18" t="s">
        <v>154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8" t="s">
        <v>83</v>
      </c>
      <c r="BK158" s="204">
        <f t="shared" si="19"/>
        <v>0</v>
      </c>
      <c r="BL158" s="18" t="s">
        <v>274</v>
      </c>
      <c r="BM158" s="203" t="s">
        <v>1040</v>
      </c>
    </row>
    <row r="159" spans="1:65" s="2" customFormat="1" ht="21.75" customHeight="1">
      <c r="A159" s="35"/>
      <c r="B159" s="36"/>
      <c r="C159" s="192" t="s">
        <v>374</v>
      </c>
      <c r="D159" s="192" t="s">
        <v>156</v>
      </c>
      <c r="E159" s="193" t="s">
        <v>1041</v>
      </c>
      <c r="F159" s="194" t="s">
        <v>1042</v>
      </c>
      <c r="G159" s="195" t="s">
        <v>266</v>
      </c>
      <c r="H159" s="196">
        <v>43</v>
      </c>
      <c r="I159" s="197"/>
      <c r="J159" s="198">
        <f t="shared" si="10"/>
        <v>0</v>
      </c>
      <c r="K159" s="194" t="s">
        <v>160</v>
      </c>
      <c r="L159" s="40"/>
      <c r="M159" s="199" t="s">
        <v>1</v>
      </c>
      <c r="N159" s="200" t="s">
        <v>41</v>
      </c>
      <c r="O159" s="72"/>
      <c r="P159" s="201">
        <f t="shared" si="11"/>
        <v>0</v>
      </c>
      <c r="Q159" s="201">
        <v>7E-05</v>
      </c>
      <c r="R159" s="201">
        <f t="shared" si="12"/>
        <v>0.0030099999999999997</v>
      </c>
      <c r="S159" s="201">
        <v>0</v>
      </c>
      <c r="T159" s="202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274</v>
      </c>
      <c r="AT159" s="203" t="s">
        <v>156</v>
      </c>
      <c r="AU159" s="203" t="s">
        <v>85</v>
      </c>
      <c r="AY159" s="18" t="s">
        <v>154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8" t="s">
        <v>83</v>
      </c>
      <c r="BK159" s="204">
        <f t="shared" si="19"/>
        <v>0</v>
      </c>
      <c r="BL159" s="18" t="s">
        <v>274</v>
      </c>
      <c r="BM159" s="203" t="s">
        <v>1043</v>
      </c>
    </row>
    <row r="160" spans="1:65" s="2" customFormat="1" ht="16.5" customHeight="1">
      <c r="A160" s="35"/>
      <c r="B160" s="36"/>
      <c r="C160" s="192" t="s">
        <v>386</v>
      </c>
      <c r="D160" s="192" t="s">
        <v>156</v>
      </c>
      <c r="E160" s="193" t="s">
        <v>1044</v>
      </c>
      <c r="F160" s="194" t="s">
        <v>1045</v>
      </c>
      <c r="G160" s="195" t="s">
        <v>336</v>
      </c>
      <c r="H160" s="196">
        <v>22</v>
      </c>
      <c r="I160" s="197"/>
      <c r="J160" s="198">
        <f t="shared" si="10"/>
        <v>0</v>
      </c>
      <c r="K160" s="194" t="s">
        <v>160</v>
      </c>
      <c r="L160" s="40"/>
      <c r="M160" s="199" t="s">
        <v>1</v>
      </c>
      <c r="N160" s="200" t="s">
        <v>41</v>
      </c>
      <c r="O160" s="72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274</v>
      </c>
      <c r="AT160" s="203" t="s">
        <v>156</v>
      </c>
      <c r="AU160" s="203" t="s">
        <v>85</v>
      </c>
      <c r="AY160" s="18" t="s">
        <v>154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8" t="s">
        <v>83</v>
      </c>
      <c r="BK160" s="204">
        <f t="shared" si="19"/>
        <v>0</v>
      </c>
      <c r="BL160" s="18" t="s">
        <v>274</v>
      </c>
      <c r="BM160" s="203" t="s">
        <v>1046</v>
      </c>
    </row>
    <row r="161" spans="1:65" s="2" customFormat="1" ht="16.5" customHeight="1">
      <c r="A161" s="35"/>
      <c r="B161" s="36"/>
      <c r="C161" s="192" t="s">
        <v>390</v>
      </c>
      <c r="D161" s="192" t="s">
        <v>156</v>
      </c>
      <c r="E161" s="193" t="s">
        <v>1047</v>
      </c>
      <c r="F161" s="194" t="s">
        <v>1048</v>
      </c>
      <c r="G161" s="195" t="s">
        <v>1049</v>
      </c>
      <c r="H161" s="196">
        <v>1</v>
      </c>
      <c r="I161" s="197"/>
      <c r="J161" s="198">
        <f t="shared" si="10"/>
        <v>0</v>
      </c>
      <c r="K161" s="194" t="s">
        <v>160</v>
      </c>
      <c r="L161" s="40"/>
      <c r="M161" s="199" t="s">
        <v>1</v>
      </c>
      <c r="N161" s="200" t="s">
        <v>41</v>
      </c>
      <c r="O161" s="72"/>
      <c r="P161" s="201">
        <f t="shared" si="11"/>
        <v>0</v>
      </c>
      <c r="Q161" s="201">
        <v>0.00011</v>
      </c>
      <c r="R161" s="201">
        <f t="shared" si="12"/>
        <v>0.00011</v>
      </c>
      <c r="S161" s="201">
        <v>0</v>
      </c>
      <c r="T161" s="202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274</v>
      </c>
      <c r="AT161" s="203" t="s">
        <v>156</v>
      </c>
      <c r="AU161" s="203" t="s">
        <v>85</v>
      </c>
      <c r="AY161" s="18" t="s">
        <v>154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8" t="s">
        <v>83</v>
      </c>
      <c r="BK161" s="204">
        <f t="shared" si="19"/>
        <v>0</v>
      </c>
      <c r="BL161" s="18" t="s">
        <v>274</v>
      </c>
      <c r="BM161" s="203" t="s">
        <v>1050</v>
      </c>
    </row>
    <row r="162" spans="1:65" s="2" customFormat="1" ht="16.5" customHeight="1">
      <c r="A162" s="35"/>
      <c r="B162" s="36"/>
      <c r="C162" s="192" t="s">
        <v>394</v>
      </c>
      <c r="D162" s="192" t="s">
        <v>156</v>
      </c>
      <c r="E162" s="193" t="s">
        <v>1051</v>
      </c>
      <c r="F162" s="194" t="s">
        <v>1052</v>
      </c>
      <c r="G162" s="195" t="s">
        <v>336</v>
      </c>
      <c r="H162" s="196">
        <v>16</v>
      </c>
      <c r="I162" s="197"/>
      <c r="J162" s="198">
        <f t="shared" si="10"/>
        <v>0</v>
      </c>
      <c r="K162" s="194" t="s">
        <v>160</v>
      </c>
      <c r="L162" s="40"/>
      <c r="M162" s="199" t="s">
        <v>1</v>
      </c>
      <c r="N162" s="200" t="s">
        <v>41</v>
      </c>
      <c r="O162" s="72"/>
      <c r="P162" s="201">
        <f t="shared" si="11"/>
        <v>0</v>
      </c>
      <c r="Q162" s="201">
        <v>0.00013</v>
      </c>
      <c r="R162" s="201">
        <f t="shared" si="12"/>
        <v>0.00208</v>
      </c>
      <c r="S162" s="201">
        <v>0</v>
      </c>
      <c r="T162" s="202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274</v>
      </c>
      <c r="AT162" s="203" t="s">
        <v>156</v>
      </c>
      <c r="AU162" s="203" t="s">
        <v>85</v>
      </c>
      <c r="AY162" s="18" t="s">
        <v>154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8" t="s">
        <v>83</v>
      </c>
      <c r="BK162" s="204">
        <f t="shared" si="19"/>
        <v>0</v>
      </c>
      <c r="BL162" s="18" t="s">
        <v>274</v>
      </c>
      <c r="BM162" s="203" t="s">
        <v>1053</v>
      </c>
    </row>
    <row r="163" spans="1:65" s="2" customFormat="1" ht="16.5" customHeight="1">
      <c r="A163" s="35"/>
      <c r="B163" s="36"/>
      <c r="C163" s="192" t="s">
        <v>400</v>
      </c>
      <c r="D163" s="192" t="s">
        <v>156</v>
      </c>
      <c r="E163" s="193" t="s">
        <v>1054</v>
      </c>
      <c r="F163" s="194" t="s">
        <v>1055</v>
      </c>
      <c r="G163" s="195" t="s">
        <v>1056</v>
      </c>
      <c r="H163" s="196">
        <v>2</v>
      </c>
      <c r="I163" s="197"/>
      <c r="J163" s="198">
        <f t="shared" si="10"/>
        <v>0</v>
      </c>
      <c r="K163" s="194" t="s">
        <v>160</v>
      </c>
      <c r="L163" s="40"/>
      <c r="M163" s="199" t="s">
        <v>1</v>
      </c>
      <c r="N163" s="200" t="s">
        <v>41</v>
      </c>
      <c r="O163" s="72"/>
      <c r="P163" s="201">
        <f t="shared" si="11"/>
        <v>0</v>
      </c>
      <c r="Q163" s="201">
        <v>0.00025</v>
      </c>
      <c r="R163" s="201">
        <f t="shared" si="12"/>
        <v>0.0005</v>
      </c>
      <c r="S163" s="201">
        <v>0</v>
      </c>
      <c r="T163" s="202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274</v>
      </c>
      <c r="AT163" s="203" t="s">
        <v>156</v>
      </c>
      <c r="AU163" s="203" t="s">
        <v>85</v>
      </c>
      <c r="AY163" s="18" t="s">
        <v>154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8" t="s">
        <v>83</v>
      </c>
      <c r="BK163" s="204">
        <f t="shared" si="19"/>
        <v>0</v>
      </c>
      <c r="BL163" s="18" t="s">
        <v>274</v>
      </c>
      <c r="BM163" s="203" t="s">
        <v>1057</v>
      </c>
    </row>
    <row r="164" spans="1:65" s="2" customFormat="1" ht="16.5" customHeight="1">
      <c r="A164" s="35"/>
      <c r="B164" s="36"/>
      <c r="C164" s="192" t="s">
        <v>407</v>
      </c>
      <c r="D164" s="192" t="s">
        <v>156</v>
      </c>
      <c r="E164" s="193" t="s">
        <v>1058</v>
      </c>
      <c r="F164" s="194" t="s">
        <v>1059</v>
      </c>
      <c r="G164" s="195" t="s">
        <v>336</v>
      </c>
      <c r="H164" s="196">
        <v>1</v>
      </c>
      <c r="I164" s="197"/>
      <c r="J164" s="198">
        <f t="shared" si="10"/>
        <v>0</v>
      </c>
      <c r="K164" s="194" t="s">
        <v>160</v>
      </c>
      <c r="L164" s="40"/>
      <c r="M164" s="199" t="s">
        <v>1</v>
      </c>
      <c r="N164" s="200" t="s">
        <v>41</v>
      </c>
      <c r="O164" s="72"/>
      <c r="P164" s="201">
        <f t="shared" si="11"/>
        <v>0</v>
      </c>
      <c r="Q164" s="201">
        <v>0.00022</v>
      </c>
      <c r="R164" s="201">
        <f t="shared" si="12"/>
        <v>0.00022</v>
      </c>
      <c r="S164" s="201">
        <v>0</v>
      </c>
      <c r="T164" s="202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274</v>
      </c>
      <c r="AT164" s="203" t="s">
        <v>156</v>
      </c>
      <c r="AU164" s="203" t="s">
        <v>85</v>
      </c>
      <c r="AY164" s="18" t="s">
        <v>154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8" t="s">
        <v>83</v>
      </c>
      <c r="BK164" s="204">
        <f t="shared" si="19"/>
        <v>0</v>
      </c>
      <c r="BL164" s="18" t="s">
        <v>274</v>
      </c>
      <c r="BM164" s="203" t="s">
        <v>1060</v>
      </c>
    </row>
    <row r="165" spans="1:65" s="2" customFormat="1" ht="16.5" customHeight="1">
      <c r="A165" s="35"/>
      <c r="B165" s="36"/>
      <c r="C165" s="192" t="s">
        <v>413</v>
      </c>
      <c r="D165" s="192" t="s">
        <v>156</v>
      </c>
      <c r="E165" s="193" t="s">
        <v>1061</v>
      </c>
      <c r="F165" s="194" t="s">
        <v>1062</v>
      </c>
      <c r="G165" s="195" t="s">
        <v>336</v>
      </c>
      <c r="H165" s="196">
        <v>1</v>
      </c>
      <c r="I165" s="197"/>
      <c r="J165" s="198">
        <f t="shared" si="10"/>
        <v>0</v>
      </c>
      <c r="K165" s="194" t="s">
        <v>160</v>
      </c>
      <c r="L165" s="40"/>
      <c r="M165" s="199" t="s">
        <v>1</v>
      </c>
      <c r="N165" s="200" t="s">
        <v>41</v>
      </c>
      <c r="O165" s="72"/>
      <c r="P165" s="201">
        <f t="shared" si="11"/>
        <v>0</v>
      </c>
      <c r="Q165" s="201">
        <v>0.00017</v>
      </c>
      <c r="R165" s="201">
        <f t="shared" si="12"/>
        <v>0.00017</v>
      </c>
      <c r="S165" s="201">
        <v>0</v>
      </c>
      <c r="T165" s="202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274</v>
      </c>
      <c r="AT165" s="203" t="s">
        <v>156</v>
      </c>
      <c r="AU165" s="203" t="s">
        <v>85</v>
      </c>
      <c r="AY165" s="18" t="s">
        <v>154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8" t="s">
        <v>83</v>
      </c>
      <c r="BK165" s="204">
        <f t="shared" si="19"/>
        <v>0</v>
      </c>
      <c r="BL165" s="18" t="s">
        <v>274</v>
      </c>
      <c r="BM165" s="203" t="s">
        <v>1063</v>
      </c>
    </row>
    <row r="166" spans="1:65" s="2" customFormat="1" ht="16.5" customHeight="1">
      <c r="A166" s="35"/>
      <c r="B166" s="36"/>
      <c r="C166" s="192" t="s">
        <v>418</v>
      </c>
      <c r="D166" s="192" t="s">
        <v>156</v>
      </c>
      <c r="E166" s="193" t="s">
        <v>1064</v>
      </c>
      <c r="F166" s="194" t="s">
        <v>1065</v>
      </c>
      <c r="G166" s="195" t="s">
        <v>336</v>
      </c>
      <c r="H166" s="196">
        <v>1</v>
      </c>
      <c r="I166" s="197"/>
      <c r="J166" s="198">
        <f t="shared" si="10"/>
        <v>0</v>
      </c>
      <c r="K166" s="194" t="s">
        <v>160</v>
      </c>
      <c r="L166" s="40"/>
      <c r="M166" s="199" t="s">
        <v>1</v>
      </c>
      <c r="N166" s="200" t="s">
        <v>41</v>
      </c>
      <c r="O166" s="72"/>
      <c r="P166" s="201">
        <f t="shared" si="11"/>
        <v>0</v>
      </c>
      <c r="Q166" s="201">
        <v>0.00036</v>
      </c>
      <c r="R166" s="201">
        <f t="shared" si="12"/>
        <v>0.00036</v>
      </c>
      <c r="S166" s="201">
        <v>0</v>
      </c>
      <c r="T166" s="202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274</v>
      </c>
      <c r="AT166" s="203" t="s">
        <v>156</v>
      </c>
      <c r="AU166" s="203" t="s">
        <v>85</v>
      </c>
      <c r="AY166" s="18" t="s">
        <v>154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8" t="s">
        <v>83</v>
      </c>
      <c r="BK166" s="204">
        <f t="shared" si="19"/>
        <v>0</v>
      </c>
      <c r="BL166" s="18" t="s">
        <v>274</v>
      </c>
      <c r="BM166" s="203" t="s">
        <v>1066</v>
      </c>
    </row>
    <row r="167" spans="1:65" s="2" customFormat="1" ht="16.5" customHeight="1">
      <c r="A167" s="35"/>
      <c r="B167" s="36"/>
      <c r="C167" s="192" t="s">
        <v>423</v>
      </c>
      <c r="D167" s="192" t="s">
        <v>156</v>
      </c>
      <c r="E167" s="193" t="s">
        <v>1067</v>
      </c>
      <c r="F167" s="194" t="s">
        <v>1068</v>
      </c>
      <c r="G167" s="195" t="s">
        <v>336</v>
      </c>
      <c r="H167" s="196">
        <v>1</v>
      </c>
      <c r="I167" s="197"/>
      <c r="J167" s="198">
        <f t="shared" si="10"/>
        <v>0</v>
      </c>
      <c r="K167" s="194" t="s">
        <v>160</v>
      </c>
      <c r="L167" s="40"/>
      <c r="M167" s="199" t="s">
        <v>1</v>
      </c>
      <c r="N167" s="200" t="s">
        <v>41</v>
      </c>
      <c r="O167" s="72"/>
      <c r="P167" s="201">
        <f t="shared" si="11"/>
        <v>0</v>
      </c>
      <c r="Q167" s="201">
        <v>3E-05</v>
      </c>
      <c r="R167" s="201">
        <f t="shared" si="12"/>
        <v>3E-05</v>
      </c>
      <c r="S167" s="201">
        <v>0</v>
      </c>
      <c r="T167" s="202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274</v>
      </c>
      <c r="AT167" s="203" t="s">
        <v>156</v>
      </c>
      <c r="AU167" s="203" t="s">
        <v>85</v>
      </c>
      <c r="AY167" s="18" t="s">
        <v>154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8" t="s">
        <v>83</v>
      </c>
      <c r="BK167" s="204">
        <f t="shared" si="19"/>
        <v>0</v>
      </c>
      <c r="BL167" s="18" t="s">
        <v>274</v>
      </c>
      <c r="BM167" s="203" t="s">
        <v>1069</v>
      </c>
    </row>
    <row r="168" spans="1:65" s="2" customFormat="1" ht="16.5" customHeight="1">
      <c r="A168" s="35"/>
      <c r="B168" s="36"/>
      <c r="C168" s="192" t="s">
        <v>429</v>
      </c>
      <c r="D168" s="192" t="s">
        <v>156</v>
      </c>
      <c r="E168" s="193" t="s">
        <v>1070</v>
      </c>
      <c r="F168" s="194" t="s">
        <v>1071</v>
      </c>
      <c r="G168" s="195" t="s">
        <v>336</v>
      </c>
      <c r="H168" s="196">
        <v>1</v>
      </c>
      <c r="I168" s="197"/>
      <c r="J168" s="198">
        <f t="shared" si="10"/>
        <v>0</v>
      </c>
      <c r="K168" s="194" t="s">
        <v>160</v>
      </c>
      <c r="L168" s="40"/>
      <c r="M168" s="199" t="s">
        <v>1</v>
      </c>
      <c r="N168" s="200" t="s">
        <v>41</v>
      </c>
      <c r="O168" s="72"/>
      <c r="P168" s="201">
        <f t="shared" si="11"/>
        <v>0</v>
      </c>
      <c r="Q168" s="201">
        <v>0.00021</v>
      </c>
      <c r="R168" s="201">
        <f t="shared" si="12"/>
        <v>0.00021</v>
      </c>
      <c r="S168" s="201">
        <v>0</v>
      </c>
      <c r="T168" s="202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274</v>
      </c>
      <c r="AT168" s="203" t="s">
        <v>156</v>
      </c>
      <c r="AU168" s="203" t="s">
        <v>85</v>
      </c>
      <c r="AY168" s="18" t="s">
        <v>154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8" t="s">
        <v>83</v>
      </c>
      <c r="BK168" s="204">
        <f t="shared" si="19"/>
        <v>0</v>
      </c>
      <c r="BL168" s="18" t="s">
        <v>274</v>
      </c>
      <c r="BM168" s="203" t="s">
        <v>1072</v>
      </c>
    </row>
    <row r="169" spans="1:65" s="2" customFormat="1" ht="16.5" customHeight="1">
      <c r="A169" s="35"/>
      <c r="B169" s="36"/>
      <c r="C169" s="192" t="s">
        <v>435</v>
      </c>
      <c r="D169" s="192" t="s">
        <v>156</v>
      </c>
      <c r="E169" s="193" t="s">
        <v>1073</v>
      </c>
      <c r="F169" s="194" t="s">
        <v>1074</v>
      </c>
      <c r="G169" s="195" t="s">
        <v>336</v>
      </c>
      <c r="H169" s="196">
        <v>4</v>
      </c>
      <c r="I169" s="197"/>
      <c r="J169" s="198">
        <f t="shared" si="10"/>
        <v>0</v>
      </c>
      <c r="K169" s="194" t="s">
        <v>160</v>
      </c>
      <c r="L169" s="40"/>
      <c r="M169" s="199" t="s">
        <v>1</v>
      </c>
      <c r="N169" s="200" t="s">
        <v>41</v>
      </c>
      <c r="O169" s="72"/>
      <c r="P169" s="201">
        <f t="shared" si="11"/>
        <v>0</v>
      </c>
      <c r="Q169" s="201">
        <v>0.00034</v>
      </c>
      <c r="R169" s="201">
        <f t="shared" si="12"/>
        <v>0.00136</v>
      </c>
      <c r="S169" s="201">
        <v>0</v>
      </c>
      <c r="T169" s="202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274</v>
      </c>
      <c r="AT169" s="203" t="s">
        <v>156</v>
      </c>
      <c r="AU169" s="203" t="s">
        <v>85</v>
      </c>
      <c r="AY169" s="18" t="s">
        <v>154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8" t="s">
        <v>83</v>
      </c>
      <c r="BK169" s="204">
        <f t="shared" si="19"/>
        <v>0</v>
      </c>
      <c r="BL169" s="18" t="s">
        <v>274</v>
      </c>
      <c r="BM169" s="203" t="s">
        <v>1075</v>
      </c>
    </row>
    <row r="170" spans="1:65" s="2" customFormat="1" ht="16.5" customHeight="1">
      <c r="A170" s="35"/>
      <c r="B170" s="36"/>
      <c r="C170" s="192" t="s">
        <v>439</v>
      </c>
      <c r="D170" s="192" t="s">
        <v>156</v>
      </c>
      <c r="E170" s="193" t="s">
        <v>1076</v>
      </c>
      <c r="F170" s="194" t="s">
        <v>1077</v>
      </c>
      <c r="G170" s="195" t="s">
        <v>336</v>
      </c>
      <c r="H170" s="196">
        <v>1</v>
      </c>
      <c r="I170" s="197"/>
      <c r="J170" s="198">
        <f t="shared" si="10"/>
        <v>0</v>
      </c>
      <c r="K170" s="194" t="s">
        <v>160</v>
      </c>
      <c r="L170" s="40"/>
      <c r="M170" s="199" t="s">
        <v>1</v>
      </c>
      <c r="N170" s="200" t="s">
        <v>41</v>
      </c>
      <c r="O170" s="72"/>
      <c r="P170" s="201">
        <f t="shared" si="11"/>
        <v>0</v>
      </c>
      <c r="Q170" s="201">
        <v>0.0005</v>
      </c>
      <c r="R170" s="201">
        <f t="shared" si="12"/>
        <v>0.0005</v>
      </c>
      <c r="S170" s="201">
        <v>0</v>
      </c>
      <c r="T170" s="202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274</v>
      </c>
      <c r="AT170" s="203" t="s">
        <v>156</v>
      </c>
      <c r="AU170" s="203" t="s">
        <v>85</v>
      </c>
      <c r="AY170" s="18" t="s">
        <v>154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8" t="s">
        <v>83</v>
      </c>
      <c r="BK170" s="204">
        <f t="shared" si="19"/>
        <v>0</v>
      </c>
      <c r="BL170" s="18" t="s">
        <v>274</v>
      </c>
      <c r="BM170" s="203" t="s">
        <v>1078</v>
      </c>
    </row>
    <row r="171" spans="1:65" s="2" customFormat="1" ht="16.5" customHeight="1">
      <c r="A171" s="35"/>
      <c r="B171" s="36"/>
      <c r="C171" s="192" t="s">
        <v>444</v>
      </c>
      <c r="D171" s="192" t="s">
        <v>156</v>
      </c>
      <c r="E171" s="193" t="s">
        <v>1079</v>
      </c>
      <c r="F171" s="194" t="s">
        <v>1080</v>
      </c>
      <c r="G171" s="195" t="s">
        <v>336</v>
      </c>
      <c r="H171" s="196">
        <v>2</v>
      </c>
      <c r="I171" s="197"/>
      <c r="J171" s="198">
        <f t="shared" si="10"/>
        <v>0</v>
      </c>
      <c r="K171" s="194" t="s">
        <v>160</v>
      </c>
      <c r="L171" s="40"/>
      <c r="M171" s="199" t="s">
        <v>1</v>
      </c>
      <c r="N171" s="200" t="s">
        <v>41</v>
      </c>
      <c r="O171" s="72"/>
      <c r="P171" s="201">
        <f t="shared" si="11"/>
        <v>0</v>
      </c>
      <c r="Q171" s="201">
        <v>0.0007</v>
      </c>
      <c r="R171" s="201">
        <f t="shared" si="12"/>
        <v>0.0014</v>
      </c>
      <c r="S171" s="201">
        <v>0</v>
      </c>
      <c r="T171" s="202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274</v>
      </c>
      <c r="AT171" s="203" t="s">
        <v>156</v>
      </c>
      <c r="AU171" s="203" t="s">
        <v>85</v>
      </c>
      <c r="AY171" s="18" t="s">
        <v>154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8" t="s">
        <v>83</v>
      </c>
      <c r="BK171" s="204">
        <f t="shared" si="19"/>
        <v>0</v>
      </c>
      <c r="BL171" s="18" t="s">
        <v>274</v>
      </c>
      <c r="BM171" s="203" t="s">
        <v>1081</v>
      </c>
    </row>
    <row r="172" spans="1:65" s="2" customFormat="1" ht="16.5" customHeight="1">
      <c r="A172" s="35"/>
      <c r="B172" s="36"/>
      <c r="C172" s="192" t="s">
        <v>448</v>
      </c>
      <c r="D172" s="192" t="s">
        <v>156</v>
      </c>
      <c r="E172" s="193" t="s">
        <v>1082</v>
      </c>
      <c r="F172" s="194" t="s">
        <v>1083</v>
      </c>
      <c r="G172" s="195" t="s">
        <v>336</v>
      </c>
      <c r="H172" s="196">
        <v>1</v>
      </c>
      <c r="I172" s="197"/>
      <c r="J172" s="198">
        <f t="shared" si="10"/>
        <v>0</v>
      </c>
      <c r="K172" s="194" t="s">
        <v>160</v>
      </c>
      <c r="L172" s="40"/>
      <c r="M172" s="199" t="s">
        <v>1</v>
      </c>
      <c r="N172" s="200" t="s">
        <v>41</v>
      </c>
      <c r="O172" s="72"/>
      <c r="P172" s="201">
        <f t="shared" si="11"/>
        <v>0</v>
      </c>
      <c r="Q172" s="201">
        <v>0.00031</v>
      </c>
      <c r="R172" s="201">
        <f t="shared" si="12"/>
        <v>0.00031</v>
      </c>
      <c r="S172" s="201">
        <v>0</v>
      </c>
      <c r="T172" s="202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274</v>
      </c>
      <c r="AT172" s="203" t="s">
        <v>156</v>
      </c>
      <c r="AU172" s="203" t="s">
        <v>85</v>
      </c>
      <c r="AY172" s="18" t="s">
        <v>154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8" t="s">
        <v>83</v>
      </c>
      <c r="BK172" s="204">
        <f t="shared" si="19"/>
        <v>0</v>
      </c>
      <c r="BL172" s="18" t="s">
        <v>274</v>
      </c>
      <c r="BM172" s="203" t="s">
        <v>1084</v>
      </c>
    </row>
    <row r="173" spans="1:65" s="2" customFormat="1" ht="16.5" customHeight="1">
      <c r="A173" s="35"/>
      <c r="B173" s="36"/>
      <c r="C173" s="192" t="s">
        <v>454</v>
      </c>
      <c r="D173" s="192" t="s">
        <v>156</v>
      </c>
      <c r="E173" s="193" t="s">
        <v>1085</v>
      </c>
      <c r="F173" s="194" t="s">
        <v>1086</v>
      </c>
      <c r="G173" s="195" t="s">
        <v>336</v>
      </c>
      <c r="H173" s="196">
        <v>1</v>
      </c>
      <c r="I173" s="197"/>
      <c r="J173" s="198">
        <f t="shared" si="10"/>
        <v>0</v>
      </c>
      <c r="K173" s="194" t="s">
        <v>160</v>
      </c>
      <c r="L173" s="40"/>
      <c r="M173" s="199" t="s">
        <v>1</v>
      </c>
      <c r="N173" s="200" t="s">
        <v>41</v>
      </c>
      <c r="O173" s="72"/>
      <c r="P173" s="201">
        <f t="shared" si="11"/>
        <v>0</v>
      </c>
      <c r="Q173" s="201">
        <v>2E-05</v>
      </c>
      <c r="R173" s="201">
        <f t="shared" si="12"/>
        <v>2E-05</v>
      </c>
      <c r="S173" s="201">
        <v>0</v>
      </c>
      <c r="T173" s="202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274</v>
      </c>
      <c r="AT173" s="203" t="s">
        <v>156</v>
      </c>
      <c r="AU173" s="203" t="s">
        <v>85</v>
      </c>
      <c r="AY173" s="18" t="s">
        <v>154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8" t="s">
        <v>83</v>
      </c>
      <c r="BK173" s="204">
        <f t="shared" si="19"/>
        <v>0</v>
      </c>
      <c r="BL173" s="18" t="s">
        <v>274</v>
      </c>
      <c r="BM173" s="203" t="s">
        <v>1087</v>
      </c>
    </row>
    <row r="174" spans="1:65" s="2" customFormat="1" ht="24">
      <c r="A174" s="35"/>
      <c r="B174" s="36"/>
      <c r="C174" s="238" t="s">
        <v>458</v>
      </c>
      <c r="D174" s="238" t="s">
        <v>206</v>
      </c>
      <c r="E174" s="239" t="s">
        <v>1088</v>
      </c>
      <c r="F174" s="240" t="s">
        <v>1089</v>
      </c>
      <c r="G174" s="241" t="s">
        <v>336</v>
      </c>
      <c r="H174" s="242">
        <v>1</v>
      </c>
      <c r="I174" s="243"/>
      <c r="J174" s="244">
        <f t="shared" si="10"/>
        <v>0</v>
      </c>
      <c r="K174" s="240" t="s">
        <v>1</v>
      </c>
      <c r="L174" s="245"/>
      <c r="M174" s="246" t="s">
        <v>1</v>
      </c>
      <c r="N174" s="247" t="s">
        <v>41</v>
      </c>
      <c r="O174" s="72"/>
      <c r="P174" s="201">
        <f t="shared" si="11"/>
        <v>0</v>
      </c>
      <c r="Q174" s="201">
        <v>0.0004</v>
      </c>
      <c r="R174" s="201">
        <f t="shared" si="12"/>
        <v>0.0004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386</v>
      </c>
      <c r="AT174" s="203" t="s">
        <v>206</v>
      </c>
      <c r="AU174" s="203" t="s">
        <v>85</v>
      </c>
      <c r="AY174" s="18" t="s">
        <v>154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83</v>
      </c>
      <c r="BK174" s="204">
        <f t="shared" si="19"/>
        <v>0</v>
      </c>
      <c r="BL174" s="18" t="s">
        <v>274</v>
      </c>
      <c r="BM174" s="203" t="s">
        <v>1090</v>
      </c>
    </row>
    <row r="175" spans="1:65" s="2" customFormat="1" ht="16.5" customHeight="1">
      <c r="A175" s="35"/>
      <c r="B175" s="36"/>
      <c r="C175" s="192" t="s">
        <v>462</v>
      </c>
      <c r="D175" s="192" t="s">
        <v>156</v>
      </c>
      <c r="E175" s="193" t="s">
        <v>1091</v>
      </c>
      <c r="F175" s="194" t="s">
        <v>1092</v>
      </c>
      <c r="G175" s="195" t="s">
        <v>1049</v>
      </c>
      <c r="H175" s="196">
        <v>1</v>
      </c>
      <c r="I175" s="197"/>
      <c r="J175" s="198">
        <f t="shared" si="1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11"/>
        <v>0</v>
      </c>
      <c r="Q175" s="201">
        <v>0.02914</v>
      </c>
      <c r="R175" s="201">
        <f t="shared" si="12"/>
        <v>0.02914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274</v>
      </c>
      <c r="AT175" s="203" t="s">
        <v>156</v>
      </c>
      <c r="AU175" s="203" t="s">
        <v>85</v>
      </c>
      <c r="AY175" s="18" t="s">
        <v>154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83</v>
      </c>
      <c r="BK175" s="204">
        <f t="shared" si="19"/>
        <v>0</v>
      </c>
      <c r="BL175" s="18" t="s">
        <v>274</v>
      </c>
      <c r="BM175" s="203" t="s">
        <v>1093</v>
      </c>
    </row>
    <row r="176" spans="1:65" s="2" customFormat="1" ht="16.5" customHeight="1">
      <c r="A176" s="35"/>
      <c r="B176" s="36"/>
      <c r="C176" s="192" t="s">
        <v>467</v>
      </c>
      <c r="D176" s="192" t="s">
        <v>156</v>
      </c>
      <c r="E176" s="193" t="s">
        <v>1094</v>
      </c>
      <c r="F176" s="194" t="s">
        <v>1095</v>
      </c>
      <c r="G176" s="195" t="s">
        <v>336</v>
      </c>
      <c r="H176" s="196">
        <v>1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11"/>
        <v>0</v>
      </c>
      <c r="Q176" s="201">
        <v>0.00144</v>
      </c>
      <c r="R176" s="201">
        <f t="shared" si="12"/>
        <v>0.00144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274</v>
      </c>
      <c r="AT176" s="203" t="s">
        <v>156</v>
      </c>
      <c r="AU176" s="203" t="s">
        <v>85</v>
      </c>
      <c r="AY176" s="18" t="s">
        <v>154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83</v>
      </c>
      <c r="BK176" s="204">
        <f t="shared" si="19"/>
        <v>0</v>
      </c>
      <c r="BL176" s="18" t="s">
        <v>274</v>
      </c>
      <c r="BM176" s="203" t="s">
        <v>1096</v>
      </c>
    </row>
    <row r="177" spans="1:65" s="2" customFormat="1" ht="16.5" customHeight="1">
      <c r="A177" s="35"/>
      <c r="B177" s="36"/>
      <c r="C177" s="192" t="s">
        <v>472</v>
      </c>
      <c r="D177" s="192" t="s">
        <v>156</v>
      </c>
      <c r="E177" s="193" t="s">
        <v>1097</v>
      </c>
      <c r="F177" s="194" t="s">
        <v>1098</v>
      </c>
      <c r="G177" s="195" t="s">
        <v>266</v>
      </c>
      <c r="H177" s="196">
        <v>86</v>
      </c>
      <c r="I177" s="197"/>
      <c r="J177" s="198">
        <f t="shared" si="10"/>
        <v>0</v>
      </c>
      <c r="K177" s="194" t="s">
        <v>160</v>
      </c>
      <c r="L177" s="40"/>
      <c r="M177" s="199" t="s">
        <v>1</v>
      </c>
      <c r="N177" s="200" t="s">
        <v>41</v>
      </c>
      <c r="O177" s="72"/>
      <c r="P177" s="201">
        <f t="shared" si="11"/>
        <v>0</v>
      </c>
      <c r="Q177" s="201">
        <v>0.00019</v>
      </c>
      <c r="R177" s="201">
        <f t="shared" si="12"/>
        <v>0.01634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274</v>
      </c>
      <c r="AT177" s="203" t="s">
        <v>156</v>
      </c>
      <c r="AU177" s="203" t="s">
        <v>85</v>
      </c>
      <c r="AY177" s="18" t="s">
        <v>154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83</v>
      </c>
      <c r="BK177" s="204">
        <f t="shared" si="19"/>
        <v>0</v>
      </c>
      <c r="BL177" s="18" t="s">
        <v>274</v>
      </c>
      <c r="BM177" s="203" t="s">
        <v>1099</v>
      </c>
    </row>
    <row r="178" spans="1:65" s="2" customFormat="1" ht="16.5" customHeight="1">
      <c r="A178" s="35"/>
      <c r="B178" s="36"/>
      <c r="C178" s="192" t="s">
        <v>477</v>
      </c>
      <c r="D178" s="192" t="s">
        <v>156</v>
      </c>
      <c r="E178" s="193" t="s">
        <v>1100</v>
      </c>
      <c r="F178" s="194" t="s">
        <v>1101</v>
      </c>
      <c r="G178" s="195" t="s">
        <v>266</v>
      </c>
      <c r="H178" s="196">
        <v>86</v>
      </c>
      <c r="I178" s="197"/>
      <c r="J178" s="198">
        <f t="shared" si="10"/>
        <v>0</v>
      </c>
      <c r="K178" s="194" t="s">
        <v>160</v>
      </c>
      <c r="L178" s="40"/>
      <c r="M178" s="199" t="s">
        <v>1</v>
      </c>
      <c r="N178" s="200" t="s">
        <v>41</v>
      </c>
      <c r="O178" s="72"/>
      <c r="P178" s="201">
        <f t="shared" si="11"/>
        <v>0</v>
      </c>
      <c r="Q178" s="201">
        <v>1E-05</v>
      </c>
      <c r="R178" s="201">
        <f t="shared" si="12"/>
        <v>0.0008600000000000001</v>
      </c>
      <c r="S178" s="201">
        <v>0</v>
      </c>
      <c r="T178" s="202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274</v>
      </c>
      <c r="AT178" s="203" t="s">
        <v>156</v>
      </c>
      <c r="AU178" s="203" t="s">
        <v>85</v>
      </c>
      <c r="AY178" s="18" t="s">
        <v>154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8" t="s">
        <v>83</v>
      </c>
      <c r="BK178" s="204">
        <f t="shared" si="19"/>
        <v>0</v>
      </c>
      <c r="BL178" s="18" t="s">
        <v>274</v>
      </c>
      <c r="BM178" s="203" t="s">
        <v>1102</v>
      </c>
    </row>
    <row r="179" spans="1:65" s="2" customFormat="1" ht="16.5" customHeight="1">
      <c r="A179" s="35"/>
      <c r="B179" s="36"/>
      <c r="C179" s="192" t="s">
        <v>482</v>
      </c>
      <c r="D179" s="192" t="s">
        <v>156</v>
      </c>
      <c r="E179" s="193" t="s">
        <v>1103</v>
      </c>
      <c r="F179" s="194" t="s">
        <v>1104</v>
      </c>
      <c r="G179" s="195" t="s">
        <v>188</v>
      </c>
      <c r="H179" s="196">
        <v>0.189</v>
      </c>
      <c r="I179" s="197"/>
      <c r="J179" s="198">
        <f t="shared" si="10"/>
        <v>0</v>
      </c>
      <c r="K179" s="194" t="s">
        <v>160</v>
      </c>
      <c r="L179" s="40"/>
      <c r="M179" s="199" t="s">
        <v>1</v>
      </c>
      <c r="N179" s="200" t="s">
        <v>41</v>
      </c>
      <c r="O179" s="72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274</v>
      </c>
      <c r="AT179" s="203" t="s">
        <v>156</v>
      </c>
      <c r="AU179" s="203" t="s">
        <v>85</v>
      </c>
      <c r="AY179" s="18" t="s">
        <v>154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8" t="s">
        <v>83</v>
      </c>
      <c r="BK179" s="204">
        <f t="shared" si="19"/>
        <v>0</v>
      </c>
      <c r="BL179" s="18" t="s">
        <v>274</v>
      </c>
      <c r="BM179" s="203" t="s">
        <v>1105</v>
      </c>
    </row>
    <row r="180" spans="2:63" s="12" customFormat="1" ht="22.9" customHeight="1">
      <c r="B180" s="176"/>
      <c r="C180" s="177"/>
      <c r="D180" s="178" t="s">
        <v>75</v>
      </c>
      <c r="E180" s="190" t="s">
        <v>1106</v>
      </c>
      <c r="F180" s="190" t="s">
        <v>1107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SUM(P181:P200)</f>
        <v>0</v>
      </c>
      <c r="Q180" s="184"/>
      <c r="R180" s="185">
        <f>SUM(R181:R200)</f>
        <v>0.3442900000000001</v>
      </c>
      <c r="S180" s="184"/>
      <c r="T180" s="186">
        <f>SUM(T181:T200)</f>
        <v>0.09665</v>
      </c>
      <c r="AR180" s="187" t="s">
        <v>85</v>
      </c>
      <c r="AT180" s="188" t="s">
        <v>75</v>
      </c>
      <c r="AU180" s="188" t="s">
        <v>83</v>
      </c>
      <c r="AY180" s="187" t="s">
        <v>154</v>
      </c>
      <c r="BK180" s="189">
        <f>SUM(BK181:BK200)</f>
        <v>0</v>
      </c>
    </row>
    <row r="181" spans="1:65" s="2" customFormat="1" ht="16.5" customHeight="1">
      <c r="A181" s="35"/>
      <c r="B181" s="36"/>
      <c r="C181" s="192" t="s">
        <v>487</v>
      </c>
      <c r="D181" s="192" t="s">
        <v>156</v>
      </c>
      <c r="E181" s="193" t="s">
        <v>1108</v>
      </c>
      <c r="F181" s="194" t="s">
        <v>1109</v>
      </c>
      <c r="G181" s="195" t="s">
        <v>1049</v>
      </c>
      <c r="H181" s="196">
        <v>5</v>
      </c>
      <c r="I181" s="197"/>
      <c r="J181" s="198">
        <f aca="true" t="shared" si="20" ref="J181:J200">ROUND(I181*H181,2)</f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aca="true" t="shared" si="21" ref="P181:P200">O181*H181</f>
        <v>0</v>
      </c>
      <c r="Q181" s="201">
        <v>0</v>
      </c>
      <c r="R181" s="201">
        <f aca="true" t="shared" si="22" ref="R181:R200">Q181*H181</f>
        <v>0</v>
      </c>
      <c r="S181" s="201">
        <v>0.01933</v>
      </c>
      <c r="T181" s="202">
        <f aca="true" t="shared" si="23" ref="T181:T200">S181*H181</f>
        <v>0.09665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274</v>
      </c>
      <c r="AT181" s="203" t="s">
        <v>156</v>
      </c>
      <c r="AU181" s="203" t="s">
        <v>85</v>
      </c>
      <c r="AY181" s="18" t="s">
        <v>154</v>
      </c>
      <c r="BE181" s="204">
        <f aca="true" t="shared" si="24" ref="BE181:BE200">IF(N181="základní",J181,0)</f>
        <v>0</v>
      </c>
      <c r="BF181" s="204">
        <f aca="true" t="shared" si="25" ref="BF181:BF200">IF(N181="snížená",J181,0)</f>
        <v>0</v>
      </c>
      <c r="BG181" s="204">
        <f aca="true" t="shared" si="26" ref="BG181:BG200">IF(N181="zákl. přenesená",J181,0)</f>
        <v>0</v>
      </c>
      <c r="BH181" s="204">
        <f aca="true" t="shared" si="27" ref="BH181:BH200">IF(N181="sníž. přenesená",J181,0)</f>
        <v>0</v>
      </c>
      <c r="BI181" s="204">
        <f aca="true" t="shared" si="28" ref="BI181:BI200">IF(N181="nulová",J181,0)</f>
        <v>0</v>
      </c>
      <c r="BJ181" s="18" t="s">
        <v>83</v>
      </c>
      <c r="BK181" s="204">
        <f aca="true" t="shared" si="29" ref="BK181:BK200">ROUND(I181*H181,2)</f>
        <v>0</v>
      </c>
      <c r="BL181" s="18" t="s">
        <v>274</v>
      </c>
      <c r="BM181" s="203" t="s">
        <v>1110</v>
      </c>
    </row>
    <row r="182" spans="1:65" s="2" customFormat="1" ht="16.5" customHeight="1">
      <c r="A182" s="35"/>
      <c r="B182" s="36"/>
      <c r="C182" s="192" t="s">
        <v>492</v>
      </c>
      <c r="D182" s="192" t="s">
        <v>156</v>
      </c>
      <c r="E182" s="193" t="s">
        <v>1111</v>
      </c>
      <c r="F182" s="194" t="s">
        <v>1112</v>
      </c>
      <c r="G182" s="195" t="s">
        <v>1049</v>
      </c>
      <c r="H182" s="196">
        <v>4</v>
      </c>
      <c r="I182" s="197"/>
      <c r="J182" s="198">
        <f t="shared" si="20"/>
        <v>0</v>
      </c>
      <c r="K182" s="194" t="s">
        <v>160</v>
      </c>
      <c r="L182" s="40"/>
      <c r="M182" s="199" t="s">
        <v>1</v>
      </c>
      <c r="N182" s="200" t="s">
        <v>41</v>
      </c>
      <c r="O182" s="72"/>
      <c r="P182" s="201">
        <f t="shared" si="21"/>
        <v>0</v>
      </c>
      <c r="Q182" s="201">
        <v>0.01023</v>
      </c>
      <c r="R182" s="201">
        <f t="shared" si="22"/>
        <v>0.04092</v>
      </c>
      <c r="S182" s="201">
        <v>0</v>
      </c>
      <c r="T182" s="202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274</v>
      </c>
      <c r="AT182" s="203" t="s">
        <v>156</v>
      </c>
      <c r="AU182" s="203" t="s">
        <v>85</v>
      </c>
      <c r="AY182" s="18" t="s">
        <v>154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8" t="s">
        <v>83</v>
      </c>
      <c r="BK182" s="204">
        <f t="shared" si="29"/>
        <v>0</v>
      </c>
      <c r="BL182" s="18" t="s">
        <v>274</v>
      </c>
      <c r="BM182" s="203" t="s">
        <v>1113</v>
      </c>
    </row>
    <row r="183" spans="1:65" s="2" customFormat="1" ht="16.5" customHeight="1">
      <c r="A183" s="35"/>
      <c r="B183" s="36"/>
      <c r="C183" s="192" t="s">
        <v>499</v>
      </c>
      <c r="D183" s="192" t="s">
        <v>156</v>
      </c>
      <c r="E183" s="193" t="s">
        <v>1114</v>
      </c>
      <c r="F183" s="194" t="s">
        <v>1115</v>
      </c>
      <c r="G183" s="195" t="s">
        <v>1049</v>
      </c>
      <c r="H183" s="196">
        <v>1</v>
      </c>
      <c r="I183" s="197"/>
      <c r="J183" s="198">
        <f t="shared" si="20"/>
        <v>0</v>
      </c>
      <c r="K183" s="194" t="s">
        <v>160</v>
      </c>
      <c r="L183" s="40"/>
      <c r="M183" s="199" t="s">
        <v>1</v>
      </c>
      <c r="N183" s="200" t="s">
        <v>41</v>
      </c>
      <c r="O183" s="72"/>
      <c r="P183" s="201">
        <f t="shared" si="21"/>
        <v>0</v>
      </c>
      <c r="Q183" s="201">
        <v>0.01692</v>
      </c>
      <c r="R183" s="201">
        <f t="shared" si="22"/>
        <v>0.01692</v>
      </c>
      <c r="S183" s="201">
        <v>0</v>
      </c>
      <c r="T183" s="202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274</v>
      </c>
      <c r="AT183" s="203" t="s">
        <v>156</v>
      </c>
      <c r="AU183" s="203" t="s">
        <v>85</v>
      </c>
      <c r="AY183" s="18" t="s">
        <v>154</v>
      </c>
      <c r="BE183" s="204">
        <f t="shared" si="24"/>
        <v>0</v>
      </c>
      <c r="BF183" s="204">
        <f t="shared" si="25"/>
        <v>0</v>
      </c>
      <c r="BG183" s="204">
        <f t="shared" si="26"/>
        <v>0</v>
      </c>
      <c r="BH183" s="204">
        <f t="shared" si="27"/>
        <v>0</v>
      </c>
      <c r="BI183" s="204">
        <f t="shared" si="28"/>
        <v>0</v>
      </c>
      <c r="BJ183" s="18" t="s">
        <v>83</v>
      </c>
      <c r="BK183" s="204">
        <f t="shared" si="29"/>
        <v>0</v>
      </c>
      <c r="BL183" s="18" t="s">
        <v>274</v>
      </c>
      <c r="BM183" s="203" t="s">
        <v>1116</v>
      </c>
    </row>
    <row r="184" spans="1:65" s="2" customFormat="1" ht="16.5" customHeight="1">
      <c r="A184" s="35"/>
      <c r="B184" s="36"/>
      <c r="C184" s="192" t="s">
        <v>507</v>
      </c>
      <c r="D184" s="192" t="s">
        <v>156</v>
      </c>
      <c r="E184" s="193" t="s">
        <v>1117</v>
      </c>
      <c r="F184" s="194" t="s">
        <v>1118</v>
      </c>
      <c r="G184" s="195" t="s">
        <v>1049</v>
      </c>
      <c r="H184" s="196">
        <v>1</v>
      </c>
      <c r="I184" s="197"/>
      <c r="J184" s="198">
        <f t="shared" si="20"/>
        <v>0</v>
      </c>
      <c r="K184" s="194" t="s">
        <v>160</v>
      </c>
      <c r="L184" s="40"/>
      <c r="M184" s="199" t="s">
        <v>1</v>
      </c>
      <c r="N184" s="200" t="s">
        <v>41</v>
      </c>
      <c r="O184" s="72"/>
      <c r="P184" s="201">
        <f t="shared" si="21"/>
        <v>0</v>
      </c>
      <c r="Q184" s="201">
        <v>0.01908</v>
      </c>
      <c r="R184" s="201">
        <f t="shared" si="22"/>
        <v>0.01908</v>
      </c>
      <c r="S184" s="201">
        <v>0</v>
      </c>
      <c r="T184" s="202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274</v>
      </c>
      <c r="AT184" s="203" t="s">
        <v>156</v>
      </c>
      <c r="AU184" s="203" t="s">
        <v>85</v>
      </c>
      <c r="AY184" s="18" t="s">
        <v>154</v>
      </c>
      <c r="BE184" s="204">
        <f t="shared" si="24"/>
        <v>0</v>
      </c>
      <c r="BF184" s="204">
        <f t="shared" si="25"/>
        <v>0</v>
      </c>
      <c r="BG184" s="204">
        <f t="shared" si="26"/>
        <v>0</v>
      </c>
      <c r="BH184" s="204">
        <f t="shared" si="27"/>
        <v>0</v>
      </c>
      <c r="BI184" s="204">
        <f t="shared" si="28"/>
        <v>0</v>
      </c>
      <c r="BJ184" s="18" t="s">
        <v>83</v>
      </c>
      <c r="BK184" s="204">
        <f t="shared" si="29"/>
        <v>0</v>
      </c>
      <c r="BL184" s="18" t="s">
        <v>274</v>
      </c>
      <c r="BM184" s="203" t="s">
        <v>1119</v>
      </c>
    </row>
    <row r="185" spans="1:65" s="2" customFormat="1" ht="16.5" customHeight="1">
      <c r="A185" s="35"/>
      <c r="B185" s="36"/>
      <c r="C185" s="192" t="s">
        <v>519</v>
      </c>
      <c r="D185" s="192" t="s">
        <v>156</v>
      </c>
      <c r="E185" s="193" t="s">
        <v>1120</v>
      </c>
      <c r="F185" s="194" t="s">
        <v>1121</v>
      </c>
      <c r="G185" s="195" t="s">
        <v>1049</v>
      </c>
      <c r="H185" s="196">
        <v>5</v>
      </c>
      <c r="I185" s="197"/>
      <c r="J185" s="198">
        <f t="shared" si="20"/>
        <v>0</v>
      </c>
      <c r="K185" s="194" t="s">
        <v>160</v>
      </c>
      <c r="L185" s="40"/>
      <c r="M185" s="199" t="s">
        <v>1</v>
      </c>
      <c r="N185" s="200" t="s">
        <v>41</v>
      </c>
      <c r="O185" s="72"/>
      <c r="P185" s="201">
        <f t="shared" si="21"/>
        <v>0</v>
      </c>
      <c r="Q185" s="201">
        <v>0.01197</v>
      </c>
      <c r="R185" s="201">
        <f t="shared" si="22"/>
        <v>0.05985</v>
      </c>
      <c r="S185" s="201">
        <v>0</v>
      </c>
      <c r="T185" s="202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274</v>
      </c>
      <c r="AT185" s="203" t="s">
        <v>156</v>
      </c>
      <c r="AU185" s="203" t="s">
        <v>85</v>
      </c>
      <c r="AY185" s="18" t="s">
        <v>154</v>
      </c>
      <c r="BE185" s="204">
        <f t="shared" si="24"/>
        <v>0</v>
      </c>
      <c r="BF185" s="204">
        <f t="shared" si="25"/>
        <v>0</v>
      </c>
      <c r="BG185" s="204">
        <f t="shared" si="26"/>
        <v>0</v>
      </c>
      <c r="BH185" s="204">
        <f t="shared" si="27"/>
        <v>0</v>
      </c>
      <c r="BI185" s="204">
        <f t="shared" si="28"/>
        <v>0</v>
      </c>
      <c r="BJ185" s="18" t="s">
        <v>83</v>
      </c>
      <c r="BK185" s="204">
        <f t="shared" si="29"/>
        <v>0</v>
      </c>
      <c r="BL185" s="18" t="s">
        <v>274</v>
      </c>
      <c r="BM185" s="203" t="s">
        <v>1122</v>
      </c>
    </row>
    <row r="186" spans="1:65" s="2" customFormat="1" ht="16.5" customHeight="1">
      <c r="A186" s="35"/>
      <c r="B186" s="36"/>
      <c r="C186" s="192" t="s">
        <v>526</v>
      </c>
      <c r="D186" s="192" t="s">
        <v>156</v>
      </c>
      <c r="E186" s="193" t="s">
        <v>1123</v>
      </c>
      <c r="F186" s="194" t="s">
        <v>1124</v>
      </c>
      <c r="G186" s="195" t="s">
        <v>1049</v>
      </c>
      <c r="H186" s="196">
        <v>2</v>
      </c>
      <c r="I186" s="197"/>
      <c r="J186" s="198">
        <f t="shared" si="20"/>
        <v>0</v>
      </c>
      <c r="K186" s="194" t="s">
        <v>160</v>
      </c>
      <c r="L186" s="40"/>
      <c r="M186" s="199" t="s">
        <v>1</v>
      </c>
      <c r="N186" s="200" t="s">
        <v>41</v>
      </c>
      <c r="O186" s="72"/>
      <c r="P186" s="201">
        <f t="shared" si="21"/>
        <v>0</v>
      </c>
      <c r="Q186" s="201">
        <v>0.01497</v>
      </c>
      <c r="R186" s="201">
        <f t="shared" si="22"/>
        <v>0.02994</v>
      </c>
      <c r="S186" s="201">
        <v>0</v>
      </c>
      <c r="T186" s="202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274</v>
      </c>
      <c r="AT186" s="203" t="s">
        <v>156</v>
      </c>
      <c r="AU186" s="203" t="s">
        <v>85</v>
      </c>
      <c r="AY186" s="18" t="s">
        <v>154</v>
      </c>
      <c r="BE186" s="204">
        <f t="shared" si="24"/>
        <v>0</v>
      </c>
      <c r="BF186" s="204">
        <f t="shared" si="25"/>
        <v>0</v>
      </c>
      <c r="BG186" s="204">
        <f t="shared" si="26"/>
        <v>0</v>
      </c>
      <c r="BH186" s="204">
        <f t="shared" si="27"/>
        <v>0</v>
      </c>
      <c r="BI186" s="204">
        <f t="shared" si="28"/>
        <v>0</v>
      </c>
      <c r="BJ186" s="18" t="s">
        <v>83</v>
      </c>
      <c r="BK186" s="204">
        <f t="shared" si="29"/>
        <v>0</v>
      </c>
      <c r="BL186" s="18" t="s">
        <v>274</v>
      </c>
      <c r="BM186" s="203" t="s">
        <v>1125</v>
      </c>
    </row>
    <row r="187" spans="1:65" s="2" customFormat="1" ht="16.5" customHeight="1">
      <c r="A187" s="35"/>
      <c r="B187" s="36"/>
      <c r="C187" s="192" t="s">
        <v>534</v>
      </c>
      <c r="D187" s="192" t="s">
        <v>156</v>
      </c>
      <c r="E187" s="193" t="s">
        <v>1126</v>
      </c>
      <c r="F187" s="194" t="s">
        <v>1127</v>
      </c>
      <c r="G187" s="195" t="s">
        <v>1049</v>
      </c>
      <c r="H187" s="196">
        <v>1</v>
      </c>
      <c r="I187" s="197"/>
      <c r="J187" s="198">
        <f t="shared" si="20"/>
        <v>0</v>
      </c>
      <c r="K187" s="194" t="s">
        <v>1</v>
      </c>
      <c r="L187" s="40"/>
      <c r="M187" s="199" t="s">
        <v>1</v>
      </c>
      <c r="N187" s="200" t="s">
        <v>41</v>
      </c>
      <c r="O187" s="72"/>
      <c r="P187" s="201">
        <f t="shared" si="21"/>
        <v>0</v>
      </c>
      <c r="Q187" s="201">
        <v>0.06823</v>
      </c>
      <c r="R187" s="201">
        <f t="shared" si="22"/>
        <v>0.06823</v>
      </c>
      <c r="S187" s="201">
        <v>0</v>
      </c>
      <c r="T187" s="202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274</v>
      </c>
      <c r="AT187" s="203" t="s">
        <v>156</v>
      </c>
      <c r="AU187" s="203" t="s">
        <v>85</v>
      </c>
      <c r="AY187" s="18" t="s">
        <v>154</v>
      </c>
      <c r="BE187" s="204">
        <f t="shared" si="24"/>
        <v>0</v>
      </c>
      <c r="BF187" s="204">
        <f t="shared" si="25"/>
        <v>0</v>
      </c>
      <c r="BG187" s="204">
        <f t="shared" si="26"/>
        <v>0</v>
      </c>
      <c r="BH187" s="204">
        <f t="shared" si="27"/>
        <v>0</v>
      </c>
      <c r="BI187" s="204">
        <f t="shared" si="28"/>
        <v>0</v>
      </c>
      <c r="BJ187" s="18" t="s">
        <v>83</v>
      </c>
      <c r="BK187" s="204">
        <f t="shared" si="29"/>
        <v>0</v>
      </c>
      <c r="BL187" s="18" t="s">
        <v>274</v>
      </c>
      <c r="BM187" s="203" t="s">
        <v>1128</v>
      </c>
    </row>
    <row r="188" spans="1:65" s="2" customFormat="1" ht="16.5" customHeight="1">
      <c r="A188" s="35"/>
      <c r="B188" s="36"/>
      <c r="C188" s="192" t="s">
        <v>539</v>
      </c>
      <c r="D188" s="192" t="s">
        <v>156</v>
      </c>
      <c r="E188" s="193" t="s">
        <v>1129</v>
      </c>
      <c r="F188" s="194" t="s">
        <v>1130</v>
      </c>
      <c r="G188" s="195" t="s">
        <v>1049</v>
      </c>
      <c r="H188" s="196">
        <v>1</v>
      </c>
      <c r="I188" s="197"/>
      <c r="J188" s="198">
        <f t="shared" si="20"/>
        <v>0</v>
      </c>
      <c r="K188" s="194" t="s">
        <v>160</v>
      </c>
      <c r="L188" s="40"/>
      <c r="M188" s="199" t="s">
        <v>1</v>
      </c>
      <c r="N188" s="200" t="s">
        <v>41</v>
      </c>
      <c r="O188" s="72"/>
      <c r="P188" s="201">
        <f t="shared" si="21"/>
        <v>0</v>
      </c>
      <c r="Q188" s="201">
        <v>0.00043</v>
      </c>
      <c r="R188" s="201">
        <f t="shared" si="22"/>
        <v>0.00043</v>
      </c>
      <c r="S188" s="201">
        <v>0</v>
      </c>
      <c r="T188" s="202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274</v>
      </c>
      <c r="AT188" s="203" t="s">
        <v>156</v>
      </c>
      <c r="AU188" s="203" t="s">
        <v>85</v>
      </c>
      <c r="AY188" s="18" t="s">
        <v>154</v>
      </c>
      <c r="BE188" s="204">
        <f t="shared" si="24"/>
        <v>0</v>
      </c>
      <c r="BF188" s="204">
        <f t="shared" si="25"/>
        <v>0</v>
      </c>
      <c r="BG188" s="204">
        <f t="shared" si="26"/>
        <v>0</v>
      </c>
      <c r="BH188" s="204">
        <f t="shared" si="27"/>
        <v>0</v>
      </c>
      <c r="BI188" s="204">
        <f t="shared" si="28"/>
        <v>0</v>
      </c>
      <c r="BJ188" s="18" t="s">
        <v>83</v>
      </c>
      <c r="BK188" s="204">
        <f t="shared" si="29"/>
        <v>0</v>
      </c>
      <c r="BL188" s="18" t="s">
        <v>274</v>
      </c>
      <c r="BM188" s="203" t="s">
        <v>1131</v>
      </c>
    </row>
    <row r="189" spans="1:65" s="2" customFormat="1" ht="16.5" customHeight="1">
      <c r="A189" s="35"/>
      <c r="B189" s="36"/>
      <c r="C189" s="192" t="s">
        <v>545</v>
      </c>
      <c r="D189" s="192" t="s">
        <v>156</v>
      </c>
      <c r="E189" s="193" t="s">
        <v>1132</v>
      </c>
      <c r="F189" s="194" t="s">
        <v>1133</v>
      </c>
      <c r="G189" s="195" t="s">
        <v>1049</v>
      </c>
      <c r="H189" s="196">
        <v>1</v>
      </c>
      <c r="I189" s="197"/>
      <c r="J189" s="198">
        <f t="shared" si="20"/>
        <v>0</v>
      </c>
      <c r="K189" s="194" t="s">
        <v>160</v>
      </c>
      <c r="L189" s="40"/>
      <c r="M189" s="199" t="s">
        <v>1</v>
      </c>
      <c r="N189" s="200" t="s">
        <v>41</v>
      </c>
      <c r="O189" s="72"/>
      <c r="P189" s="201">
        <f t="shared" si="21"/>
        <v>0</v>
      </c>
      <c r="Q189" s="201">
        <v>0.01066</v>
      </c>
      <c r="R189" s="201">
        <f t="shared" si="22"/>
        <v>0.01066</v>
      </c>
      <c r="S189" s="201">
        <v>0</v>
      </c>
      <c r="T189" s="202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274</v>
      </c>
      <c r="AT189" s="203" t="s">
        <v>156</v>
      </c>
      <c r="AU189" s="203" t="s">
        <v>85</v>
      </c>
      <c r="AY189" s="18" t="s">
        <v>154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8" t="s">
        <v>83</v>
      </c>
      <c r="BK189" s="204">
        <f t="shared" si="29"/>
        <v>0</v>
      </c>
      <c r="BL189" s="18" t="s">
        <v>274</v>
      </c>
      <c r="BM189" s="203" t="s">
        <v>1134</v>
      </c>
    </row>
    <row r="190" spans="1:65" s="2" customFormat="1" ht="16.5" customHeight="1">
      <c r="A190" s="35"/>
      <c r="B190" s="36"/>
      <c r="C190" s="192" t="s">
        <v>554</v>
      </c>
      <c r="D190" s="192" t="s">
        <v>156</v>
      </c>
      <c r="E190" s="193" t="s">
        <v>1135</v>
      </c>
      <c r="F190" s="194" t="s">
        <v>1136</v>
      </c>
      <c r="G190" s="195" t="s">
        <v>1049</v>
      </c>
      <c r="H190" s="196">
        <v>1</v>
      </c>
      <c r="I190" s="197"/>
      <c r="J190" s="198">
        <f t="shared" si="20"/>
        <v>0</v>
      </c>
      <c r="K190" s="194" t="s">
        <v>160</v>
      </c>
      <c r="L190" s="40"/>
      <c r="M190" s="199" t="s">
        <v>1</v>
      </c>
      <c r="N190" s="200" t="s">
        <v>41</v>
      </c>
      <c r="O190" s="72"/>
      <c r="P190" s="201">
        <f t="shared" si="21"/>
        <v>0</v>
      </c>
      <c r="Q190" s="201">
        <v>0.07825</v>
      </c>
      <c r="R190" s="201">
        <f t="shared" si="22"/>
        <v>0.07825</v>
      </c>
      <c r="S190" s="201">
        <v>0</v>
      </c>
      <c r="T190" s="202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274</v>
      </c>
      <c r="AT190" s="203" t="s">
        <v>156</v>
      </c>
      <c r="AU190" s="203" t="s">
        <v>85</v>
      </c>
      <c r="AY190" s="18" t="s">
        <v>154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8" t="s">
        <v>83</v>
      </c>
      <c r="BK190" s="204">
        <f t="shared" si="29"/>
        <v>0</v>
      </c>
      <c r="BL190" s="18" t="s">
        <v>274</v>
      </c>
      <c r="BM190" s="203" t="s">
        <v>1137</v>
      </c>
    </row>
    <row r="191" spans="1:65" s="2" customFormat="1" ht="16.5" customHeight="1">
      <c r="A191" s="35"/>
      <c r="B191" s="36"/>
      <c r="C191" s="192" t="s">
        <v>559</v>
      </c>
      <c r="D191" s="192" t="s">
        <v>156</v>
      </c>
      <c r="E191" s="193" t="s">
        <v>1138</v>
      </c>
      <c r="F191" s="194" t="s">
        <v>1139</v>
      </c>
      <c r="G191" s="195" t="s">
        <v>1049</v>
      </c>
      <c r="H191" s="196">
        <v>1</v>
      </c>
      <c r="I191" s="197"/>
      <c r="J191" s="198">
        <f t="shared" si="20"/>
        <v>0</v>
      </c>
      <c r="K191" s="194" t="s">
        <v>160</v>
      </c>
      <c r="L191" s="40"/>
      <c r="M191" s="199" t="s">
        <v>1</v>
      </c>
      <c r="N191" s="200" t="s">
        <v>41</v>
      </c>
      <c r="O191" s="72"/>
      <c r="P191" s="201">
        <f t="shared" si="21"/>
        <v>0</v>
      </c>
      <c r="Q191" s="201">
        <v>0.00095</v>
      </c>
      <c r="R191" s="201">
        <f t="shared" si="22"/>
        <v>0.00095</v>
      </c>
      <c r="S191" s="201">
        <v>0</v>
      </c>
      <c r="T191" s="202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274</v>
      </c>
      <c r="AT191" s="203" t="s">
        <v>156</v>
      </c>
      <c r="AU191" s="203" t="s">
        <v>85</v>
      </c>
      <c r="AY191" s="18" t="s">
        <v>154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8" t="s">
        <v>83</v>
      </c>
      <c r="BK191" s="204">
        <f t="shared" si="29"/>
        <v>0</v>
      </c>
      <c r="BL191" s="18" t="s">
        <v>274</v>
      </c>
      <c r="BM191" s="203" t="s">
        <v>1140</v>
      </c>
    </row>
    <row r="192" spans="1:65" s="2" customFormat="1" ht="16.5" customHeight="1">
      <c r="A192" s="35"/>
      <c r="B192" s="36"/>
      <c r="C192" s="192" t="s">
        <v>565</v>
      </c>
      <c r="D192" s="192" t="s">
        <v>156</v>
      </c>
      <c r="E192" s="193" t="s">
        <v>1141</v>
      </c>
      <c r="F192" s="194" t="s">
        <v>1142</v>
      </c>
      <c r="G192" s="195" t="s">
        <v>336</v>
      </c>
      <c r="H192" s="196">
        <v>5</v>
      </c>
      <c r="I192" s="197"/>
      <c r="J192" s="198">
        <f t="shared" si="20"/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t="shared" si="21"/>
        <v>0</v>
      </c>
      <c r="Q192" s="201">
        <v>0.001</v>
      </c>
      <c r="R192" s="201">
        <f t="shared" si="22"/>
        <v>0.005</v>
      </c>
      <c r="S192" s="201">
        <v>0</v>
      </c>
      <c r="T192" s="202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274</v>
      </c>
      <c r="AT192" s="203" t="s">
        <v>156</v>
      </c>
      <c r="AU192" s="203" t="s">
        <v>85</v>
      </c>
      <c r="AY192" s="18" t="s">
        <v>154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8" t="s">
        <v>83</v>
      </c>
      <c r="BK192" s="204">
        <f t="shared" si="29"/>
        <v>0</v>
      </c>
      <c r="BL192" s="18" t="s">
        <v>274</v>
      </c>
      <c r="BM192" s="203" t="s">
        <v>1143</v>
      </c>
    </row>
    <row r="193" spans="1:65" s="2" customFormat="1" ht="16.5" customHeight="1">
      <c r="A193" s="35"/>
      <c r="B193" s="36"/>
      <c r="C193" s="192" t="s">
        <v>571</v>
      </c>
      <c r="D193" s="192" t="s">
        <v>156</v>
      </c>
      <c r="E193" s="193" t="s">
        <v>1144</v>
      </c>
      <c r="F193" s="194" t="s">
        <v>1145</v>
      </c>
      <c r="G193" s="195" t="s">
        <v>1049</v>
      </c>
      <c r="H193" s="196">
        <v>11</v>
      </c>
      <c r="I193" s="197"/>
      <c r="J193" s="198">
        <f t="shared" si="20"/>
        <v>0</v>
      </c>
      <c r="K193" s="194" t="s">
        <v>160</v>
      </c>
      <c r="L193" s="40"/>
      <c r="M193" s="199" t="s">
        <v>1</v>
      </c>
      <c r="N193" s="200" t="s">
        <v>41</v>
      </c>
      <c r="O193" s="72"/>
      <c r="P193" s="201">
        <f t="shared" si="21"/>
        <v>0</v>
      </c>
      <c r="Q193" s="201">
        <v>0.0003</v>
      </c>
      <c r="R193" s="201">
        <f t="shared" si="22"/>
        <v>0.0032999999999999995</v>
      </c>
      <c r="S193" s="201">
        <v>0</v>
      </c>
      <c r="T193" s="202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274</v>
      </c>
      <c r="AT193" s="203" t="s">
        <v>156</v>
      </c>
      <c r="AU193" s="203" t="s">
        <v>85</v>
      </c>
      <c r="AY193" s="18" t="s">
        <v>154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8" t="s">
        <v>83</v>
      </c>
      <c r="BK193" s="204">
        <f t="shared" si="29"/>
        <v>0</v>
      </c>
      <c r="BL193" s="18" t="s">
        <v>274</v>
      </c>
      <c r="BM193" s="203" t="s">
        <v>1146</v>
      </c>
    </row>
    <row r="194" spans="1:65" s="2" customFormat="1" ht="16.5" customHeight="1">
      <c r="A194" s="35"/>
      <c r="B194" s="36"/>
      <c r="C194" s="192" t="s">
        <v>576</v>
      </c>
      <c r="D194" s="192" t="s">
        <v>156</v>
      </c>
      <c r="E194" s="193" t="s">
        <v>1147</v>
      </c>
      <c r="F194" s="194" t="s">
        <v>1148</v>
      </c>
      <c r="G194" s="195" t="s">
        <v>336</v>
      </c>
      <c r="H194" s="196">
        <v>1</v>
      </c>
      <c r="I194" s="197"/>
      <c r="J194" s="198">
        <f t="shared" si="20"/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t="shared" si="21"/>
        <v>0</v>
      </c>
      <c r="Q194" s="201">
        <v>0.00109</v>
      </c>
      <c r="R194" s="201">
        <f t="shared" si="22"/>
        <v>0.00109</v>
      </c>
      <c r="S194" s="201">
        <v>0</v>
      </c>
      <c r="T194" s="202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274</v>
      </c>
      <c r="AT194" s="203" t="s">
        <v>156</v>
      </c>
      <c r="AU194" s="203" t="s">
        <v>85</v>
      </c>
      <c r="AY194" s="18" t="s">
        <v>154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8" t="s">
        <v>83</v>
      </c>
      <c r="BK194" s="204">
        <f t="shared" si="29"/>
        <v>0</v>
      </c>
      <c r="BL194" s="18" t="s">
        <v>274</v>
      </c>
      <c r="BM194" s="203" t="s">
        <v>1149</v>
      </c>
    </row>
    <row r="195" spans="1:65" s="2" customFormat="1" ht="16.5" customHeight="1">
      <c r="A195" s="35"/>
      <c r="B195" s="36"/>
      <c r="C195" s="192" t="s">
        <v>581</v>
      </c>
      <c r="D195" s="192" t="s">
        <v>156</v>
      </c>
      <c r="E195" s="193" t="s">
        <v>1150</v>
      </c>
      <c r="F195" s="194" t="s">
        <v>1151</v>
      </c>
      <c r="G195" s="195" t="s">
        <v>1049</v>
      </c>
      <c r="H195" s="196">
        <v>1</v>
      </c>
      <c r="I195" s="197"/>
      <c r="J195" s="198">
        <f t="shared" si="20"/>
        <v>0</v>
      </c>
      <c r="K195" s="194" t="s">
        <v>160</v>
      </c>
      <c r="L195" s="40"/>
      <c r="M195" s="199" t="s">
        <v>1</v>
      </c>
      <c r="N195" s="200" t="s">
        <v>41</v>
      </c>
      <c r="O195" s="72"/>
      <c r="P195" s="201">
        <f t="shared" si="21"/>
        <v>0</v>
      </c>
      <c r="Q195" s="201">
        <v>0.00196</v>
      </c>
      <c r="R195" s="201">
        <f t="shared" si="22"/>
        <v>0.00196</v>
      </c>
      <c r="S195" s="201">
        <v>0</v>
      </c>
      <c r="T195" s="202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274</v>
      </c>
      <c r="AT195" s="203" t="s">
        <v>156</v>
      </c>
      <c r="AU195" s="203" t="s">
        <v>85</v>
      </c>
      <c r="AY195" s="18" t="s">
        <v>154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8" t="s">
        <v>83</v>
      </c>
      <c r="BK195" s="204">
        <f t="shared" si="29"/>
        <v>0</v>
      </c>
      <c r="BL195" s="18" t="s">
        <v>274</v>
      </c>
      <c r="BM195" s="203" t="s">
        <v>1152</v>
      </c>
    </row>
    <row r="196" spans="1:65" s="2" customFormat="1" ht="16.5" customHeight="1">
      <c r="A196" s="35"/>
      <c r="B196" s="36"/>
      <c r="C196" s="192" t="s">
        <v>593</v>
      </c>
      <c r="D196" s="192" t="s">
        <v>156</v>
      </c>
      <c r="E196" s="193" t="s">
        <v>1153</v>
      </c>
      <c r="F196" s="194" t="s">
        <v>1154</v>
      </c>
      <c r="G196" s="195" t="s">
        <v>1049</v>
      </c>
      <c r="H196" s="196">
        <v>1</v>
      </c>
      <c r="I196" s="197"/>
      <c r="J196" s="198">
        <f t="shared" si="20"/>
        <v>0</v>
      </c>
      <c r="K196" s="194" t="s">
        <v>160</v>
      </c>
      <c r="L196" s="40"/>
      <c r="M196" s="199" t="s">
        <v>1</v>
      </c>
      <c r="N196" s="200" t="s">
        <v>41</v>
      </c>
      <c r="O196" s="72"/>
      <c r="P196" s="201">
        <f t="shared" si="21"/>
        <v>0</v>
      </c>
      <c r="Q196" s="201">
        <v>0.0018</v>
      </c>
      <c r="R196" s="201">
        <f t="shared" si="22"/>
        <v>0.0018</v>
      </c>
      <c r="S196" s="201">
        <v>0</v>
      </c>
      <c r="T196" s="202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274</v>
      </c>
      <c r="AT196" s="203" t="s">
        <v>156</v>
      </c>
      <c r="AU196" s="203" t="s">
        <v>85</v>
      </c>
      <c r="AY196" s="18" t="s">
        <v>154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8" t="s">
        <v>83</v>
      </c>
      <c r="BK196" s="204">
        <f t="shared" si="29"/>
        <v>0</v>
      </c>
      <c r="BL196" s="18" t="s">
        <v>274</v>
      </c>
      <c r="BM196" s="203" t="s">
        <v>1155</v>
      </c>
    </row>
    <row r="197" spans="1:65" s="2" customFormat="1" ht="16.5" customHeight="1">
      <c r="A197" s="35"/>
      <c r="B197" s="36"/>
      <c r="C197" s="192" t="s">
        <v>600</v>
      </c>
      <c r="D197" s="192" t="s">
        <v>156</v>
      </c>
      <c r="E197" s="193" t="s">
        <v>1156</v>
      </c>
      <c r="F197" s="194" t="s">
        <v>1157</v>
      </c>
      <c r="G197" s="195" t="s">
        <v>1049</v>
      </c>
      <c r="H197" s="196">
        <v>2</v>
      </c>
      <c r="I197" s="197"/>
      <c r="J197" s="198">
        <f t="shared" si="20"/>
        <v>0</v>
      </c>
      <c r="K197" s="194" t="s">
        <v>160</v>
      </c>
      <c r="L197" s="40"/>
      <c r="M197" s="199" t="s">
        <v>1</v>
      </c>
      <c r="N197" s="200" t="s">
        <v>41</v>
      </c>
      <c r="O197" s="72"/>
      <c r="P197" s="201">
        <f t="shared" si="21"/>
        <v>0</v>
      </c>
      <c r="Q197" s="201">
        <v>0.0018</v>
      </c>
      <c r="R197" s="201">
        <f t="shared" si="22"/>
        <v>0.0036</v>
      </c>
      <c r="S197" s="201">
        <v>0</v>
      </c>
      <c r="T197" s="202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274</v>
      </c>
      <c r="AT197" s="203" t="s">
        <v>156</v>
      </c>
      <c r="AU197" s="203" t="s">
        <v>85</v>
      </c>
      <c r="AY197" s="18" t="s">
        <v>154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8" t="s">
        <v>83</v>
      </c>
      <c r="BK197" s="204">
        <f t="shared" si="29"/>
        <v>0</v>
      </c>
      <c r="BL197" s="18" t="s">
        <v>274</v>
      </c>
      <c r="BM197" s="203" t="s">
        <v>1158</v>
      </c>
    </row>
    <row r="198" spans="1:65" s="2" customFormat="1" ht="16.5" customHeight="1">
      <c r="A198" s="35"/>
      <c r="B198" s="36"/>
      <c r="C198" s="192" t="s">
        <v>605</v>
      </c>
      <c r="D198" s="192" t="s">
        <v>156</v>
      </c>
      <c r="E198" s="193" t="s">
        <v>1159</v>
      </c>
      <c r="F198" s="194" t="s">
        <v>1160</v>
      </c>
      <c r="G198" s="195" t="s">
        <v>1049</v>
      </c>
      <c r="H198" s="196">
        <v>1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21"/>
        <v>0</v>
      </c>
      <c r="Q198" s="201">
        <v>0.00184</v>
      </c>
      <c r="R198" s="201">
        <f t="shared" si="22"/>
        <v>0.00184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274</v>
      </c>
      <c r="AT198" s="203" t="s">
        <v>156</v>
      </c>
      <c r="AU198" s="203" t="s">
        <v>85</v>
      </c>
      <c r="AY198" s="18" t="s">
        <v>154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83</v>
      </c>
      <c r="BK198" s="204">
        <f t="shared" si="29"/>
        <v>0</v>
      </c>
      <c r="BL198" s="18" t="s">
        <v>274</v>
      </c>
      <c r="BM198" s="203" t="s">
        <v>1161</v>
      </c>
    </row>
    <row r="199" spans="1:65" s="2" customFormat="1" ht="16.5" customHeight="1">
      <c r="A199" s="35"/>
      <c r="B199" s="36"/>
      <c r="C199" s="192" t="s">
        <v>610</v>
      </c>
      <c r="D199" s="192" t="s">
        <v>156</v>
      </c>
      <c r="E199" s="193" t="s">
        <v>1162</v>
      </c>
      <c r="F199" s="194" t="s">
        <v>1163</v>
      </c>
      <c r="G199" s="195" t="s">
        <v>336</v>
      </c>
      <c r="H199" s="196">
        <v>1</v>
      </c>
      <c r="I199" s="197"/>
      <c r="J199" s="198">
        <f t="shared" si="20"/>
        <v>0</v>
      </c>
      <c r="K199" s="194" t="s">
        <v>160</v>
      </c>
      <c r="L199" s="40"/>
      <c r="M199" s="199" t="s">
        <v>1</v>
      </c>
      <c r="N199" s="200" t="s">
        <v>41</v>
      </c>
      <c r="O199" s="72"/>
      <c r="P199" s="201">
        <f t="shared" si="21"/>
        <v>0</v>
      </c>
      <c r="Q199" s="201">
        <v>0.00047</v>
      </c>
      <c r="R199" s="201">
        <f t="shared" si="22"/>
        <v>0.00047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274</v>
      </c>
      <c r="AT199" s="203" t="s">
        <v>156</v>
      </c>
      <c r="AU199" s="203" t="s">
        <v>85</v>
      </c>
      <c r="AY199" s="18" t="s">
        <v>154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83</v>
      </c>
      <c r="BK199" s="204">
        <f t="shared" si="29"/>
        <v>0</v>
      </c>
      <c r="BL199" s="18" t="s">
        <v>274</v>
      </c>
      <c r="BM199" s="203" t="s">
        <v>1164</v>
      </c>
    </row>
    <row r="200" spans="1:65" s="2" customFormat="1" ht="16.5" customHeight="1">
      <c r="A200" s="35"/>
      <c r="B200" s="36"/>
      <c r="C200" s="192" t="s">
        <v>615</v>
      </c>
      <c r="D200" s="192" t="s">
        <v>156</v>
      </c>
      <c r="E200" s="193" t="s">
        <v>1165</v>
      </c>
      <c r="F200" s="194" t="s">
        <v>1166</v>
      </c>
      <c r="G200" s="195" t="s">
        <v>188</v>
      </c>
      <c r="H200" s="196">
        <v>0.344</v>
      </c>
      <c r="I200" s="197"/>
      <c r="J200" s="198">
        <f t="shared" si="20"/>
        <v>0</v>
      </c>
      <c r="K200" s="194" t="s">
        <v>160</v>
      </c>
      <c r="L200" s="40"/>
      <c r="M200" s="199" t="s">
        <v>1</v>
      </c>
      <c r="N200" s="200" t="s">
        <v>41</v>
      </c>
      <c r="O200" s="72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274</v>
      </c>
      <c r="AT200" s="203" t="s">
        <v>156</v>
      </c>
      <c r="AU200" s="203" t="s">
        <v>85</v>
      </c>
      <c r="AY200" s="18" t="s">
        <v>154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83</v>
      </c>
      <c r="BK200" s="204">
        <f t="shared" si="29"/>
        <v>0</v>
      </c>
      <c r="BL200" s="18" t="s">
        <v>274</v>
      </c>
      <c r="BM200" s="203" t="s">
        <v>1167</v>
      </c>
    </row>
    <row r="201" spans="2:63" s="12" customFormat="1" ht="22.9" customHeight="1">
      <c r="B201" s="176"/>
      <c r="C201" s="177"/>
      <c r="D201" s="178" t="s">
        <v>75</v>
      </c>
      <c r="E201" s="190" t="s">
        <v>1168</v>
      </c>
      <c r="F201" s="190" t="s">
        <v>1169</v>
      </c>
      <c r="G201" s="177"/>
      <c r="H201" s="177"/>
      <c r="I201" s="180"/>
      <c r="J201" s="191">
        <f>BK201</f>
        <v>0</v>
      </c>
      <c r="K201" s="177"/>
      <c r="L201" s="182"/>
      <c r="M201" s="183"/>
      <c r="N201" s="184"/>
      <c r="O201" s="184"/>
      <c r="P201" s="185">
        <f>SUM(P202:P204)</f>
        <v>0</v>
      </c>
      <c r="Q201" s="184"/>
      <c r="R201" s="185">
        <f>SUM(R202:R204)</f>
        <v>0.09325</v>
      </c>
      <c r="S201" s="184"/>
      <c r="T201" s="186">
        <f>SUM(T202:T204)</f>
        <v>0</v>
      </c>
      <c r="AR201" s="187" t="s">
        <v>85</v>
      </c>
      <c r="AT201" s="188" t="s">
        <v>75</v>
      </c>
      <c r="AU201" s="188" t="s">
        <v>83</v>
      </c>
      <c r="AY201" s="187" t="s">
        <v>154</v>
      </c>
      <c r="BK201" s="189">
        <f>SUM(BK202:BK204)</f>
        <v>0</v>
      </c>
    </row>
    <row r="202" spans="1:65" s="2" customFormat="1" ht="21.75" customHeight="1">
      <c r="A202" s="35"/>
      <c r="B202" s="36"/>
      <c r="C202" s="192" t="s">
        <v>620</v>
      </c>
      <c r="D202" s="192" t="s">
        <v>156</v>
      </c>
      <c r="E202" s="193" t="s">
        <v>1170</v>
      </c>
      <c r="F202" s="194" t="s">
        <v>1171</v>
      </c>
      <c r="G202" s="195" t="s">
        <v>1049</v>
      </c>
      <c r="H202" s="196">
        <v>1</v>
      </c>
      <c r="I202" s="197"/>
      <c r="J202" s="198">
        <f>ROUND(I202*H202,2)</f>
        <v>0</v>
      </c>
      <c r="K202" s="194" t="s">
        <v>160</v>
      </c>
      <c r="L202" s="40"/>
      <c r="M202" s="199" t="s">
        <v>1</v>
      </c>
      <c r="N202" s="200" t="s">
        <v>41</v>
      </c>
      <c r="O202" s="72"/>
      <c r="P202" s="201">
        <f>O202*H202</f>
        <v>0</v>
      </c>
      <c r="Q202" s="201">
        <v>0.01865</v>
      </c>
      <c r="R202" s="201">
        <f>Q202*H202</f>
        <v>0.01865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274</v>
      </c>
      <c r="AT202" s="203" t="s">
        <v>156</v>
      </c>
      <c r="AU202" s="203" t="s">
        <v>85</v>
      </c>
      <c r="AY202" s="18" t="s">
        <v>154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83</v>
      </c>
      <c r="BK202" s="204">
        <f>ROUND(I202*H202,2)</f>
        <v>0</v>
      </c>
      <c r="BL202" s="18" t="s">
        <v>274</v>
      </c>
      <c r="BM202" s="203" t="s">
        <v>1172</v>
      </c>
    </row>
    <row r="203" spans="1:65" s="2" customFormat="1" ht="16.5" customHeight="1">
      <c r="A203" s="35"/>
      <c r="B203" s="36"/>
      <c r="C203" s="192" t="s">
        <v>626</v>
      </c>
      <c r="D203" s="192" t="s">
        <v>156</v>
      </c>
      <c r="E203" s="193" t="s">
        <v>1173</v>
      </c>
      <c r="F203" s="194" t="s">
        <v>1174</v>
      </c>
      <c r="G203" s="195" t="s">
        <v>1049</v>
      </c>
      <c r="H203" s="196">
        <v>4</v>
      </c>
      <c r="I203" s="197"/>
      <c r="J203" s="198">
        <f>ROUND(I203*H203,2)</f>
        <v>0</v>
      </c>
      <c r="K203" s="194" t="s">
        <v>1</v>
      </c>
      <c r="L203" s="40"/>
      <c r="M203" s="199" t="s">
        <v>1</v>
      </c>
      <c r="N203" s="200" t="s">
        <v>41</v>
      </c>
      <c r="O203" s="72"/>
      <c r="P203" s="201">
        <f>O203*H203</f>
        <v>0</v>
      </c>
      <c r="Q203" s="201">
        <v>0.01865</v>
      </c>
      <c r="R203" s="201">
        <f>Q203*H203</f>
        <v>0.0746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274</v>
      </c>
      <c r="AT203" s="203" t="s">
        <v>156</v>
      </c>
      <c r="AU203" s="203" t="s">
        <v>85</v>
      </c>
      <c r="AY203" s="18" t="s">
        <v>154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83</v>
      </c>
      <c r="BK203" s="204">
        <f>ROUND(I203*H203,2)</f>
        <v>0</v>
      </c>
      <c r="BL203" s="18" t="s">
        <v>274</v>
      </c>
      <c r="BM203" s="203" t="s">
        <v>1175</v>
      </c>
    </row>
    <row r="204" spans="1:65" s="2" customFormat="1" ht="16.5" customHeight="1">
      <c r="A204" s="35"/>
      <c r="B204" s="36"/>
      <c r="C204" s="192" t="s">
        <v>631</v>
      </c>
      <c r="D204" s="192" t="s">
        <v>156</v>
      </c>
      <c r="E204" s="193" t="s">
        <v>1176</v>
      </c>
      <c r="F204" s="194" t="s">
        <v>1177</v>
      </c>
      <c r="G204" s="195" t="s">
        <v>188</v>
      </c>
      <c r="H204" s="196">
        <v>0.093</v>
      </c>
      <c r="I204" s="197"/>
      <c r="J204" s="198">
        <f>ROUND(I204*H204,2)</f>
        <v>0</v>
      </c>
      <c r="K204" s="194" t="s">
        <v>160</v>
      </c>
      <c r="L204" s="40"/>
      <c r="M204" s="266" t="s">
        <v>1</v>
      </c>
      <c r="N204" s="267" t="s">
        <v>41</v>
      </c>
      <c r="O204" s="268"/>
      <c r="P204" s="269">
        <f>O204*H204</f>
        <v>0</v>
      </c>
      <c r="Q204" s="269">
        <v>0</v>
      </c>
      <c r="R204" s="269">
        <f>Q204*H204</f>
        <v>0</v>
      </c>
      <c r="S204" s="269">
        <v>0</v>
      </c>
      <c r="T204" s="27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274</v>
      </c>
      <c r="AT204" s="203" t="s">
        <v>156</v>
      </c>
      <c r="AU204" s="203" t="s">
        <v>85</v>
      </c>
      <c r="AY204" s="18" t="s">
        <v>154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83</v>
      </c>
      <c r="BK204" s="204">
        <f>ROUND(I204*H204,2)</f>
        <v>0</v>
      </c>
      <c r="BL204" s="18" t="s">
        <v>274</v>
      </c>
      <c r="BM204" s="203" t="s">
        <v>1178</v>
      </c>
    </row>
    <row r="205" spans="1:31" s="2" customFormat="1" ht="6.95" customHeight="1">
      <c r="A205" s="3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FRWf+RqdwsJfr7+SM8j9y1zXT7lKFzyY3VdJDpdhsw/hT4+OkKPntL7TCvu7hBBtQPfw0Hifr4n6oZsERHslog==" saltValue="DAsQkIcapfXmhuBUacBqK40WovrA/uVTh+Ph6bqZZOzmlXZN1VAzkHEmcFZYspWlzMEoSR7zKwPD/NeBbPBP3A==" spinCount="100000" sheet="1" objects="1" scenarios="1" formatColumns="0" formatRows="0" autoFilter="0"/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97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27" t="s">
        <v>113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0" t="s">
        <v>1179</v>
      </c>
      <c r="F11" s="329"/>
      <c r="G11" s="329"/>
      <c r="H11" s="32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18. 6. 2021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1" t="str">
        <f>'Rekapitulace stavby'!E14</f>
        <v>Vyplň údaj</v>
      </c>
      <c r="F20" s="332"/>
      <c r="G20" s="332"/>
      <c r="H20" s="332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3" t="s">
        <v>1</v>
      </c>
      <c r="F29" s="333"/>
      <c r="G29" s="333"/>
      <c r="H29" s="33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ROUND(J128,2)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ROUND((SUM(BE128:BE218)),2)</f>
        <v>0</v>
      </c>
      <c r="G35" s="35"/>
      <c r="H35" s="35"/>
      <c r="I35" s="131">
        <v>0.21</v>
      </c>
      <c r="J35" s="130">
        <f>ROUND(((SUM(BE128:BE218))*I35),2)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ROUND((SUM(BF128:BF218)),2)</f>
        <v>0</v>
      </c>
      <c r="G36" s="35"/>
      <c r="H36" s="35"/>
      <c r="I36" s="131">
        <v>0.15</v>
      </c>
      <c r="J36" s="130">
        <f>ROUND(((SUM(BF128:BF218))*I36),2)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ROUND((SUM(BG128:BG218)),2)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ROUND((SUM(BH128:BH218)),2)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ROUND((SUM(BI128:BI218)),2)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34" t="s">
        <v>113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82" t="str">
        <f>E11</f>
        <v>03 - VYTÁPĚNÍ</v>
      </c>
      <c r="F89" s="336"/>
      <c r="G89" s="336"/>
      <c r="H89" s="33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18. 6. 2021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 hidden="1">
      <c r="A93" s="35"/>
      <c r="B93" s="36"/>
      <c r="C93" s="30" t="s">
        <v>24</v>
      </c>
      <c r="D93" s="37"/>
      <c r="E93" s="37"/>
      <c r="F93" s="28" t="str">
        <f>E17</f>
        <v>MĚSTO ČESKÁ LÍPA, NÁM.T.G.MASARYKA 1</v>
      </c>
      <c r="G93" s="37"/>
      <c r="H93" s="37"/>
      <c r="I93" s="30" t="s">
        <v>30</v>
      </c>
      <c r="J93" s="33" t="str">
        <f>E23</f>
        <v>ING.JIŘÍ KHOL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 hidden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PROPOS LIBEREC S.R.O.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128</v>
      </c>
      <c r="E99" s="157"/>
      <c r="F99" s="157"/>
      <c r="G99" s="157"/>
      <c r="H99" s="157"/>
      <c r="I99" s="157"/>
      <c r="J99" s="158">
        <f>J129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1180</v>
      </c>
      <c r="E100" s="162"/>
      <c r="F100" s="162"/>
      <c r="G100" s="162"/>
      <c r="H100" s="162"/>
      <c r="I100" s="162"/>
      <c r="J100" s="163">
        <f>J130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1181</v>
      </c>
      <c r="E101" s="162"/>
      <c r="F101" s="162"/>
      <c r="G101" s="162"/>
      <c r="H101" s="162"/>
      <c r="I101" s="162"/>
      <c r="J101" s="163">
        <f>J133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1182</v>
      </c>
      <c r="E102" s="162"/>
      <c r="F102" s="162"/>
      <c r="G102" s="162"/>
      <c r="H102" s="162"/>
      <c r="I102" s="162"/>
      <c r="J102" s="163">
        <f>J143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1183</v>
      </c>
      <c r="E103" s="162"/>
      <c r="F103" s="162"/>
      <c r="G103" s="162"/>
      <c r="H103" s="162"/>
      <c r="I103" s="162"/>
      <c r="J103" s="163">
        <f>J167</f>
        <v>0</v>
      </c>
      <c r="K103" s="105"/>
      <c r="L103" s="164"/>
    </row>
    <row r="104" spans="2:12" s="10" customFormat="1" ht="19.9" customHeight="1" hidden="1">
      <c r="B104" s="160"/>
      <c r="C104" s="105"/>
      <c r="D104" s="161" t="s">
        <v>1184</v>
      </c>
      <c r="E104" s="162"/>
      <c r="F104" s="162"/>
      <c r="G104" s="162"/>
      <c r="H104" s="162"/>
      <c r="I104" s="162"/>
      <c r="J104" s="163">
        <f>J187</f>
        <v>0</v>
      </c>
      <c r="K104" s="105"/>
      <c r="L104" s="164"/>
    </row>
    <row r="105" spans="2:12" s="10" customFormat="1" ht="19.9" customHeight="1" hidden="1">
      <c r="B105" s="160"/>
      <c r="C105" s="105"/>
      <c r="D105" s="161" t="s">
        <v>1185</v>
      </c>
      <c r="E105" s="162"/>
      <c r="F105" s="162"/>
      <c r="G105" s="162"/>
      <c r="H105" s="162"/>
      <c r="I105" s="162"/>
      <c r="J105" s="163">
        <f>J209</f>
        <v>0</v>
      </c>
      <c r="K105" s="105"/>
      <c r="L105" s="164"/>
    </row>
    <row r="106" spans="2:12" s="9" customFormat="1" ht="24.95" customHeight="1" hidden="1">
      <c r="B106" s="154"/>
      <c r="C106" s="155"/>
      <c r="D106" s="156" t="s">
        <v>1186</v>
      </c>
      <c r="E106" s="157"/>
      <c r="F106" s="157"/>
      <c r="G106" s="157"/>
      <c r="H106" s="157"/>
      <c r="I106" s="157"/>
      <c r="J106" s="158">
        <f>J216</f>
        <v>0</v>
      </c>
      <c r="K106" s="155"/>
      <c r="L106" s="159"/>
    </row>
    <row r="107" spans="1:31" s="2" customFormat="1" ht="21.75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1.25" hidden="1"/>
    <row r="110" ht="11.25" hidden="1"/>
    <row r="111" ht="11.25" hidden="1"/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139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4" t="str">
        <f>E7</f>
        <v>VESTAVBA MŠ DO OBJEKTU ZŠ JIŽNÍ Č.P.1903, ČESKÁ LÍPA - R01</v>
      </c>
      <c r="F116" s="335"/>
      <c r="G116" s="335"/>
      <c r="H116" s="33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22"/>
      <c r="C117" s="30" t="s">
        <v>112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5"/>
      <c r="B118" s="36"/>
      <c r="C118" s="37"/>
      <c r="D118" s="37"/>
      <c r="E118" s="334" t="s">
        <v>113</v>
      </c>
      <c r="F118" s="336"/>
      <c r="G118" s="336"/>
      <c r="H118" s="336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114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2" t="str">
        <f>E11</f>
        <v>03 - VYTÁPĚNÍ</v>
      </c>
      <c r="F120" s="336"/>
      <c r="G120" s="336"/>
      <c r="H120" s="336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F14</f>
        <v xml:space="preserve"> </v>
      </c>
      <c r="G122" s="37"/>
      <c r="H122" s="37"/>
      <c r="I122" s="30" t="s">
        <v>22</v>
      </c>
      <c r="J122" s="67" t="str">
        <f>IF(J14="","",J14)</f>
        <v>18. 6. 2021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E17</f>
        <v>MĚSTO ČESKÁ LÍPA, NÁM.T.G.MASARYKA 1</v>
      </c>
      <c r="G124" s="37"/>
      <c r="H124" s="37"/>
      <c r="I124" s="30" t="s">
        <v>30</v>
      </c>
      <c r="J124" s="33" t="str">
        <f>E23</f>
        <v>ING.JIŘÍ KHOL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28</v>
      </c>
      <c r="D125" s="37"/>
      <c r="E125" s="37"/>
      <c r="F125" s="28" t="str">
        <f>IF(E20="","",E20)</f>
        <v>Vyplň údaj</v>
      </c>
      <c r="G125" s="37"/>
      <c r="H125" s="37"/>
      <c r="I125" s="30" t="s">
        <v>33</v>
      </c>
      <c r="J125" s="33" t="str">
        <f>E26</f>
        <v>PROPOS LIBEREC S.R.O.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5"/>
      <c r="B127" s="166"/>
      <c r="C127" s="167" t="s">
        <v>140</v>
      </c>
      <c r="D127" s="168" t="s">
        <v>61</v>
      </c>
      <c r="E127" s="168" t="s">
        <v>57</v>
      </c>
      <c r="F127" s="168" t="s">
        <v>58</v>
      </c>
      <c r="G127" s="168" t="s">
        <v>141</v>
      </c>
      <c r="H127" s="168" t="s">
        <v>142</v>
      </c>
      <c r="I127" s="168" t="s">
        <v>143</v>
      </c>
      <c r="J127" s="168" t="s">
        <v>118</v>
      </c>
      <c r="K127" s="169" t="s">
        <v>144</v>
      </c>
      <c r="L127" s="170"/>
      <c r="M127" s="76" t="s">
        <v>1</v>
      </c>
      <c r="N127" s="77" t="s">
        <v>40</v>
      </c>
      <c r="O127" s="77" t="s">
        <v>145</v>
      </c>
      <c r="P127" s="77" t="s">
        <v>146</v>
      </c>
      <c r="Q127" s="77" t="s">
        <v>147</v>
      </c>
      <c r="R127" s="77" t="s">
        <v>148</v>
      </c>
      <c r="S127" s="77" t="s">
        <v>149</v>
      </c>
      <c r="T127" s="78" t="s">
        <v>150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9" customHeight="1">
      <c r="A128" s="35"/>
      <c r="B128" s="36"/>
      <c r="C128" s="83" t="s">
        <v>151</v>
      </c>
      <c r="D128" s="37"/>
      <c r="E128" s="37"/>
      <c r="F128" s="37"/>
      <c r="G128" s="37"/>
      <c r="H128" s="37"/>
      <c r="I128" s="37"/>
      <c r="J128" s="171">
        <f>BK128</f>
        <v>0</v>
      </c>
      <c r="K128" s="37"/>
      <c r="L128" s="40"/>
      <c r="M128" s="79"/>
      <c r="N128" s="172"/>
      <c r="O128" s="80"/>
      <c r="P128" s="173">
        <f>P129+P216</f>
        <v>0</v>
      </c>
      <c r="Q128" s="80"/>
      <c r="R128" s="173">
        <f>R129+R216</f>
        <v>2.1609059999999998</v>
      </c>
      <c r="S128" s="80"/>
      <c r="T128" s="174">
        <f>T129+T216</f>
        <v>1.1876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120</v>
      </c>
      <c r="BK128" s="175">
        <f>BK129+BK216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503</v>
      </c>
      <c r="F129" s="179" t="s">
        <v>504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P130+P133+P143+P167+P187+P209</f>
        <v>0</v>
      </c>
      <c r="Q129" s="184"/>
      <c r="R129" s="185">
        <f>R130+R133+R143+R167+R187+R209</f>
        <v>2.1609059999999998</v>
      </c>
      <c r="S129" s="184"/>
      <c r="T129" s="186">
        <f>T130+T133+T143+T167+T187+T209</f>
        <v>1.1876</v>
      </c>
      <c r="AR129" s="187" t="s">
        <v>85</v>
      </c>
      <c r="AT129" s="188" t="s">
        <v>75</v>
      </c>
      <c r="AU129" s="188" t="s">
        <v>76</v>
      </c>
      <c r="AY129" s="187" t="s">
        <v>154</v>
      </c>
      <c r="BK129" s="189">
        <f>BK130+BK133+BK143+BK167+BK187+BK209</f>
        <v>0</v>
      </c>
    </row>
    <row r="130" spans="2:63" s="12" customFormat="1" ht="22.9" customHeight="1">
      <c r="B130" s="176"/>
      <c r="C130" s="177"/>
      <c r="D130" s="178" t="s">
        <v>75</v>
      </c>
      <c r="E130" s="190" t="s">
        <v>563</v>
      </c>
      <c r="F130" s="190" t="s">
        <v>1187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0.06336</v>
      </c>
      <c r="S130" s="184"/>
      <c r="T130" s="186">
        <f>SUM(T131:T132)</f>
        <v>0</v>
      </c>
      <c r="AR130" s="187" t="s">
        <v>85</v>
      </c>
      <c r="AT130" s="188" t="s">
        <v>75</v>
      </c>
      <c r="AU130" s="188" t="s">
        <v>83</v>
      </c>
      <c r="AY130" s="187" t="s">
        <v>154</v>
      </c>
      <c r="BK130" s="189">
        <f>SUM(BK131:BK132)</f>
        <v>0</v>
      </c>
    </row>
    <row r="131" spans="1:65" s="2" customFormat="1" ht="24">
      <c r="A131" s="35"/>
      <c r="B131" s="36"/>
      <c r="C131" s="192" t="s">
        <v>83</v>
      </c>
      <c r="D131" s="192" t="s">
        <v>156</v>
      </c>
      <c r="E131" s="193" t="s">
        <v>1188</v>
      </c>
      <c r="F131" s="194" t="s">
        <v>1189</v>
      </c>
      <c r="G131" s="195" t="s">
        <v>266</v>
      </c>
      <c r="H131" s="196">
        <v>99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0.00064</v>
      </c>
      <c r="R131" s="201">
        <f>Q131*H131</f>
        <v>0.06336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274</v>
      </c>
      <c r="AT131" s="203" t="s">
        <v>156</v>
      </c>
      <c r="AU131" s="203" t="s">
        <v>85</v>
      </c>
      <c r="AY131" s="18" t="s">
        <v>154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83</v>
      </c>
      <c r="BK131" s="204">
        <f>ROUND(I131*H131,2)</f>
        <v>0</v>
      </c>
      <c r="BL131" s="18" t="s">
        <v>274</v>
      </c>
      <c r="BM131" s="203" t="s">
        <v>1190</v>
      </c>
    </row>
    <row r="132" spans="1:47" s="2" customFormat="1" ht="48.75">
      <c r="A132" s="35"/>
      <c r="B132" s="36"/>
      <c r="C132" s="37"/>
      <c r="D132" s="207" t="s">
        <v>523</v>
      </c>
      <c r="E132" s="37"/>
      <c r="F132" s="259" t="s">
        <v>1191</v>
      </c>
      <c r="G132" s="37"/>
      <c r="H132" s="37"/>
      <c r="I132" s="260"/>
      <c r="J132" s="37"/>
      <c r="K132" s="37"/>
      <c r="L132" s="40"/>
      <c r="M132" s="261"/>
      <c r="N132" s="262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523</v>
      </c>
      <c r="AU132" s="18" t="s">
        <v>85</v>
      </c>
    </row>
    <row r="133" spans="2:63" s="12" customFormat="1" ht="22.9" customHeight="1">
      <c r="B133" s="176"/>
      <c r="C133" s="177"/>
      <c r="D133" s="178" t="s">
        <v>75</v>
      </c>
      <c r="E133" s="190" t="s">
        <v>1192</v>
      </c>
      <c r="F133" s="190" t="s">
        <v>1193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SUM(P134:P142)</f>
        <v>0</v>
      </c>
      <c r="Q133" s="184"/>
      <c r="R133" s="185">
        <f>SUM(R134:R142)</f>
        <v>0.056100000000000004</v>
      </c>
      <c r="S133" s="184"/>
      <c r="T133" s="186">
        <f>SUM(T134:T142)</f>
        <v>0</v>
      </c>
      <c r="AR133" s="187" t="s">
        <v>85</v>
      </c>
      <c r="AT133" s="188" t="s">
        <v>75</v>
      </c>
      <c r="AU133" s="188" t="s">
        <v>83</v>
      </c>
      <c r="AY133" s="187" t="s">
        <v>154</v>
      </c>
      <c r="BK133" s="189">
        <f>SUM(BK134:BK142)</f>
        <v>0</v>
      </c>
    </row>
    <row r="134" spans="1:65" s="2" customFormat="1" ht="16.5" customHeight="1">
      <c r="A134" s="35"/>
      <c r="B134" s="36"/>
      <c r="C134" s="192" t="s">
        <v>85</v>
      </c>
      <c r="D134" s="192" t="s">
        <v>156</v>
      </c>
      <c r="E134" s="193" t="s">
        <v>1194</v>
      </c>
      <c r="F134" s="194" t="s">
        <v>1195</v>
      </c>
      <c r="G134" s="195" t="s">
        <v>1196</v>
      </c>
      <c r="H134" s="196">
        <v>8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0.00113</v>
      </c>
      <c r="R134" s="201">
        <f>Q134*H134</f>
        <v>0.00904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274</v>
      </c>
      <c r="AT134" s="203" t="s">
        <v>156</v>
      </c>
      <c r="AU134" s="203" t="s">
        <v>85</v>
      </c>
      <c r="AY134" s="18" t="s">
        <v>154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274</v>
      </c>
      <c r="BM134" s="203" t="s">
        <v>1197</v>
      </c>
    </row>
    <row r="135" spans="1:65" s="2" customFormat="1" ht="16.5" customHeight="1">
      <c r="A135" s="35"/>
      <c r="B135" s="36"/>
      <c r="C135" s="192" t="s">
        <v>211</v>
      </c>
      <c r="D135" s="192" t="s">
        <v>156</v>
      </c>
      <c r="E135" s="193" t="s">
        <v>1198</v>
      </c>
      <c r="F135" s="194" t="s">
        <v>1199</v>
      </c>
      <c r="G135" s="195" t="s">
        <v>1196</v>
      </c>
      <c r="H135" s="196">
        <v>1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0.00014</v>
      </c>
      <c r="R135" s="201">
        <f>Q135*H135</f>
        <v>0.00014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274</v>
      </c>
      <c r="AT135" s="203" t="s">
        <v>156</v>
      </c>
      <c r="AU135" s="203" t="s">
        <v>85</v>
      </c>
      <c r="AY135" s="18" t="s">
        <v>154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83</v>
      </c>
      <c r="BK135" s="204">
        <f>ROUND(I135*H135,2)</f>
        <v>0</v>
      </c>
      <c r="BL135" s="18" t="s">
        <v>274</v>
      </c>
      <c r="BM135" s="203" t="s">
        <v>1200</v>
      </c>
    </row>
    <row r="136" spans="1:65" s="2" customFormat="1" ht="16.5" customHeight="1">
      <c r="A136" s="35"/>
      <c r="B136" s="36"/>
      <c r="C136" s="238" t="s">
        <v>161</v>
      </c>
      <c r="D136" s="238" t="s">
        <v>206</v>
      </c>
      <c r="E136" s="239" t="s">
        <v>1201</v>
      </c>
      <c r="F136" s="240" t="s">
        <v>1202</v>
      </c>
      <c r="G136" s="241" t="s">
        <v>1196</v>
      </c>
      <c r="H136" s="242">
        <v>1</v>
      </c>
      <c r="I136" s="243"/>
      <c r="J136" s="244">
        <f>ROUND(I136*H136,2)</f>
        <v>0</v>
      </c>
      <c r="K136" s="240" t="s">
        <v>1</v>
      </c>
      <c r="L136" s="245"/>
      <c r="M136" s="246" t="s">
        <v>1</v>
      </c>
      <c r="N136" s="247" t="s">
        <v>41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386</v>
      </c>
      <c r="AT136" s="203" t="s">
        <v>206</v>
      </c>
      <c r="AU136" s="203" t="s">
        <v>85</v>
      </c>
      <c r="AY136" s="18" t="s">
        <v>154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83</v>
      </c>
      <c r="BK136" s="204">
        <f>ROUND(I136*H136,2)</f>
        <v>0</v>
      </c>
      <c r="BL136" s="18" t="s">
        <v>274</v>
      </c>
      <c r="BM136" s="203" t="s">
        <v>1203</v>
      </c>
    </row>
    <row r="137" spans="1:47" s="2" customFormat="1" ht="29.25">
      <c r="A137" s="35"/>
      <c r="B137" s="36"/>
      <c r="C137" s="37"/>
      <c r="D137" s="207" t="s">
        <v>523</v>
      </c>
      <c r="E137" s="37"/>
      <c r="F137" s="259" t="s">
        <v>1204</v>
      </c>
      <c r="G137" s="37"/>
      <c r="H137" s="37"/>
      <c r="I137" s="260"/>
      <c r="J137" s="37"/>
      <c r="K137" s="37"/>
      <c r="L137" s="40"/>
      <c r="M137" s="261"/>
      <c r="N137" s="262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523</v>
      </c>
      <c r="AU137" s="18" t="s">
        <v>85</v>
      </c>
    </row>
    <row r="138" spans="1:65" s="2" customFormat="1" ht="16.5" customHeight="1">
      <c r="A138" s="35"/>
      <c r="B138" s="36"/>
      <c r="C138" s="192" t="s">
        <v>179</v>
      </c>
      <c r="D138" s="192" t="s">
        <v>156</v>
      </c>
      <c r="E138" s="193" t="s">
        <v>1205</v>
      </c>
      <c r="F138" s="194" t="s">
        <v>1206</v>
      </c>
      <c r="G138" s="195" t="s">
        <v>432</v>
      </c>
      <c r="H138" s="196">
        <v>4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0.00391</v>
      </c>
      <c r="R138" s="201">
        <f>Q138*H138</f>
        <v>0.01564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274</v>
      </c>
      <c r="AT138" s="203" t="s">
        <v>156</v>
      </c>
      <c r="AU138" s="203" t="s">
        <v>85</v>
      </c>
      <c r="AY138" s="18" t="s">
        <v>154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83</v>
      </c>
      <c r="BK138" s="204">
        <f>ROUND(I138*H138,2)</f>
        <v>0</v>
      </c>
      <c r="BL138" s="18" t="s">
        <v>274</v>
      </c>
      <c r="BM138" s="203" t="s">
        <v>1207</v>
      </c>
    </row>
    <row r="139" spans="1:65" s="2" customFormat="1" ht="24">
      <c r="A139" s="35"/>
      <c r="B139" s="36"/>
      <c r="C139" s="192" t="s">
        <v>185</v>
      </c>
      <c r="D139" s="192" t="s">
        <v>156</v>
      </c>
      <c r="E139" s="193" t="s">
        <v>1208</v>
      </c>
      <c r="F139" s="194" t="s">
        <v>1209</v>
      </c>
      <c r="G139" s="195" t="s">
        <v>336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>O139*H139</f>
        <v>0</v>
      </c>
      <c r="Q139" s="201">
        <v>0.00391</v>
      </c>
      <c r="R139" s="201">
        <f>Q139*H139</f>
        <v>0.00391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274</v>
      </c>
      <c r="AT139" s="203" t="s">
        <v>156</v>
      </c>
      <c r="AU139" s="203" t="s">
        <v>85</v>
      </c>
      <c r="AY139" s="18" t="s">
        <v>154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83</v>
      </c>
      <c r="BK139" s="204">
        <f>ROUND(I139*H139,2)</f>
        <v>0</v>
      </c>
      <c r="BL139" s="18" t="s">
        <v>274</v>
      </c>
      <c r="BM139" s="203" t="s">
        <v>1210</v>
      </c>
    </row>
    <row r="140" spans="1:65" s="2" customFormat="1" ht="16.5" customHeight="1">
      <c r="A140" s="35"/>
      <c r="B140" s="36"/>
      <c r="C140" s="192" t="s">
        <v>191</v>
      </c>
      <c r="D140" s="192" t="s">
        <v>156</v>
      </c>
      <c r="E140" s="193" t="s">
        <v>1211</v>
      </c>
      <c r="F140" s="194" t="s">
        <v>1212</v>
      </c>
      <c r="G140" s="195" t="s">
        <v>336</v>
      </c>
      <c r="H140" s="196">
        <v>2</v>
      </c>
      <c r="I140" s="197"/>
      <c r="J140" s="198">
        <f>ROUND(I140*H140,2)</f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>O140*H140</f>
        <v>0</v>
      </c>
      <c r="Q140" s="201">
        <v>0.00391</v>
      </c>
      <c r="R140" s="201">
        <f>Q140*H140</f>
        <v>0.00782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274</v>
      </c>
      <c r="AT140" s="203" t="s">
        <v>156</v>
      </c>
      <c r="AU140" s="203" t="s">
        <v>85</v>
      </c>
      <c r="AY140" s="18" t="s">
        <v>154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83</v>
      </c>
      <c r="BK140" s="204">
        <f>ROUND(I140*H140,2)</f>
        <v>0</v>
      </c>
      <c r="BL140" s="18" t="s">
        <v>274</v>
      </c>
      <c r="BM140" s="203" t="s">
        <v>1213</v>
      </c>
    </row>
    <row r="141" spans="1:65" s="2" customFormat="1" ht="16.5" customHeight="1">
      <c r="A141" s="35"/>
      <c r="B141" s="36"/>
      <c r="C141" s="192" t="s">
        <v>199</v>
      </c>
      <c r="D141" s="192" t="s">
        <v>156</v>
      </c>
      <c r="E141" s="193" t="s">
        <v>1214</v>
      </c>
      <c r="F141" s="194" t="s">
        <v>1215</v>
      </c>
      <c r="G141" s="195" t="s">
        <v>266</v>
      </c>
      <c r="H141" s="196">
        <v>3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>O141*H141</f>
        <v>0</v>
      </c>
      <c r="Q141" s="201">
        <v>0.00391</v>
      </c>
      <c r="R141" s="201">
        <f>Q141*H141</f>
        <v>0.01173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274</v>
      </c>
      <c r="AT141" s="203" t="s">
        <v>156</v>
      </c>
      <c r="AU141" s="203" t="s">
        <v>85</v>
      </c>
      <c r="AY141" s="18" t="s">
        <v>154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83</v>
      </c>
      <c r="BK141" s="204">
        <f>ROUND(I141*H141,2)</f>
        <v>0</v>
      </c>
      <c r="BL141" s="18" t="s">
        <v>274</v>
      </c>
      <c r="BM141" s="203" t="s">
        <v>1216</v>
      </c>
    </row>
    <row r="142" spans="1:65" s="2" customFormat="1" ht="16.5" customHeight="1">
      <c r="A142" s="35"/>
      <c r="B142" s="36"/>
      <c r="C142" s="192" t="s">
        <v>205</v>
      </c>
      <c r="D142" s="192" t="s">
        <v>156</v>
      </c>
      <c r="E142" s="193" t="s">
        <v>1217</v>
      </c>
      <c r="F142" s="194" t="s">
        <v>1218</v>
      </c>
      <c r="G142" s="195" t="s">
        <v>746</v>
      </c>
      <c r="H142" s="196">
        <v>2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0.00391</v>
      </c>
      <c r="R142" s="201">
        <f>Q142*H142</f>
        <v>0.00782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274</v>
      </c>
      <c r="AT142" s="203" t="s">
        <v>156</v>
      </c>
      <c r="AU142" s="203" t="s">
        <v>85</v>
      </c>
      <c r="AY142" s="18" t="s">
        <v>154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83</v>
      </c>
      <c r="BK142" s="204">
        <f>ROUND(I142*H142,2)</f>
        <v>0</v>
      </c>
      <c r="BL142" s="18" t="s">
        <v>274</v>
      </c>
      <c r="BM142" s="203" t="s">
        <v>1219</v>
      </c>
    </row>
    <row r="143" spans="2:63" s="12" customFormat="1" ht="22.9" customHeight="1">
      <c r="B143" s="176"/>
      <c r="C143" s="177"/>
      <c r="D143" s="178" t="s">
        <v>75</v>
      </c>
      <c r="E143" s="190" t="s">
        <v>1220</v>
      </c>
      <c r="F143" s="190" t="s">
        <v>1221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SUM(P144:P166)</f>
        <v>0</v>
      </c>
      <c r="Q143" s="184"/>
      <c r="R143" s="185">
        <f>SUM(R144:R166)</f>
        <v>0.64165</v>
      </c>
      <c r="S143" s="184"/>
      <c r="T143" s="186">
        <f>SUM(T144:T166)</f>
        <v>1.1876</v>
      </c>
      <c r="AR143" s="187" t="s">
        <v>85</v>
      </c>
      <c r="AT143" s="188" t="s">
        <v>75</v>
      </c>
      <c r="AU143" s="188" t="s">
        <v>83</v>
      </c>
      <c r="AY143" s="187" t="s">
        <v>154</v>
      </c>
      <c r="BK143" s="189">
        <f>SUM(BK144:BK166)</f>
        <v>0</v>
      </c>
    </row>
    <row r="144" spans="1:65" s="2" customFormat="1" ht="24">
      <c r="A144" s="35"/>
      <c r="B144" s="36"/>
      <c r="C144" s="192" t="s">
        <v>213</v>
      </c>
      <c r="D144" s="192" t="s">
        <v>156</v>
      </c>
      <c r="E144" s="193" t="s">
        <v>1222</v>
      </c>
      <c r="F144" s="194" t="s">
        <v>1223</v>
      </c>
      <c r="G144" s="195" t="s">
        <v>432</v>
      </c>
      <c r="H144" s="196">
        <v>60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>O144*H144</f>
        <v>0</v>
      </c>
      <c r="Q144" s="201">
        <v>2E-05</v>
      </c>
      <c r="R144" s="201">
        <f>Q144*H144</f>
        <v>0.0012000000000000001</v>
      </c>
      <c r="S144" s="201">
        <v>0.0032</v>
      </c>
      <c r="T144" s="202">
        <f>S144*H144</f>
        <v>0.192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274</v>
      </c>
      <c r="AT144" s="203" t="s">
        <v>156</v>
      </c>
      <c r="AU144" s="203" t="s">
        <v>85</v>
      </c>
      <c r="AY144" s="18" t="s">
        <v>154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83</v>
      </c>
      <c r="BK144" s="204">
        <f>ROUND(I144*H144,2)</f>
        <v>0</v>
      </c>
      <c r="BL144" s="18" t="s">
        <v>274</v>
      </c>
      <c r="BM144" s="203" t="s">
        <v>1224</v>
      </c>
    </row>
    <row r="145" spans="1:65" s="2" customFormat="1" ht="21.75" customHeight="1">
      <c r="A145" s="35"/>
      <c r="B145" s="36"/>
      <c r="C145" s="192" t="s">
        <v>224</v>
      </c>
      <c r="D145" s="192" t="s">
        <v>156</v>
      </c>
      <c r="E145" s="193" t="s">
        <v>1225</v>
      </c>
      <c r="F145" s="194" t="s">
        <v>1226</v>
      </c>
      <c r="G145" s="195" t="s">
        <v>432</v>
      </c>
      <c r="H145" s="196">
        <v>95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2E-05</v>
      </c>
      <c r="R145" s="201">
        <f>Q145*H145</f>
        <v>0.0019000000000000002</v>
      </c>
      <c r="S145" s="201">
        <v>0.0032</v>
      </c>
      <c r="T145" s="202">
        <f>S145*H145</f>
        <v>0.304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274</v>
      </c>
      <c r="AT145" s="203" t="s">
        <v>156</v>
      </c>
      <c r="AU145" s="203" t="s">
        <v>85</v>
      </c>
      <c r="AY145" s="18" t="s">
        <v>154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274</v>
      </c>
      <c r="BM145" s="203" t="s">
        <v>1227</v>
      </c>
    </row>
    <row r="146" spans="1:47" s="2" customFormat="1" ht="58.5">
      <c r="A146" s="35"/>
      <c r="B146" s="36"/>
      <c r="C146" s="37"/>
      <c r="D146" s="207" t="s">
        <v>523</v>
      </c>
      <c r="E146" s="37"/>
      <c r="F146" s="259" t="s">
        <v>1228</v>
      </c>
      <c r="G146" s="37"/>
      <c r="H146" s="37"/>
      <c r="I146" s="260"/>
      <c r="J146" s="37"/>
      <c r="K146" s="37"/>
      <c r="L146" s="40"/>
      <c r="M146" s="261"/>
      <c r="N146" s="262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523</v>
      </c>
      <c r="AU146" s="18" t="s">
        <v>85</v>
      </c>
    </row>
    <row r="147" spans="1:65" s="2" customFormat="1" ht="16.5" customHeight="1">
      <c r="A147" s="35"/>
      <c r="B147" s="36"/>
      <c r="C147" s="192" t="s">
        <v>230</v>
      </c>
      <c r="D147" s="192" t="s">
        <v>156</v>
      </c>
      <c r="E147" s="193" t="s">
        <v>1229</v>
      </c>
      <c r="F147" s="194" t="s">
        <v>1230</v>
      </c>
      <c r="G147" s="195" t="s">
        <v>336</v>
      </c>
      <c r="H147" s="196">
        <v>128</v>
      </c>
      <c r="I147" s="197"/>
      <c r="J147" s="198">
        <f aca="true" t="shared" si="0" ref="J147:J166"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 aca="true" t="shared" si="1" ref="P147:P166">O147*H147</f>
        <v>0</v>
      </c>
      <c r="Q147" s="201">
        <v>5E-05</v>
      </c>
      <c r="R147" s="201">
        <f aca="true" t="shared" si="2" ref="R147:R166">Q147*H147</f>
        <v>0.0064</v>
      </c>
      <c r="S147" s="201">
        <v>0.00532</v>
      </c>
      <c r="T147" s="202">
        <f aca="true" t="shared" si="3" ref="T147:T166">S147*H147</f>
        <v>0.68096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274</v>
      </c>
      <c r="AT147" s="203" t="s">
        <v>156</v>
      </c>
      <c r="AU147" s="203" t="s">
        <v>85</v>
      </c>
      <c r="AY147" s="18" t="s">
        <v>154</v>
      </c>
      <c r="BE147" s="204">
        <f aca="true" t="shared" si="4" ref="BE147:BE166">IF(N147="základní",J147,0)</f>
        <v>0</v>
      </c>
      <c r="BF147" s="204">
        <f aca="true" t="shared" si="5" ref="BF147:BF166">IF(N147="snížená",J147,0)</f>
        <v>0</v>
      </c>
      <c r="BG147" s="204">
        <f aca="true" t="shared" si="6" ref="BG147:BG166">IF(N147="zákl. přenesená",J147,0)</f>
        <v>0</v>
      </c>
      <c r="BH147" s="204">
        <f aca="true" t="shared" si="7" ref="BH147:BH166">IF(N147="sníž. přenesená",J147,0)</f>
        <v>0</v>
      </c>
      <c r="BI147" s="204">
        <f aca="true" t="shared" si="8" ref="BI147:BI166">IF(N147="nulová",J147,0)</f>
        <v>0</v>
      </c>
      <c r="BJ147" s="18" t="s">
        <v>83</v>
      </c>
      <c r="BK147" s="204">
        <f aca="true" t="shared" si="9" ref="BK147:BK166">ROUND(I147*H147,2)</f>
        <v>0</v>
      </c>
      <c r="BL147" s="18" t="s">
        <v>274</v>
      </c>
      <c r="BM147" s="203" t="s">
        <v>1231</v>
      </c>
    </row>
    <row r="148" spans="1:65" s="2" customFormat="1" ht="16.5" customHeight="1">
      <c r="A148" s="35"/>
      <c r="B148" s="36"/>
      <c r="C148" s="192" t="s">
        <v>236</v>
      </c>
      <c r="D148" s="192" t="s">
        <v>156</v>
      </c>
      <c r="E148" s="193" t="s">
        <v>1232</v>
      </c>
      <c r="F148" s="194" t="s">
        <v>1233</v>
      </c>
      <c r="G148" s="195" t="s">
        <v>336</v>
      </c>
      <c r="H148" s="196">
        <v>2</v>
      </c>
      <c r="I148" s="197"/>
      <c r="J148" s="198">
        <f t="shared" si="0"/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 t="shared" si="1"/>
        <v>0</v>
      </c>
      <c r="Q148" s="201">
        <v>5E-05</v>
      </c>
      <c r="R148" s="201">
        <f t="shared" si="2"/>
        <v>0.0001</v>
      </c>
      <c r="S148" s="201">
        <v>0.00532</v>
      </c>
      <c r="T148" s="202">
        <f t="shared" si="3"/>
        <v>0.01064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274</v>
      </c>
      <c r="AT148" s="203" t="s">
        <v>156</v>
      </c>
      <c r="AU148" s="203" t="s">
        <v>85</v>
      </c>
      <c r="AY148" s="18" t="s">
        <v>154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83</v>
      </c>
      <c r="BK148" s="204">
        <f t="shared" si="9"/>
        <v>0</v>
      </c>
      <c r="BL148" s="18" t="s">
        <v>274</v>
      </c>
      <c r="BM148" s="203" t="s">
        <v>1234</v>
      </c>
    </row>
    <row r="149" spans="1:65" s="2" customFormat="1" ht="16.5" customHeight="1">
      <c r="A149" s="35"/>
      <c r="B149" s="36"/>
      <c r="C149" s="192" t="s">
        <v>247</v>
      </c>
      <c r="D149" s="192" t="s">
        <v>156</v>
      </c>
      <c r="E149" s="193" t="s">
        <v>1235</v>
      </c>
      <c r="F149" s="194" t="s">
        <v>1236</v>
      </c>
      <c r="G149" s="195" t="s">
        <v>266</v>
      </c>
      <c r="H149" s="196">
        <v>19</v>
      </c>
      <c r="I149" s="197"/>
      <c r="J149" s="198">
        <f t="shared" si="0"/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 t="shared" si="1"/>
        <v>0</v>
      </c>
      <c r="Q149" s="201">
        <v>0.00105</v>
      </c>
      <c r="R149" s="201">
        <f t="shared" si="2"/>
        <v>0.01995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274</v>
      </c>
      <c r="AT149" s="203" t="s">
        <v>156</v>
      </c>
      <c r="AU149" s="203" t="s">
        <v>85</v>
      </c>
      <c r="AY149" s="18" t="s">
        <v>154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83</v>
      </c>
      <c r="BK149" s="204">
        <f t="shared" si="9"/>
        <v>0</v>
      </c>
      <c r="BL149" s="18" t="s">
        <v>274</v>
      </c>
      <c r="BM149" s="203" t="s">
        <v>1237</v>
      </c>
    </row>
    <row r="150" spans="1:65" s="2" customFormat="1" ht="16.5" customHeight="1">
      <c r="A150" s="35"/>
      <c r="B150" s="36"/>
      <c r="C150" s="192" t="s">
        <v>8</v>
      </c>
      <c r="D150" s="192" t="s">
        <v>156</v>
      </c>
      <c r="E150" s="193" t="s">
        <v>1238</v>
      </c>
      <c r="F150" s="194" t="s">
        <v>1239</v>
      </c>
      <c r="G150" s="195" t="s">
        <v>266</v>
      </c>
      <c r="H150" s="196">
        <v>105</v>
      </c>
      <c r="I150" s="197"/>
      <c r="J150" s="198">
        <f t="shared" si="0"/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t="shared" si="1"/>
        <v>0</v>
      </c>
      <c r="Q150" s="201">
        <v>0.00148</v>
      </c>
      <c r="R150" s="201">
        <f t="shared" si="2"/>
        <v>0.1554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274</v>
      </c>
      <c r="AT150" s="203" t="s">
        <v>156</v>
      </c>
      <c r="AU150" s="203" t="s">
        <v>85</v>
      </c>
      <c r="AY150" s="18" t="s">
        <v>154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83</v>
      </c>
      <c r="BK150" s="204">
        <f t="shared" si="9"/>
        <v>0</v>
      </c>
      <c r="BL150" s="18" t="s">
        <v>274</v>
      </c>
      <c r="BM150" s="203" t="s">
        <v>1240</v>
      </c>
    </row>
    <row r="151" spans="1:65" s="2" customFormat="1" ht="16.5" customHeight="1">
      <c r="A151" s="35"/>
      <c r="B151" s="36"/>
      <c r="C151" s="192" t="s">
        <v>274</v>
      </c>
      <c r="D151" s="192" t="s">
        <v>156</v>
      </c>
      <c r="E151" s="193" t="s">
        <v>1241</v>
      </c>
      <c r="F151" s="194" t="s">
        <v>1242</v>
      </c>
      <c r="G151" s="195" t="s">
        <v>266</v>
      </c>
      <c r="H151" s="196">
        <v>30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1"/>
        <v>0</v>
      </c>
      <c r="Q151" s="201">
        <v>0.00189</v>
      </c>
      <c r="R151" s="201">
        <f t="shared" si="2"/>
        <v>0.0567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274</v>
      </c>
      <c r="AT151" s="203" t="s">
        <v>156</v>
      </c>
      <c r="AU151" s="203" t="s">
        <v>85</v>
      </c>
      <c r="AY151" s="18" t="s">
        <v>154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83</v>
      </c>
      <c r="BK151" s="204">
        <f t="shared" si="9"/>
        <v>0</v>
      </c>
      <c r="BL151" s="18" t="s">
        <v>274</v>
      </c>
      <c r="BM151" s="203" t="s">
        <v>1243</v>
      </c>
    </row>
    <row r="152" spans="1:65" s="2" customFormat="1" ht="16.5" customHeight="1">
      <c r="A152" s="35"/>
      <c r="B152" s="36"/>
      <c r="C152" s="192" t="s">
        <v>279</v>
      </c>
      <c r="D152" s="192" t="s">
        <v>156</v>
      </c>
      <c r="E152" s="193" t="s">
        <v>1244</v>
      </c>
      <c r="F152" s="194" t="s">
        <v>1245</v>
      </c>
      <c r="G152" s="195" t="s">
        <v>266</v>
      </c>
      <c r="H152" s="196">
        <v>49</v>
      </c>
      <c r="I152" s="197"/>
      <c r="J152" s="198">
        <f t="shared" si="0"/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 t="shared" si="1"/>
        <v>0</v>
      </c>
      <c r="Q152" s="201">
        <v>0.00284</v>
      </c>
      <c r="R152" s="201">
        <f t="shared" si="2"/>
        <v>0.13916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274</v>
      </c>
      <c r="AT152" s="203" t="s">
        <v>156</v>
      </c>
      <c r="AU152" s="203" t="s">
        <v>85</v>
      </c>
      <c r="AY152" s="18" t="s">
        <v>154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83</v>
      </c>
      <c r="BK152" s="204">
        <f t="shared" si="9"/>
        <v>0</v>
      </c>
      <c r="BL152" s="18" t="s">
        <v>274</v>
      </c>
      <c r="BM152" s="203" t="s">
        <v>1246</v>
      </c>
    </row>
    <row r="153" spans="1:65" s="2" customFormat="1" ht="16.5" customHeight="1">
      <c r="A153" s="35"/>
      <c r="B153" s="36"/>
      <c r="C153" s="192" t="s">
        <v>283</v>
      </c>
      <c r="D153" s="192" t="s">
        <v>156</v>
      </c>
      <c r="E153" s="193" t="s">
        <v>1247</v>
      </c>
      <c r="F153" s="194" t="s">
        <v>1248</v>
      </c>
      <c r="G153" s="195" t="s">
        <v>266</v>
      </c>
      <c r="H153" s="196">
        <v>13</v>
      </c>
      <c r="I153" s="197"/>
      <c r="J153" s="198">
        <f t="shared" si="0"/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 t="shared" si="1"/>
        <v>0</v>
      </c>
      <c r="Q153" s="201">
        <v>0.00367</v>
      </c>
      <c r="R153" s="201">
        <f t="shared" si="2"/>
        <v>0.04771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274</v>
      </c>
      <c r="AT153" s="203" t="s">
        <v>156</v>
      </c>
      <c r="AU153" s="203" t="s">
        <v>85</v>
      </c>
      <c r="AY153" s="18" t="s">
        <v>154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83</v>
      </c>
      <c r="BK153" s="204">
        <f t="shared" si="9"/>
        <v>0</v>
      </c>
      <c r="BL153" s="18" t="s">
        <v>274</v>
      </c>
      <c r="BM153" s="203" t="s">
        <v>1249</v>
      </c>
    </row>
    <row r="154" spans="1:65" s="2" customFormat="1" ht="16.5" customHeight="1">
      <c r="A154" s="35"/>
      <c r="B154" s="36"/>
      <c r="C154" s="192" t="s">
        <v>288</v>
      </c>
      <c r="D154" s="192" t="s">
        <v>156</v>
      </c>
      <c r="E154" s="193" t="s">
        <v>1250</v>
      </c>
      <c r="F154" s="194" t="s">
        <v>1251</v>
      </c>
      <c r="G154" s="195" t="s">
        <v>266</v>
      </c>
      <c r="H154" s="196">
        <v>39</v>
      </c>
      <c r="I154" s="197"/>
      <c r="J154" s="198">
        <f t="shared" si="0"/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t="shared" si="1"/>
        <v>0</v>
      </c>
      <c r="Q154" s="201">
        <v>0.00428</v>
      </c>
      <c r="R154" s="201">
        <f t="shared" si="2"/>
        <v>0.16691999999999999</v>
      </c>
      <c r="S154" s="201">
        <v>0</v>
      </c>
      <c r="T154" s="20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274</v>
      </c>
      <c r="AT154" s="203" t="s">
        <v>156</v>
      </c>
      <c r="AU154" s="203" t="s">
        <v>85</v>
      </c>
      <c r="AY154" s="18" t="s">
        <v>154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83</v>
      </c>
      <c r="BK154" s="204">
        <f t="shared" si="9"/>
        <v>0</v>
      </c>
      <c r="BL154" s="18" t="s">
        <v>274</v>
      </c>
      <c r="BM154" s="203" t="s">
        <v>1252</v>
      </c>
    </row>
    <row r="155" spans="1:65" s="2" customFormat="1" ht="16.5" customHeight="1">
      <c r="A155" s="35"/>
      <c r="B155" s="36"/>
      <c r="C155" s="192" t="s">
        <v>292</v>
      </c>
      <c r="D155" s="192" t="s">
        <v>156</v>
      </c>
      <c r="E155" s="193" t="s">
        <v>1253</v>
      </c>
      <c r="F155" s="194" t="s">
        <v>1254</v>
      </c>
      <c r="G155" s="195" t="s">
        <v>266</v>
      </c>
      <c r="H155" s="196">
        <v>1</v>
      </c>
      <c r="I155" s="197"/>
      <c r="J155" s="198">
        <f t="shared" si="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1"/>
        <v>0</v>
      </c>
      <c r="Q155" s="201">
        <v>0.00158</v>
      </c>
      <c r="R155" s="201">
        <f t="shared" si="2"/>
        <v>0.00158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274</v>
      </c>
      <c r="AT155" s="203" t="s">
        <v>156</v>
      </c>
      <c r="AU155" s="203" t="s">
        <v>85</v>
      </c>
      <c r="AY155" s="18" t="s">
        <v>154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83</v>
      </c>
      <c r="BK155" s="204">
        <f t="shared" si="9"/>
        <v>0</v>
      </c>
      <c r="BL155" s="18" t="s">
        <v>274</v>
      </c>
      <c r="BM155" s="203" t="s">
        <v>1255</v>
      </c>
    </row>
    <row r="156" spans="1:65" s="2" customFormat="1" ht="16.5" customHeight="1">
      <c r="A156" s="35"/>
      <c r="B156" s="36"/>
      <c r="C156" s="192" t="s">
        <v>7</v>
      </c>
      <c r="D156" s="192" t="s">
        <v>156</v>
      </c>
      <c r="E156" s="193" t="s">
        <v>1256</v>
      </c>
      <c r="F156" s="194" t="s">
        <v>1257</v>
      </c>
      <c r="G156" s="195" t="s">
        <v>266</v>
      </c>
      <c r="H156" s="196">
        <v>1</v>
      </c>
      <c r="I156" s="197"/>
      <c r="J156" s="198">
        <f t="shared" si="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1"/>
        <v>0</v>
      </c>
      <c r="Q156" s="201">
        <v>0.00199</v>
      </c>
      <c r="R156" s="201">
        <f t="shared" si="2"/>
        <v>0.00199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274</v>
      </c>
      <c r="AT156" s="203" t="s">
        <v>156</v>
      </c>
      <c r="AU156" s="203" t="s">
        <v>85</v>
      </c>
      <c r="AY156" s="18" t="s">
        <v>154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83</v>
      </c>
      <c r="BK156" s="204">
        <f t="shared" si="9"/>
        <v>0</v>
      </c>
      <c r="BL156" s="18" t="s">
        <v>274</v>
      </c>
      <c r="BM156" s="203" t="s">
        <v>1258</v>
      </c>
    </row>
    <row r="157" spans="1:65" s="2" customFormat="1" ht="16.5" customHeight="1">
      <c r="A157" s="35"/>
      <c r="B157" s="36"/>
      <c r="C157" s="192" t="s">
        <v>303</v>
      </c>
      <c r="D157" s="192" t="s">
        <v>156</v>
      </c>
      <c r="E157" s="193" t="s">
        <v>1259</v>
      </c>
      <c r="F157" s="194" t="s">
        <v>1260</v>
      </c>
      <c r="G157" s="195" t="s">
        <v>266</v>
      </c>
      <c r="H157" s="196">
        <v>5</v>
      </c>
      <c r="I157" s="197"/>
      <c r="J157" s="198">
        <f t="shared" si="0"/>
        <v>0</v>
      </c>
      <c r="K157" s="194" t="s">
        <v>1</v>
      </c>
      <c r="L157" s="40"/>
      <c r="M157" s="199" t="s">
        <v>1</v>
      </c>
      <c r="N157" s="200" t="s">
        <v>41</v>
      </c>
      <c r="O157" s="72"/>
      <c r="P157" s="201">
        <f t="shared" si="1"/>
        <v>0</v>
      </c>
      <c r="Q157" s="201">
        <v>0.0044</v>
      </c>
      <c r="R157" s="201">
        <f t="shared" si="2"/>
        <v>0.022000000000000002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274</v>
      </c>
      <c r="AT157" s="203" t="s">
        <v>156</v>
      </c>
      <c r="AU157" s="203" t="s">
        <v>85</v>
      </c>
      <c r="AY157" s="18" t="s">
        <v>154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83</v>
      </c>
      <c r="BK157" s="204">
        <f t="shared" si="9"/>
        <v>0</v>
      </c>
      <c r="BL157" s="18" t="s">
        <v>274</v>
      </c>
      <c r="BM157" s="203" t="s">
        <v>1261</v>
      </c>
    </row>
    <row r="158" spans="1:65" s="2" customFormat="1" ht="16.5" customHeight="1">
      <c r="A158" s="35"/>
      <c r="B158" s="36"/>
      <c r="C158" s="192" t="s">
        <v>318</v>
      </c>
      <c r="D158" s="192" t="s">
        <v>156</v>
      </c>
      <c r="E158" s="193" t="s">
        <v>1262</v>
      </c>
      <c r="F158" s="194" t="s">
        <v>1263</v>
      </c>
      <c r="G158" s="195" t="s">
        <v>336</v>
      </c>
      <c r="H158" s="196">
        <v>6</v>
      </c>
      <c r="I158" s="197"/>
      <c r="J158" s="198">
        <f t="shared" si="0"/>
        <v>0</v>
      </c>
      <c r="K158" s="194" t="s">
        <v>1</v>
      </c>
      <c r="L158" s="40"/>
      <c r="M158" s="199" t="s">
        <v>1</v>
      </c>
      <c r="N158" s="200" t="s">
        <v>41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274</v>
      </c>
      <c r="AT158" s="203" t="s">
        <v>156</v>
      </c>
      <c r="AU158" s="203" t="s">
        <v>85</v>
      </c>
      <c r="AY158" s="18" t="s">
        <v>154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83</v>
      </c>
      <c r="BK158" s="204">
        <f t="shared" si="9"/>
        <v>0</v>
      </c>
      <c r="BL158" s="18" t="s">
        <v>274</v>
      </c>
      <c r="BM158" s="203" t="s">
        <v>1264</v>
      </c>
    </row>
    <row r="159" spans="1:65" s="2" customFormat="1" ht="16.5" customHeight="1">
      <c r="A159" s="35"/>
      <c r="B159" s="36"/>
      <c r="C159" s="192" t="s">
        <v>328</v>
      </c>
      <c r="D159" s="192" t="s">
        <v>156</v>
      </c>
      <c r="E159" s="193" t="s">
        <v>1265</v>
      </c>
      <c r="F159" s="194" t="s">
        <v>1266</v>
      </c>
      <c r="G159" s="195" t="s">
        <v>336</v>
      </c>
      <c r="H159" s="196">
        <v>30</v>
      </c>
      <c r="I159" s="197"/>
      <c r="J159" s="198">
        <f t="shared" si="0"/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274</v>
      </c>
      <c r="AT159" s="203" t="s">
        <v>156</v>
      </c>
      <c r="AU159" s="203" t="s">
        <v>85</v>
      </c>
      <c r="AY159" s="18" t="s">
        <v>154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83</v>
      </c>
      <c r="BK159" s="204">
        <f t="shared" si="9"/>
        <v>0</v>
      </c>
      <c r="BL159" s="18" t="s">
        <v>274</v>
      </c>
      <c r="BM159" s="203" t="s">
        <v>1267</v>
      </c>
    </row>
    <row r="160" spans="1:65" s="2" customFormat="1" ht="16.5" customHeight="1">
      <c r="A160" s="35"/>
      <c r="B160" s="36"/>
      <c r="C160" s="192" t="s">
        <v>333</v>
      </c>
      <c r="D160" s="192" t="s">
        <v>156</v>
      </c>
      <c r="E160" s="193" t="s">
        <v>1268</v>
      </c>
      <c r="F160" s="194" t="s">
        <v>1269</v>
      </c>
      <c r="G160" s="195" t="s">
        <v>336</v>
      </c>
      <c r="H160" s="196">
        <v>2</v>
      </c>
      <c r="I160" s="197"/>
      <c r="J160" s="198">
        <f t="shared" si="0"/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274</v>
      </c>
      <c r="AT160" s="203" t="s">
        <v>156</v>
      </c>
      <c r="AU160" s="203" t="s">
        <v>85</v>
      </c>
      <c r="AY160" s="18" t="s">
        <v>154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83</v>
      </c>
      <c r="BK160" s="204">
        <f t="shared" si="9"/>
        <v>0</v>
      </c>
      <c r="BL160" s="18" t="s">
        <v>274</v>
      </c>
      <c r="BM160" s="203" t="s">
        <v>1270</v>
      </c>
    </row>
    <row r="161" spans="1:65" s="2" customFormat="1" ht="16.5" customHeight="1">
      <c r="A161" s="35"/>
      <c r="B161" s="36"/>
      <c r="C161" s="192" t="s">
        <v>338</v>
      </c>
      <c r="D161" s="192" t="s">
        <v>156</v>
      </c>
      <c r="E161" s="193" t="s">
        <v>1271</v>
      </c>
      <c r="F161" s="194" t="s">
        <v>1272</v>
      </c>
      <c r="G161" s="195" t="s">
        <v>266</v>
      </c>
      <c r="H161" s="196">
        <v>262</v>
      </c>
      <c r="I161" s="197"/>
      <c r="J161" s="198">
        <f t="shared" si="0"/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274</v>
      </c>
      <c r="AT161" s="203" t="s">
        <v>156</v>
      </c>
      <c r="AU161" s="203" t="s">
        <v>85</v>
      </c>
      <c r="AY161" s="18" t="s">
        <v>154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83</v>
      </c>
      <c r="BK161" s="204">
        <f t="shared" si="9"/>
        <v>0</v>
      </c>
      <c r="BL161" s="18" t="s">
        <v>274</v>
      </c>
      <c r="BM161" s="203" t="s">
        <v>1273</v>
      </c>
    </row>
    <row r="162" spans="1:65" s="2" customFormat="1" ht="16.5" customHeight="1">
      <c r="A162" s="35"/>
      <c r="B162" s="36"/>
      <c r="C162" s="192" t="s">
        <v>343</v>
      </c>
      <c r="D162" s="192" t="s">
        <v>156</v>
      </c>
      <c r="E162" s="193" t="s">
        <v>1274</v>
      </c>
      <c r="F162" s="194" t="s">
        <v>1275</v>
      </c>
      <c r="G162" s="195" t="s">
        <v>336</v>
      </c>
      <c r="H162" s="196">
        <v>14</v>
      </c>
      <c r="I162" s="197"/>
      <c r="J162" s="198">
        <f t="shared" si="0"/>
        <v>0</v>
      </c>
      <c r="K162" s="194" t="s">
        <v>1</v>
      </c>
      <c r="L162" s="40"/>
      <c r="M162" s="199" t="s">
        <v>1</v>
      </c>
      <c r="N162" s="200" t="s">
        <v>41</v>
      </c>
      <c r="O162" s="72"/>
      <c r="P162" s="201">
        <f t="shared" si="1"/>
        <v>0</v>
      </c>
      <c r="Q162" s="201">
        <v>1E-05</v>
      </c>
      <c r="R162" s="201">
        <f t="shared" si="2"/>
        <v>0.00014000000000000001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274</v>
      </c>
      <c r="AT162" s="203" t="s">
        <v>156</v>
      </c>
      <c r="AU162" s="203" t="s">
        <v>85</v>
      </c>
      <c r="AY162" s="18" t="s">
        <v>154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83</v>
      </c>
      <c r="BK162" s="204">
        <f t="shared" si="9"/>
        <v>0</v>
      </c>
      <c r="BL162" s="18" t="s">
        <v>274</v>
      </c>
      <c r="BM162" s="203" t="s">
        <v>1276</v>
      </c>
    </row>
    <row r="163" spans="1:65" s="2" customFormat="1" ht="24">
      <c r="A163" s="35"/>
      <c r="B163" s="36"/>
      <c r="C163" s="192" t="s">
        <v>347</v>
      </c>
      <c r="D163" s="192" t="s">
        <v>156</v>
      </c>
      <c r="E163" s="193" t="s">
        <v>1277</v>
      </c>
      <c r="F163" s="194" t="s">
        <v>1278</v>
      </c>
      <c r="G163" s="195" t="s">
        <v>266</v>
      </c>
      <c r="H163" s="196">
        <v>13</v>
      </c>
      <c r="I163" s="197"/>
      <c r="J163" s="198">
        <f t="shared" si="0"/>
        <v>0</v>
      </c>
      <c r="K163" s="194" t="s">
        <v>1</v>
      </c>
      <c r="L163" s="40"/>
      <c r="M163" s="199" t="s">
        <v>1</v>
      </c>
      <c r="N163" s="200" t="s">
        <v>41</v>
      </c>
      <c r="O163" s="72"/>
      <c r="P163" s="201">
        <f t="shared" si="1"/>
        <v>0</v>
      </c>
      <c r="Q163" s="201">
        <v>0.00041</v>
      </c>
      <c r="R163" s="201">
        <f t="shared" si="2"/>
        <v>0.00533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274</v>
      </c>
      <c r="AT163" s="203" t="s">
        <v>156</v>
      </c>
      <c r="AU163" s="203" t="s">
        <v>85</v>
      </c>
      <c r="AY163" s="18" t="s">
        <v>154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83</v>
      </c>
      <c r="BK163" s="204">
        <f t="shared" si="9"/>
        <v>0</v>
      </c>
      <c r="BL163" s="18" t="s">
        <v>274</v>
      </c>
      <c r="BM163" s="203" t="s">
        <v>1279</v>
      </c>
    </row>
    <row r="164" spans="1:65" s="2" customFormat="1" ht="24">
      <c r="A164" s="35"/>
      <c r="B164" s="36"/>
      <c r="C164" s="192" t="s">
        <v>354</v>
      </c>
      <c r="D164" s="192" t="s">
        <v>156</v>
      </c>
      <c r="E164" s="193" t="s">
        <v>1280</v>
      </c>
      <c r="F164" s="194" t="s">
        <v>1281</v>
      </c>
      <c r="G164" s="195" t="s">
        <v>266</v>
      </c>
      <c r="H164" s="196">
        <v>15</v>
      </c>
      <c r="I164" s="197"/>
      <c r="J164" s="198">
        <f t="shared" si="0"/>
        <v>0</v>
      </c>
      <c r="K164" s="194" t="s">
        <v>1</v>
      </c>
      <c r="L164" s="40"/>
      <c r="M164" s="199" t="s">
        <v>1</v>
      </c>
      <c r="N164" s="200" t="s">
        <v>41</v>
      </c>
      <c r="O164" s="72"/>
      <c r="P164" s="201">
        <f t="shared" si="1"/>
        <v>0</v>
      </c>
      <c r="Q164" s="201">
        <v>0.00041</v>
      </c>
      <c r="R164" s="201">
        <f t="shared" si="2"/>
        <v>0.00615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274</v>
      </c>
      <c r="AT164" s="203" t="s">
        <v>156</v>
      </c>
      <c r="AU164" s="203" t="s">
        <v>85</v>
      </c>
      <c r="AY164" s="18" t="s">
        <v>154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83</v>
      </c>
      <c r="BK164" s="204">
        <f t="shared" si="9"/>
        <v>0</v>
      </c>
      <c r="BL164" s="18" t="s">
        <v>274</v>
      </c>
      <c r="BM164" s="203" t="s">
        <v>1282</v>
      </c>
    </row>
    <row r="165" spans="1:65" s="2" customFormat="1" ht="24">
      <c r="A165" s="35"/>
      <c r="B165" s="36"/>
      <c r="C165" s="192" t="s">
        <v>360</v>
      </c>
      <c r="D165" s="192" t="s">
        <v>156</v>
      </c>
      <c r="E165" s="193" t="s">
        <v>1283</v>
      </c>
      <c r="F165" s="194" t="s">
        <v>1284</v>
      </c>
      <c r="G165" s="195" t="s">
        <v>266</v>
      </c>
      <c r="H165" s="196">
        <v>22</v>
      </c>
      <c r="I165" s="197"/>
      <c r="J165" s="198">
        <f t="shared" si="0"/>
        <v>0</v>
      </c>
      <c r="K165" s="194" t="s">
        <v>1</v>
      </c>
      <c r="L165" s="40"/>
      <c r="M165" s="199" t="s">
        <v>1</v>
      </c>
      <c r="N165" s="200" t="s">
        <v>41</v>
      </c>
      <c r="O165" s="72"/>
      <c r="P165" s="201">
        <f t="shared" si="1"/>
        <v>0</v>
      </c>
      <c r="Q165" s="201">
        <v>0.00041</v>
      </c>
      <c r="R165" s="201">
        <f t="shared" si="2"/>
        <v>0.00902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274</v>
      </c>
      <c r="AT165" s="203" t="s">
        <v>156</v>
      </c>
      <c r="AU165" s="203" t="s">
        <v>85</v>
      </c>
      <c r="AY165" s="18" t="s">
        <v>154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83</v>
      </c>
      <c r="BK165" s="204">
        <f t="shared" si="9"/>
        <v>0</v>
      </c>
      <c r="BL165" s="18" t="s">
        <v>274</v>
      </c>
      <c r="BM165" s="203" t="s">
        <v>1285</v>
      </c>
    </row>
    <row r="166" spans="1:65" s="2" customFormat="1" ht="16.5" customHeight="1">
      <c r="A166" s="35"/>
      <c r="B166" s="36"/>
      <c r="C166" s="192" t="s">
        <v>374</v>
      </c>
      <c r="D166" s="192" t="s">
        <v>156</v>
      </c>
      <c r="E166" s="193" t="s">
        <v>1286</v>
      </c>
      <c r="F166" s="194" t="s">
        <v>1287</v>
      </c>
      <c r="G166" s="195" t="s">
        <v>266</v>
      </c>
      <c r="H166" s="196">
        <v>50</v>
      </c>
      <c r="I166" s="197"/>
      <c r="J166" s="198">
        <f t="shared" si="0"/>
        <v>0</v>
      </c>
      <c r="K166" s="194" t="s">
        <v>1</v>
      </c>
      <c r="L166" s="40"/>
      <c r="M166" s="199" t="s">
        <v>1</v>
      </c>
      <c r="N166" s="200" t="s">
        <v>41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274</v>
      </c>
      <c r="AT166" s="203" t="s">
        <v>156</v>
      </c>
      <c r="AU166" s="203" t="s">
        <v>85</v>
      </c>
      <c r="AY166" s="18" t="s">
        <v>154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83</v>
      </c>
      <c r="BK166" s="204">
        <f t="shared" si="9"/>
        <v>0</v>
      </c>
      <c r="BL166" s="18" t="s">
        <v>274</v>
      </c>
      <c r="BM166" s="203" t="s">
        <v>1288</v>
      </c>
    </row>
    <row r="167" spans="2:63" s="12" customFormat="1" ht="22.9" customHeight="1">
      <c r="B167" s="176"/>
      <c r="C167" s="177"/>
      <c r="D167" s="178" t="s">
        <v>75</v>
      </c>
      <c r="E167" s="190" t="s">
        <v>1289</v>
      </c>
      <c r="F167" s="190" t="s">
        <v>1290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SUM(P168:P186)</f>
        <v>0</v>
      </c>
      <c r="Q167" s="184"/>
      <c r="R167" s="185">
        <f>SUM(R168:R186)</f>
        <v>0.04903999999999999</v>
      </c>
      <c r="S167" s="184"/>
      <c r="T167" s="186">
        <f>SUM(T168:T186)</f>
        <v>0</v>
      </c>
      <c r="AR167" s="187" t="s">
        <v>85</v>
      </c>
      <c r="AT167" s="188" t="s">
        <v>75</v>
      </c>
      <c r="AU167" s="188" t="s">
        <v>83</v>
      </c>
      <c r="AY167" s="187" t="s">
        <v>154</v>
      </c>
      <c r="BK167" s="189">
        <f>SUM(BK168:BK186)</f>
        <v>0</v>
      </c>
    </row>
    <row r="168" spans="1:65" s="2" customFormat="1" ht="16.5" customHeight="1">
      <c r="A168" s="35"/>
      <c r="B168" s="36"/>
      <c r="C168" s="192" t="s">
        <v>386</v>
      </c>
      <c r="D168" s="192" t="s">
        <v>156</v>
      </c>
      <c r="E168" s="193" t="s">
        <v>1291</v>
      </c>
      <c r="F168" s="194" t="s">
        <v>1292</v>
      </c>
      <c r="G168" s="195" t="s">
        <v>336</v>
      </c>
      <c r="H168" s="196">
        <v>1</v>
      </c>
      <c r="I168" s="197"/>
      <c r="J168" s="198">
        <f aca="true" t="shared" si="10" ref="J168:J186">ROUND(I168*H168,2)</f>
        <v>0</v>
      </c>
      <c r="K168" s="194" t="s">
        <v>1</v>
      </c>
      <c r="L168" s="40"/>
      <c r="M168" s="199" t="s">
        <v>1</v>
      </c>
      <c r="N168" s="200" t="s">
        <v>41</v>
      </c>
      <c r="O168" s="72"/>
      <c r="P168" s="201">
        <f aca="true" t="shared" si="11" ref="P168:P186">O168*H168</f>
        <v>0</v>
      </c>
      <c r="Q168" s="201">
        <v>0.00027</v>
      </c>
      <c r="R168" s="201">
        <f aca="true" t="shared" si="12" ref="R168:R186">Q168*H168</f>
        <v>0.00027</v>
      </c>
      <c r="S168" s="201">
        <v>0</v>
      </c>
      <c r="T168" s="202">
        <f aca="true" t="shared" si="13" ref="T168:T186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274</v>
      </c>
      <c r="AT168" s="203" t="s">
        <v>156</v>
      </c>
      <c r="AU168" s="203" t="s">
        <v>85</v>
      </c>
      <c r="AY168" s="18" t="s">
        <v>154</v>
      </c>
      <c r="BE168" s="204">
        <f aca="true" t="shared" si="14" ref="BE168:BE186">IF(N168="základní",J168,0)</f>
        <v>0</v>
      </c>
      <c r="BF168" s="204">
        <f aca="true" t="shared" si="15" ref="BF168:BF186">IF(N168="snížená",J168,0)</f>
        <v>0</v>
      </c>
      <c r="BG168" s="204">
        <f aca="true" t="shared" si="16" ref="BG168:BG186">IF(N168="zákl. přenesená",J168,0)</f>
        <v>0</v>
      </c>
      <c r="BH168" s="204">
        <f aca="true" t="shared" si="17" ref="BH168:BH186">IF(N168="sníž. přenesená",J168,0)</f>
        <v>0</v>
      </c>
      <c r="BI168" s="204">
        <f aca="true" t="shared" si="18" ref="BI168:BI186">IF(N168="nulová",J168,0)</f>
        <v>0</v>
      </c>
      <c r="BJ168" s="18" t="s">
        <v>83</v>
      </c>
      <c r="BK168" s="204">
        <f aca="true" t="shared" si="19" ref="BK168:BK186">ROUND(I168*H168,2)</f>
        <v>0</v>
      </c>
      <c r="BL168" s="18" t="s">
        <v>274</v>
      </c>
      <c r="BM168" s="203" t="s">
        <v>1293</v>
      </c>
    </row>
    <row r="169" spans="1:65" s="2" customFormat="1" ht="16.5" customHeight="1">
      <c r="A169" s="35"/>
      <c r="B169" s="36"/>
      <c r="C169" s="192" t="s">
        <v>390</v>
      </c>
      <c r="D169" s="192" t="s">
        <v>156</v>
      </c>
      <c r="E169" s="193" t="s">
        <v>1294</v>
      </c>
      <c r="F169" s="194" t="s">
        <v>1295</v>
      </c>
      <c r="G169" s="195" t="s">
        <v>336</v>
      </c>
      <c r="H169" s="196">
        <v>8</v>
      </c>
      <c r="I169" s="197"/>
      <c r="J169" s="198">
        <f t="shared" si="10"/>
        <v>0</v>
      </c>
      <c r="K169" s="194" t="s">
        <v>1</v>
      </c>
      <c r="L169" s="40"/>
      <c r="M169" s="199" t="s">
        <v>1</v>
      </c>
      <c r="N169" s="200" t="s">
        <v>41</v>
      </c>
      <c r="O169" s="72"/>
      <c r="P169" s="201">
        <f t="shared" si="11"/>
        <v>0</v>
      </c>
      <c r="Q169" s="201">
        <v>0.00027</v>
      </c>
      <c r="R169" s="201">
        <f t="shared" si="12"/>
        <v>0.00216</v>
      </c>
      <c r="S169" s="201">
        <v>0</v>
      </c>
      <c r="T169" s="202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274</v>
      </c>
      <c r="AT169" s="203" t="s">
        <v>156</v>
      </c>
      <c r="AU169" s="203" t="s">
        <v>85</v>
      </c>
      <c r="AY169" s="18" t="s">
        <v>154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8" t="s">
        <v>83</v>
      </c>
      <c r="BK169" s="204">
        <f t="shared" si="19"/>
        <v>0</v>
      </c>
      <c r="BL169" s="18" t="s">
        <v>274</v>
      </c>
      <c r="BM169" s="203" t="s">
        <v>1296</v>
      </c>
    </row>
    <row r="170" spans="1:65" s="2" customFormat="1" ht="24">
      <c r="A170" s="35"/>
      <c r="B170" s="36"/>
      <c r="C170" s="192" t="s">
        <v>394</v>
      </c>
      <c r="D170" s="192" t="s">
        <v>156</v>
      </c>
      <c r="E170" s="193" t="s">
        <v>1297</v>
      </c>
      <c r="F170" s="194" t="s">
        <v>1298</v>
      </c>
      <c r="G170" s="195" t="s">
        <v>336</v>
      </c>
      <c r="H170" s="196">
        <v>1</v>
      </c>
      <c r="I170" s="197"/>
      <c r="J170" s="198">
        <f t="shared" si="10"/>
        <v>0</v>
      </c>
      <c r="K170" s="194" t="s">
        <v>1</v>
      </c>
      <c r="L170" s="40"/>
      <c r="M170" s="199" t="s">
        <v>1</v>
      </c>
      <c r="N170" s="200" t="s">
        <v>41</v>
      </c>
      <c r="O170" s="72"/>
      <c r="P170" s="201">
        <f t="shared" si="11"/>
        <v>0</v>
      </c>
      <c r="Q170" s="201">
        <v>0.00018</v>
      </c>
      <c r="R170" s="201">
        <f t="shared" si="12"/>
        <v>0.00018</v>
      </c>
      <c r="S170" s="201">
        <v>0</v>
      </c>
      <c r="T170" s="202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274</v>
      </c>
      <c r="AT170" s="203" t="s">
        <v>156</v>
      </c>
      <c r="AU170" s="203" t="s">
        <v>85</v>
      </c>
      <c r="AY170" s="18" t="s">
        <v>154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8" t="s">
        <v>83</v>
      </c>
      <c r="BK170" s="204">
        <f t="shared" si="19"/>
        <v>0</v>
      </c>
      <c r="BL170" s="18" t="s">
        <v>274</v>
      </c>
      <c r="BM170" s="203" t="s">
        <v>1299</v>
      </c>
    </row>
    <row r="171" spans="1:65" s="2" customFormat="1" ht="24">
      <c r="A171" s="35"/>
      <c r="B171" s="36"/>
      <c r="C171" s="192" t="s">
        <v>400</v>
      </c>
      <c r="D171" s="192" t="s">
        <v>156</v>
      </c>
      <c r="E171" s="193" t="s">
        <v>1300</v>
      </c>
      <c r="F171" s="194" t="s">
        <v>1301</v>
      </c>
      <c r="G171" s="195" t="s">
        <v>336</v>
      </c>
      <c r="H171" s="196">
        <v>6</v>
      </c>
      <c r="I171" s="197"/>
      <c r="J171" s="198">
        <f t="shared" si="10"/>
        <v>0</v>
      </c>
      <c r="K171" s="194" t="s">
        <v>1</v>
      </c>
      <c r="L171" s="40"/>
      <c r="M171" s="199" t="s">
        <v>1</v>
      </c>
      <c r="N171" s="200" t="s">
        <v>41</v>
      </c>
      <c r="O171" s="72"/>
      <c r="P171" s="201">
        <f t="shared" si="11"/>
        <v>0</v>
      </c>
      <c r="Q171" s="201">
        <v>0.00029</v>
      </c>
      <c r="R171" s="201">
        <f t="shared" si="12"/>
        <v>0.00174</v>
      </c>
      <c r="S171" s="201">
        <v>0</v>
      </c>
      <c r="T171" s="202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274</v>
      </c>
      <c r="AT171" s="203" t="s">
        <v>156</v>
      </c>
      <c r="AU171" s="203" t="s">
        <v>85</v>
      </c>
      <c r="AY171" s="18" t="s">
        <v>154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8" t="s">
        <v>83</v>
      </c>
      <c r="BK171" s="204">
        <f t="shared" si="19"/>
        <v>0</v>
      </c>
      <c r="BL171" s="18" t="s">
        <v>274</v>
      </c>
      <c r="BM171" s="203" t="s">
        <v>1302</v>
      </c>
    </row>
    <row r="172" spans="1:65" s="2" customFormat="1" ht="24">
      <c r="A172" s="35"/>
      <c r="B172" s="36"/>
      <c r="C172" s="192" t="s">
        <v>407</v>
      </c>
      <c r="D172" s="192" t="s">
        <v>156</v>
      </c>
      <c r="E172" s="193" t="s">
        <v>1303</v>
      </c>
      <c r="F172" s="194" t="s">
        <v>1304</v>
      </c>
      <c r="G172" s="195" t="s">
        <v>336</v>
      </c>
      <c r="H172" s="196">
        <v>12</v>
      </c>
      <c r="I172" s="197"/>
      <c r="J172" s="198">
        <f t="shared" si="10"/>
        <v>0</v>
      </c>
      <c r="K172" s="194" t="s">
        <v>1</v>
      </c>
      <c r="L172" s="40"/>
      <c r="M172" s="199" t="s">
        <v>1</v>
      </c>
      <c r="N172" s="200" t="s">
        <v>41</v>
      </c>
      <c r="O172" s="72"/>
      <c r="P172" s="201">
        <f t="shared" si="11"/>
        <v>0</v>
      </c>
      <c r="Q172" s="201">
        <v>0.00029</v>
      </c>
      <c r="R172" s="201">
        <f t="shared" si="12"/>
        <v>0.00348</v>
      </c>
      <c r="S172" s="201">
        <v>0</v>
      </c>
      <c r="T172" s="202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274</v>
      </c>
      <c r="AT172" s="203" t="s">
        <v>156</v>
      </c>
      <c r="AU172" s="203" t="s">
        <v>85</v>
      </c>
      <c r="AY172" s="18" t="s">
        <v>154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8" t="s">
        <v>83</v>
      </c>
      <c r="BK172" s="204">
        <f t="shared" si="19"/>
        <v>0</v>
      </c>
      <c r="BL172" s="18" t="s">
        <v>274</v>
      </c>
      <c r="BM172" s="203" t="s">
        <v>1305</v>
      </c>
    </row>
    <row r="173" spans="1:65" s="2" customFormat="1" ht="24">
      <c r="A173" s="35"/>
      <c r="B173" s="36"/>
      <c r="C173" s="192" t="s">
        <v>413</v>
      </c>
      <c r="D173" s="192" t="s">
        <v>156</v>
      </c>
      <c r="E173" s="193" t="s">
        <v>1306</v>
      </c>
      <c r="F173" s="194" t="s">
        <v>1307</v>
      </c>
      <c r="G173" s="195" t="s">
        <v>336</v>
      </c>
      <c r="H173" s="196">
        <v>12</v>
      </c>
      <c r="I173" s="197"/>
      <c r="J173" s="198">
        <f t="shared" si="10"/>
        <v>0</v>
      </c>
      <c r="K173" s="194" t="s">
        <v>1</v>
      </c>
      <c r="L173" s="40"/>
      <c r="M173" s="199" t="s">
        <v>1</v>
      </c>
      <c r="N173" s="200" t="s">
        <v>41</v>
      </c>
      <c r="O173" s="72"/>
      <c r="P173" s="201">
        <f t="shared" si="11"/>
        <v>0</v>
      </c>
      <c r="Q173" s="201">
        <v>0.00029</v>
      </c>
      <c r="R173" s="201">
        <f t="shared" si="12"/>
        <v>0.00348</v>
      </c>
      <c r="S173" s="201">
        <v>0</v>
      </c>
      <c r="T173" s="202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274</v>
      </c>
      <c r="AT173" s="203" t="s">
        <v>156</v>
      </c>
      <c r="AU173" s="203" t="s">
        <v>85</v>
      </c>
      <c r="AY173" s="18" t="s">
        <v>154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8" t="s">
        <v>83</v>
      </c>
      <c r="BK173" s="204">
        <f t="shared" si="19"/>
        <v>0</v>
      </c>
      <c r="BL173" s="18" t="s">
        <v>274</v>
      </c>
      <c r="BM173" s="203" t="s">
        <v>1308</v>
      </c>
    </row>
    <row r="174" spans="1:65" s="2" customFormat="1" ht="24">
      <c r="A174" s="35"/>
      <c r="B174" s="36"/>
      <c r="C174" s="192" t="s">
        <v>418</v>
      </c>
      <c r="D174" s="192" t="s">
        <v>156</v>
      </c>
      <c r="E174" s="193" t="s">
        <v>1309</v>
      </c>
      <c r="F174" s="194" t="s">
        <v>1310</v>
      </c>
      <c r="G174" s="195" t="s">
        <v>336</v>
      </c>
      <c r="H174" s="196">
        <v>24</v>
      </c>
      <c r="I174" s="197"/>
      <c r="J174" s="198">
        <f t="shared" si="10"/>
        <v>0</v>
      </c>
      <c r="K174" s="194" t="s">
        <v>1</v>
      </c>
      <c r="L174" s="40"/>
      <c r="M174" s="199" t="s">
        <v>1</v>
      </c>
      <c r="N174" s="200" t="s">
        <v>41</v>
      </c>
      <c r="O174" s="72"/>
      <c r="P174" s="201">
        <f t="shared" si="11"/>
        <v>0</v>
      </c>
      <c r="Q174" s="201">
        <v>0.00015</v>
      </c>
      <c r="R174" s="201">
        <f t="shared" si="12"/>
        <v>0.0036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274</v>
      </c>
      <c r="AT174" s="203" t="s">
        <v>156</v>
      </c>
      <c r="AU174" s="203" t="s">
        <v>85</v>
      </c>
      <c r="AY174" s="18" t="s">
        <v>154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83</v>
      </c>
      <c r="BK174" s="204">
        <f t="shared" si="19"/>
        <v>0</v>
      </c>
      <c r="BL174" s="18" t="s">
        <v>274</v>
      </c>
      <c r="BM174" s="203" t="s">
        <v>1311</v>
      </c>
    </row>
    <row r="175" spans="1:65" s="2" customFormat="1" ht="16.5" customHeight="1">
      <c r="A175" s="35"/>
      <c r="B175" s="36"/>
      <c r="C175" s="192" t="s">
        <v>423</v>
      </c>
      <c r="D175" s="192" t="s">
        <v>156</v>
      </c>
      <c r="E175" s="193" t="s">
        <v>1312</v>
      </c>
      <c r="F175" s="194" t="s">
        <v>1313</v>
      </c>
      <c r="G175" s="195" t="s">
        <v>336</v>
      </c>
      <c r="H175" s="196">
        <v>1</v>
      </c>
      <c r="I175" s="197"/>
      <c r="J175" s="198">
        <f t="shared" si="1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11"/>
        <v>0</v>
      </c>
      <c r="Q175" s="201">
        <v>0.00325</v>
      </c>
      <c r="R175" s="201">
        <f t="shared" si="12"/>
        <v>0.00325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274</v>
      </c>
      <c r="AT175" s="203" t="s">
        <v>156</v>
      </c>
      <c r="AU175" s="203" t="s">
        <v>85</v>
      </c>
      <c r="AY175" s="18" t="s">
        <v>154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83</v>
      </c>
      <c r="BK175" s="204">
        <f t="shared" si="19"/>
        <v>0</v>
      </c>
      <c r="BL175" s="18" t="s">
        <v>274</v>
      </c>
      <c r="BM175" s="203" t="s">
        <v>1314</v>
      </c>
    </row>
    <row r="176" spans="1:65" s="2" customFormat="1" ht="16.5" customHeight="1">
      <c r="A176" s="35"/>
      <c r="B176" s="36"/>
      <c r="C176" s="192" t="s">
        <v>429</v>
      </c>
      <c r="D176" s="192" t="s">
        <v>156</v>
      </c>
      <c r="E176" s="193" t="s">
        <v>1315</v>
      </c>
      <c r="F176" s="194" t="s">
        <v>1316</v>
      </c>
      <c r="G176" s="195" t="s">
        <v>336</v>
      </c>
      <c r="H176" s="196">
        <v>1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11"/>
        <v>0</v>
      </c>
      <c r="Q176" s="201">
        <v>0.00325</v>
      </c>
      <c r="R176" s="201">
        <f t="shared" si="12"/>
        <v>0.00325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274</v>
      </c>
      <c r="AT176" s="203" t="s">
        <v>156</v>
      </c>
      <c r="AU176" s="203" t="s">
        <v>85</v>
      </c>
      <c r="AY176" s="18" t="s">
        <v>154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83</v>
      </c>
      <c r="BK176" s="204">
        <f t="shared" si="19"/>
        <v>0</v>
      </c>
      <c r="BL176" s="18" t="s">
        <v>274</v>
      </c>
      <c r="BM176" s="203" t="s">
        <v>1317</v>
      </c>
    </row>
    <row r="177" spans="1:65" s="2" customFormat="1" ht="24">
      <c r="A177" s="35"/>
      <c r="B177" s="36"/>
      <c r="C177" s="192" t="s">
        <v>435</v>
      </c>
      <c r="D177" s="192" t="s">
        <v>156</v>
      </c>
      <c r="E177" s="193" t="s">
        <v>1318</v>
      </c>
      <c r="F177" s="194" t="s">
        <v>1319</v>
      </c>
      <c r="G177" s="195" t="s">
        <v>336</v>
      </c>
      <c r="H177" s="196">
        <v>9</v>
      </c>
      <c r="I177" s="197"/>
      <c r="J177" s="198">
        <f t="shared" si="10"/>
        <v>0</v>
      </c>
      <c r="K177" s="194" t="s">
        <v>1</v>
      </c>
      <c r="L177" s="40"/>
      <c r="M177" s="199" t="s">
        <v>1</v>
      </c>
      <c r="N177" s="200" t="s">
        <v>41</v>
      </c>
      <c r="O177" s="72"/>
      <c r="P177" s="201">
        <f t="shared" si="11"/>
        <v>0</v>
      </c>
      <c r="Q177" s="201">
        <v>0.00071</v>
      </c>
      <c r="R177" s="201">
        <f t="shared" si="12"/>
        <v>0.00639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274</v>
      </c>
      <c r="AT177" s="203" t="s">
        <v>156</v>
      </c>
      <c r="AU177" s="203" t="s">
        <v>85</v>
      </c>
      <c r="AY177" s="18" t="s">
        <v>154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83</v>
      </c>
      <c r="BK177" s="204">
        <f t="shared" si="19"/>
        <v>0</v>
      </c>
      <c r="BL177" s="18" t="s">
        <v>274</v>
      </c>
      <c r="BM177" s="203" t="s">
        <v>1320</v>
      </c>
    </row>
    <row r="178" spans="1:65" s="2" customFormat="1" ht="24">
      <c r="A178" s="35"/>
      <c r="B178" s="36"/>
      <c r="C178" s="192" t="s">
        <v>439</v>
      </c>
      <c r="D178" s="192" t="s">
        <v>156</v>
      </c>
      <c r="E178" s="193" t="s">
        <v>1321</v>
      </c>
      <c r="F178" s="194" t="s">
        <v>1322</v>
      </c>
      <c r="G178" s="195" t="s">
        <v>336</v>
      </c>
      <c r="H178" s="196">
        <v>2</v>
      </c>
      <c r="I178" s="197"/>
      <c r="J178" s="198">
        <f t="shared" si="10"/>
        <v>0</v>
      </c>
      <c r="K178" s="194" t="s">
        <v>1</v>
      </c>
      <c r="L178" s="40"/>
      <c r="M178" s="199" t="s">
        <v>1</v>
      </c>
      <c r="N178" s="200" t="s">
        <v>41</v>
      </c>
      <c r="O178" s="72"/>
      <c r="P178" s="201">
        <f t="shared" si="11"/>
        <v>0</v>
      </c>
      <c r="Q178" s="201">
        <v>0.00026</v>
      </c>
      <c r="R178" s="201">
        <f t="shared" si="12"/>
        <v>0.00052</v>
      </c>
      <c r="S178" s="201">
        <v>0</v>
      </c>
      <c r="T178" s="202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274</v>
      </c>
      <c r="AT178" s="203" t="s">
        <v>156</v>
      </c>
      <c r="AU178" s="203" t="s">
        <v>85</v>
      </c>
      <c r="AY178" s="18" t="s">
        <v>154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8" t="s">
        <v>83</v>
      </c>
      <c r="BK178" s="204">
        <f t="shared" si="19"/>
        <v>0</v>
      </c>
      <c r="BL178" s="18" t="s">
        <v>274</v>
      </c>
      <c r="BM178" s="203" t="s">
        <v>1323</v>
      </c>
    </row>
    <row r="179" spans="1:65" s="2" customFormat="1" ht="16.5" customHeight="1">
      <c r="A179" s="35"/>
      <c r="B179" s="36"/>
      <c r="C179" s="192" t="s">
        <v>444</v>
      </c>
      <c r="D179" s="192" t="s">
        <v>156</v>
      </c>
      <c r="E179" s="193" t="s">
        <v>1324</v>
      </c>
      <c r="F179" s="194" t="s">
        <v>1325</v>
      </c>
      <c r="G179" s="195" t="s">
        <v>336</v>
      </c>
      <c r="H179" s="196">
        <v>5</v>
      </c>
      <c r="I179" s="197"/>
      <c r="J179" s="198">
        <f t="shared" si="10"/>
        <v>0</v>
      </c>
      <c r="K179" s="194" t="s">
        <v>1</v>
      </c>
      <c r="L179" s="40"/>
      <c r="M179" s="199" t="s">
        <v>1</v>
      </c>
      <c r="N179" s="200" t="s">
        <v>41</v>
      </c>
      <c r="O179" s="72"/>
      <c r="P179" s="201">
        <f t="shared" si="11"/>
        <v>0</v>
      </c>
      <c r="Q179" s="201">
        <v>0.00022</v>
      </c>
      <c r="R179" s="201">
        <f t="shared" si="12"/>
        <v>0.0011</v>
      </c>
      <c r="S179" s="201">
        <v>0</v>
      </c>
      <c r="T179" s="202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274</v>
      </c>
      <c r="AT179" s="203" t="s">
        <v>156</v>
      </c>
      <c r="AU179" s="203" t="s">
        <v>85</v>
      </c>
      <c r="AY179" s="18" t="s">
        <v>154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8" t="s">
        <v>83</v>
      </c>
      <c r="BK179" s="204">
        <f t="shared" si="19"/>
        <v>0</v>
      </c>
      <c r="BL179" s="18" t="s">
        <v>274</v>
      </c>
      <c r="BM179" s="203" t="s">
        <v>1326</v>
      </c>
    </row>
    <row r="180" spans="1:65" s="2" customFormat="1" ht="16.5" customHeight="1">
      <c r="A180" s="35"/>
      <c r="B180" s="36"/>
      <c r="C180" s="192" t="s">
        <v>448</v>
      </c>
      <c r="D180" s="192" t="s">
        <v>156</v>
      </c>
      <c r="E180" s="193" t="s">
        <v>1327</v>
      </c>
      <c r="F180" s="194" t="s">
        <v>1328</v>
      </c>
      <c r="G180" s="195" t="s">
        <v>336</v>
      </c>
      <c r="H180" s="196">
        <v>1</v>
      </c>
      <c r="I180" s="197"/>
      <c r="J180" s="198">
        <f t="shared" si="10"/>
        <v>0</v>
      </c>
      <c r="K180" s="194" t="s">
        <v>1</v>
      </c>
      <c r="L180" s="40"/>
      <c r="M180" s="199" t="s">
        <v>1</v>
      </c>
      <c r="N180" s="200" t="s">
        <v>41</v>
      </c>
      <c r="O180" s="72"/>
      <c r="P180" s="201">
        <f t="shared" si="11"/>
        <v>0</v>
      </c>
      <c r="Q180" s="201">
        <v>0.00114</v>
      </c>
      <c r="R180" s="201">
        <f t="shared" si="12"/>
        <v>0.00114</v>
      </c>
      <c r="S180" s="201">
        <v>0</v>
      </c>
      <c r="T180" s="202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274</v>
      </c>
      <c r="AT180" s="203" t="s">
        <v>156</v>
      </c>
      <c r="AU180" s="203" t="s">
        <v>85</v>
      </c>
      <c r="AY180" s="18" t="s">
        <v>154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8" t="s">
        <v>83</v>
      </c>
      <c r="BK180" s="204">
        <f t="shared" si="19"/>
        <v>0</v>
      </c>
      <c r="BL180" s="18" t="s">
        <v>274</v>
      </c>
      <c r="BM180" s="203" t="s">
        <v>1329</v>
      </c>
    </row>
    <row r="181" spans="1:65" s="2" customFormat="1" ht="16.5" customHeight="1">
      <c r="A181" s="35"/>
      <c r="B181" s="36"/>
      <c r="C181" s="192" t="s">
        <v>454</v>
      </c>
      <c r="D181" s="192" t="s">
        <v>156</v>
      </c>
      <c r="E181" s="193" t="s">
        <v>1330</v>
      </c>
      <c r="F181" s="194" t="s">
        <v>1331</v>
      </c>
      <c r="G181" s="195" t="s">
        <v>336</v>
      </c>
      <c r="H181" s="196">
        <v>9</v>
      </c>
      <c r="I181" s="197"/>
      <c r="J181" s="198">
        <f t="shared" si="10"/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t="shared" si="11"/>
        <v>0</v>
      </c>
      <c r="Q181" s="201">
        <v>0.00023</v>
      </c>
      <c r="R181" s="201">
        <f t="shared" si="12"/>
        <v>0.0020700000000000002</v>
      </c>
      <c r="S181" s="201">
        <v>0</v>
      </c>
      <c r="T181" s="202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274</v>
      </c>
      <c r="AT181" s="203" t="s">
        <v>156</v>
      </c>
      <c r="AU181" s="203" t="s">
        <v>85</v>
      </c>
      <c r="AY181" s="18" t="s">
        <v>154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8" t="s">
        <v>83</v>
      </c>
      <c r="BK181" s="204">
        <f t="shared" si="19"/>
        <v>0</v>
      </c>
      <c r="BL181" s="18" t="s">
        <v>274</v>
      </c>
      <c r="BM181" s="203" t="s">
        <v>1332</v>
      </c>
    </row>
    <row r="182" spans="1:65" s="2" customFormat="1" ht="16.5" customHeight="1">
      <c r="A182" s="35"/>
      <c r="B182" s="36"/>
      <c r="C182" s="192" t="s">
        <v>458</v>
      </c>
      <c r="D182" s="192" t="s">
        <v>156</v>
      </c>
      <c r="E182" s="193" t="s">
        <v>1333</v>
      </c>
      <c r="F182" s="194" t="s">
        <v>1334</v>
      </c>
      <c r="G182" s="195" t="s">
        <v>336</v>
      </c>
      <c r="H182" s="196">
        <v>3</v>
      </c>
      <c r="I182" s="197"/>
      <c r="J182" s="198">
        <f t="shared" si="10"/>
        <v>0</v>
      </c>
      <c r="K182" s="194" t="s">
        <v>1</v>
      </c>
      <c r="L182" s="40"/>
      <c r="M182" s="199" t="s">
        <v>1</v>
      </c>
      <c r="N182" s="200" t="s">
        <v>41</v>
      </c>
      <c r="O182" s="72"/>
      <c r="P182" s="201">
        <f t="shared" si="11"/>
        <v>0</v>
      </c>
      <c r="Q182" s="201">
        <v>0.00119</v>
      </c>
      <c r="R182" s="201">
        <f t="shared" si="12"/>
        <v>0.0035700000000000003</v>
      </c>
      <c r="S182" s="201">
        <v>0</v>
      </c>
      <c r="T182" s="202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274</v>
      </c>
      <c r="AT182" s="203" t="s">
        <v>156</v>
      </c>
      <c r="AU182" s="203" t="s">
        <v>85</v>
      </c>
      <c r="AY182" s="18" t="s">
        <v>154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8" t="s">
        <v>83</v>
      </c>
      <c r="BK182" s="204">
        <f t="shared" si="19"/>
        <v>0</v>
      </c>
      <c r="BL182" s="18" t="s">
        <v>274</v>
      </c>
      <c r="BM182" s="203" t="s">
        <v>1335</v>
      </c>
    </row>
    <row r="183" spans="1:65" s="2" customFormat="1" ht="16.5" customHeight="1">
      <c r="A183" s="35"/>
      <c r="B183" s="36"/>
      <c r="C183" s="192" t="s">
        <v>462</v>
      </c>
      <c r="D183" s="192" t="s">
        <v>156</v>
      </c>
      <c r="E183" s="193" t="s">
        <v>1336</v>
      </c>
      <c r="F183" s="194" t="s">
        <v>1337</v>
      </c>
      <c r="G183" s="195" t="s">
        <v>336</v>
      </c>
      <c r="H183" s="196">
        <v>1</v>
      </c>
      <c r="I183" s="197"/>
      <c r="J183" s="198">
        <f t="shared" si="10"/>
        <v>0</v>
      </c>
      <c r="K183" s="194" t="s">
        <v>1</v>
      </c>
      <c r="L183" s="40"/>
      <c r="M183" s="199" t="s">
        <v>1</v>
      </c>
      <c r="N183" s="200" t="s">
        <v>41</v>
      </c>
      <c r="O183" s="72"/>
      <c r="P183" s="201">
        <f t="shared" si="11"/>
        <v>0</v>
      </c>
      <c r="Q183" s="201">
        <v>0.00076</v>
      </c>
      <c r="R183" s="201">
        <f t="shared" si="12"/>
        <v>0.00076</v>
      </c>
      <c r="S183" s="201">
        <v>0</v>
      </c>
      <c r="T183" s="202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274</v>
      </c>
      <c r="AT183" s="203" t="s">
        <v>156</v>
      </c>
      <c r="AU183" s="203" t="s">
        <v>85</v>
      </c>
      <c r="AY183" s="18" t="s">
        <v>154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8" t="s">
        <v>83</v>
      </c>
      <c r="BK183" s="204">
        <f t="shared" si="19"/>
        <v>0</v>
      </c>
      <c r="BL183" s="18" t="s">
        <v>274</v>
      </c>
      <c r="BM183" s="203" t="s">
        <v>1338</v>
      </c>
    </row>
    <row r="184" spans="1:65" s="2" customFormat="1" ht="16.5" customHeight="1">
      <c r="A184" s="35"/>
      <c r="B184" s="36"/>
      <c r="C184" s="192" t="s">
        <v>467</v>
      </c>
      <c r="D184" s="192" t="s">
        <v>156</v>
      </c>
      <c r="E184" s="193" t="s">
        <v>1339</v>
      </c>
      <c r="F184" s="194" t="s">
        <v>1340</v>
      </c>
      <c r="G184" s="195" t="s">
        <v>336</v>
      </c>
      <c r="H184" s="196">
        <v>4</v>
      </c>
      <c r="I184" s="197"/>
      <c r="J184" s="198">
        <f t="shared" si="10"/>
        <v>0</v>
      </c>
      <c r="K184" s="194" t="s">
        <v>1</v>
      </c>
      <c r="L184" s="40"/>
      <c r="M184" s="199" t="s">
        <v>1</v>
      </c>
      <c r="N184" s="200" t="s">
        <v>41</v>
      </c>
      <c r="O184" s="72"/>
      <c r="P184" s="201">
        <f t="shared" si="11"/>
        <v>0</v>
      </c>
      <c r="Q184" s="201">
        <v>0.00072</v>
      </c>
      <c r="R184" s="201">
        <f t="shared" si="12"/>
        <v>0.00288</v>
      </c>
      <c r="S184" s="201">
        <v>0</v>
      </c>
      <c r="T184" s="202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274</v>
      </c>
      <c r="AT184" s="203" t="s">
        <v>156</v>
      </c>
      <c r="AU184" s="203" t="s">
        <v>85</v>
      </c>
      <c r="AY184" s="18" t="s">
        <v>154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8" t="s">
        <v>83</v>
      </c>
      <c r="BK184" s="204">
        <f t="shared" si="19"/>
        <v>0</v>
      </c>
      <c r="BL184" s="18" t="s">
        <v>274</v>
      </c>
      <c r="BM184" s="203" t="s">
        <v>1341</v>
      </c>
    </row>
    <row r="185" spans="1:65" s="2" customFormat="1" ht="21.75" customHeight="1">
      <c r="A185" s="35"/>
      <c r="B185" s="36"/>
      <c r="C185" s="192" t="s">
        <v>472</v>
      </c>
      <c r="D185" s="192" t="s">
        <v>156</v>
      </c>
      <c r="E185" s="193" t="s">
        <v>1342</v>
      </c>
      <c r="F185" s="194" t="s">
        <v>1343</v>
      </c>
      <c r="G185" s="195" t="s">
        <v>336</v>
      </c>
      <c r="H185" s="196">
        <v>4</v>
      </c>
      <c r="I185" s="197"/>
      <c r="J185" s="198">
        <f t="shared" si="10"/>
        <v>0</v>
      </c>
      <c r="K185" s="194" t="s">
        <v>1</v>
      </c>
      <c r="L185" s="40"/>
      <c r="M185" s="199" t="s">
        <v>1</v>
      </c>
      <c r="N185" s="200" t="s">
        <v>41</v>
      </c>
      <c r="O185" s="72"/>
      <c r="P185" s="201">
        <f t="shared" si="11"/>
        <v>0</v>
      </c>
      <c r="Q185" s="201">
        <v>0.00218</v>
      </c>
      <c r="R185" s="201">
        <f t="shared" si="12"/>
        <v>0.00872</v>
      </c>
      <c r="S185" s="201">
        <v>0</v>
      </c>
      <c r="T185" s="202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274</v>
      </c>
      <c r="AT185" s="203" t="s">
        <v>156</v>
      </c>
      <c r="AU185" s="203" t="s">
        <v>85</v>
      </c>
      <c r="AY185" s="18" t="s">
        <v>154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8" t="s">
        <v>83</v>
      </c>
      <c r="BK185" s="204">
        <f t="shared" si="19"/>
        <v>0</v>
      </c>
      <c r="BL185" s="18" t="s">
        <v>274</v>
      </c>
      <c r="BM185" s="203" t="s">
        <v>1344</v>
      </c>
    </row>
    <row r="186" spans="1:65" s="2" customFormat="1" ht="16.5" customHeight="1">
      <c r="A186" s="35"/>
      <c r="B186" s="36"/>
      <c r="C186" s="192" t="s">
        <v>477</v>
      </c>
      <c r="D186" s="192" t="s">
        <v>156</v>
      </c>
      <c r="E186" s="193" t="s">
        <v>1345</v>
      </c>
      <c r="F186" s="194" t="s">
        <v>1346</v>
      </c>
      <c r="G186" s="195" t="s">
        <v>336</v>
      </c>
      <c r="H186" s="196">
        <v>2</v>
      </c>
      <c r="I186" s="197"/>
      <c r="J186" s="198">
        <f t="shared" si="10"/>
        <v>0</v>
      </c>
      <c r="K186" s="194" t="s">
        <v>1</v>
      </c>
      <c r="L186" s="40"/>
      <c r="M186" s="199" t="s">
        <v>1</v>
      </c>
      <c r="N186" s="200" t="s">
        <v>41</v>
      </c>
      <c r="O186" s="72"/>
      <c r="P186" s="201">
        <f t="shared" si="11"/>
        <v>0</v>
      </c>
      <c r="Q186" s="201">
        <v>0.00024</v>
      </c>
      <c r="R186" s="201">
        <f t="shared" si="12"/>
        <v>0.00048</v>
      </c>
      <c r="S186" s="201">
        <v>0</v>
      </c>
      <c r="T186" s="202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274</v>
      </c>
      <c r="AT186" s="203" t="s">
        <v>156</v>
      </c>
      <c r="AU186" s="203" t="s">
        <v>85</v>
      </c>
      <c r="AY186" s="18" t="s">
        <v>154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8" t="s">
        <v>83</v>
      </c>
      <c r="BK186" s="204">
        <f t="shared" si="19"/>
        <v>0</v>
      </c>
      <c r="BL186" s="18" t="s">
        <v>274</v>
      </c>
      <c r="BM186" s="203" t="s">
        <v>1347</v>
      </c>
    </row>
    <row r="187" spans="2:63" s="12" customFormat="1" ht="22.9" customHeight="1">
      <c r="B187" s="176"/>
      <c r="C187" s="177"/>
      <c r="D187" s="178" t="s">
        <v>75</v>
      </c>
      <c r="E187" s="190" t="s">
        <v>1348</v>
      </c>
      <c r="F187" s="190" t="s">
        <v>1349</v>
      </c>
      <c r="G187" s="177"/>
      <c r="H187" s="177"/>
      <c r="I187" s="180"/>
      <c r="J187" s="191">
        <f>BK187</f>
        <v>0</v>
      </c>
      <c r="K187" s="177"/>
      <c r="L187" s="182"/>
      <c r="M187" s="183"/>
      <c r="N187" s="184"/>
      <c r="O187" s="184"/>
      <c r="P187" s="185">
        <f>SUM(P188:P208)</f>
        <v>0</v>
      </c>
      <c r="Q187" s="184"/>
      <c r="R187" s="185">
        <f>SUM(R188:R208)</f>
        <v>1.34046</v>
      </c>
      <c r="S187" s="184"/>
      <c r="T187" s="186">
        <f>SUM(T188:T208)</f>
        <v>0</v>
      </c>
      <c r="AR187" s="187" t="s">
        <v>85</v>
      </c>
      <c r="AT187" s="188" t="s">
        <v>75</v>
      </c>
      <c r="AU187" s="188" t="s">
        <v>83</v>
      </c>
      <c r="AY187" s="187" t="s">
        <v>154</v>
      </c>
      <c r="BK187" s="189">
        <f>SUM(BK188:BK208)</f>
        <v>0</v>
      </c>
    </row>
    <row r="188" spans="1:65" s="2" customFormat="1" ht="16.5" customHeight="1">
      <c r="A188" s="35"/>
      <c r="B188" s="36"/>
      <c r="C188" s="192" t="s">
        <v>482</v>
      </c>
      <c r="D188" s="192" t="s">
        <v>156</v>
      </c>
      <c r="E188" s="193" t="s">
        <v>1350</v>
      </c>
      <c r="F188" s="194" t="s">
        <v>1351</v>
      </c>
      <c r="G188" s="195" t="s">
        <v>432</v>
      </c>
      <c r="H188" s="196">
        <v>30</v>
      </c>
      <c r="I188" s="197"/>
      <c r="J188" s="198">
        <f aca="true" t="shared" si="20" ref="J188:J208">ROUND(I188*H188,2)</f>
        <v>0</v>
      </c>
      <c r="K188" s="194" t="s">
        <v>1</v>
      </c>
      <c r="L188" s="40"/>
      <c r="M188" s="199" t="s">
        <v>1</v>
      </c>
      <c r="N188" s="200" t="s">
        <v>41</v>
      </c>
      <c r="O188" s="72"/>
      <c r="P188" s="201">
        <f aca="true" t="shared" si="21" ref="P188:P208">O188*H188</f>
        <v>0</v>
      </c>
      <c r="Q188" s="201">
        <v>0</v>
      </c>
      <c r="R188" s="201">
        <f aca="true" t="shared" si="22" ref="R188:R208">Q188*H188</f>
        <v>0</v>
      </c>
      <c r="S188" s="201">
        <v>0</v>
      </c>
      <c r="T188" s="202">
        <f aca="true" t="shared" si="23" ref="T188:T208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274</v>
      </c>
      <c r="AT188" s="203" t="s">
        <v>156</v>
      </c>
      <c r="AU188" s="203" t="s">
        <v>85</v>
      </c>
      <c r="AY188" s="18" t="s">
        <v>154</v>
      </c>
      <c r="BE188" s="204">
        <f aca="true" t="shared" si="24" ref="BE188:BE208">IF(N188="základní",J188,0)</f>
        <v>0</v>
      </c>
      <c r="BF188" s="204">
        <f aca="true" t="shared" si="25" ref="BF188:BF208">IF(N188="snížená",J188,0)</f>
        <v>0</v>
      </c>
      <c r="BG188" s="204">
        <f aca="true" t="shared" si="26" ref="BG188:BG208">IF(N188="zákl. přenesená",J188,0)</f>
        <v>0</v>
      </c>
      <c r="BH188" s="204">
        <f aca="true" t="shared" si="27" ref="BH188:BH208">IF(N188="sníž. přenesená",J188,0)</f>
        <v>0</v>
      </c>
      <c r="BI188" s="204">
        <f aca="true" t="shared" si="28" ref="BI188:BI208">IF(N188="nulová",J188,0)</f>
        <v>0</v>
      </c>
      <c r="BJ188" s="18" t="s">
        <v>83</v>
      </c>
      <c r="BK188" s="204">
        <f aca="true" t="shared" si="29" ref="BK188:BK208">ROUND(I188*H188,2)</f>
        <v>0</v>
      </c>
      <c r="BL188" s="18" t="s">
        <v>274</v>
      </c>
      <c r="BM188" s="203" t="s">
        <v>1352</v>
      </c>
    </row>
    <row r="189" spans="1:65" s="2" customFormat="1" ht="16.5" customHeight="1">
      <c r="A189" s="35"/>
      <c r="B189" s="36"/>
      <c r="C189" s="192" t="s">
        <v>487</v>
      </c>
      <c r="D189" s="192" t="s">
        <v>156</v>
      </c>
      <c r="E189" s="193" t="s">
        <v>1353</v>
      </c>
      <c r="F189" s="194" t="s">
        <v>1354</v>
      </c>
      <c r="G189" s="195" t="s">
        <v>432</v>
      </c>
      <c r="H189" s="196">
        <v>15</v>
      </c>
      <c r="I189" s="197"/>
      <c r="J189" s="198">
        <f t="shared" si="20"/>
        <v>0</v>
      </c>
      <c r="K189" s="194" t="s">
        <v>1</v>
      </c>
      <c r="L189" s="40"/>
      <c r="M189" s="199" t="s">
        <v>1</v>
      </c>
      <c r="N189" s="200" t="s">
        <v>41</v>
      </c>
      <c r="O189" s="72"/>
      <c r="P189" s="201">
        <f t="shared" si="21"/>
        <v>0</v>
      </c>
      <c r="Q189" s="201">
        <v>0</v>
      </c>
      <c r="R189" s="201">
        <f t="shared" si="22"/>
        <v>0</v>
      </c>
      <c r="S189" s="201">
        <v>0</v>
      </c>
      <c r="T189" s="202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274</v>
      </c>
      <c r="AT189" s="203" t="s">
        <v>156</v>
      </c>
      <c r="AU189" s="203" t="s">
        <v>85</v>
      </c>
      <c r="AY189" s="18" t="s">
        <v>154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8" t="s">
        <v>83</v>
      </c>
      <c r="BK189" s="204">
        <f t="shared" si="29"/>
        <v>0</v>
      </c>
      <c r="BL189" s="18" t="s">
        <v>274</v>
      </c>
      <c r="BM189" s="203" t="s">
        <v>1355</v>
      </c>
    </row>
    <row r="190" spans="1:65" s="2" customFormat="1" ht="21.75" customHeight="1">
      <c r="A190" s="35"/>
      <c r="B190" s="36"/>
      <c r="C190" s="192" t="s">
        <v>492</v>
      </c>
      <c r="D190" s="192" t="s">
        <v>156</v>
      </c>
      <c r="E190" s="193" t="s">
        <v>1356</v>
      </c>
      <c r="F190" s="194" t="s">
        <v>1357</v>
      </c>
      <c r="G190" s="195" t="s">
        <v>336</v>
      </c>
      <c r="H190" s="196">
        <v>1</v>
      </c>
      <c r="I190" s="197"/>
      <c r="J190" s="198">
        <f t="shared" si="20"/>
        <v>0</v>
      </c>
      <c r="K190" s="194" t="s">
        <v>1</v>
      </c>
      <c r="L190" s="40"/>
      <c r="M190" s="199" t="s">
        <v>1</v>
      </c>
      <c r="N190" s="200" t="s">
        <v>41</v>
      </c>
      <c r="O190" s="72"/>
      <c r="P190" s="201">
        <f t="shared" si="21"/>
        <v>0</v>
      </c>
      <c r="Q190" s="201">
        <v>0.0084</v>
      </c>
      <c r="R190" s="201">
        <f t="shared" si="22"/>
        <v>0.0084</v>
      </c>
      <c r="S190" s="201">
        <v>0</v>
      </c>
      <c r="T190" s="202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274</v>
      </c>
      <c r="AT190" s="203" t="s">
        <v>156</v>
      </c>
      <c r="AU190" s="203" t="s">
        <v>85</v>
      </c>
      <c r="AY190" s="18" t="s">
        <v>154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8" t="s">
        <v>83</v>
      </c>
      <c r="BK190" s="204">
        <f t="shared" si="29"/>
        <v>0</v>
      </c>
      <c r="BL190" s="18" t="s">
        <v>274</v>
      </c>
      <c r="BM190" s="203" t="s">
        <v>1358</v>
      </c>
    </row>
    <row r="191" spans="1:65" s="2" customFormat="1" ht="21.75" customHeight="1">
      <c r="A191" s="35"/>
      <c r="B191" s="36"/>
      <c r="C191" s="192" t="s">
        <v>499</v>
      </c>
      <c r="D191" s="192" t="s">
        <v>156</v>
      </c>
      <c r="E191" s="193" t="s">
        <v>1359</v>
      </c>
      <c r="F191" s="194" t="s">
        <v>1360</v>
      </c>
      <c r="G191" s="195" t="s">
        <v>336</v>
      </c>
      <c r="H191" s="196">
        <v>2</v>
      </c>
      <c r="I191" s="197"/>
      <c r="J191" s="198">
        <f t="shared" si="20"/>
        <v>0</v>
      </c>
      <c r="K191" s="194" t="s">
        <v>1</v>
      </c>
      <c r="L191" s="40"/>
      <c r="M191" s="199" t="s">
        <v>1</v>
      </c>
      <c r="N191" s="200" t="s">
        <v>41</v>
      </c>
      <c r="O191" s="72"/>
      <c r="P191" s="201">
        <f t="shared" si="21"/>
        <v>0</v>
      </c>
      <c r="Q191" s="201">
        <v>0.01075</v>
      </c>
      <c r="R191" s="201">
        <f t="shared" si="22"/>
        <v>0.0215</v>
      </c>
      <c r="S191" s="201">
        <v>0</v>
      </c>
      <c r="T191" s="202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274</v>
      </c>
      <c r="AT191" s="203" t="s">
        <v>156</v>
      </c>
      <c r="AU191" s="203" t="s">
        <v>85</v>
      </c>
      <c r="AY191" s="18" t="s">
        <v>154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8" t="s">
        <v>83</v>
      </c>
      <c r="BK191" s="204">
        <f t="shared" si="29"/>
        <v>0</v>
      </c>
      <c r="BL191" s="18" t="s">
        <v>274</v>
      </c>
      <c r="BM191" s="203" t="s">
        <v>1361</v>
      </c>
    </row>
    <row r="192" spans="1:65" s="2" customFormat="1" ht="21.75" customHeight="1">
      <c r="A192" s="35"/>
      <c r="B192" s="36"/>
      <c r="C192" s="192" t="s">
        <v>507</v>
      </c>
      <c r="D192" s="192" t="s">
        <v>156</v>
      </c>
      <c r="E192" s="193" t="s">
        <v>1362</v>
      </c>
      <c r="F192" s="194" t="s">
        <v>1363</v>
      </c>
      <c r="G192" s="195" t="s">
        <v>336</v>
      </c>
      <c r="H192" s="196">
        <v>1</v>
      </c>
      <c r="I192" s="197"/>
      <c r="J192" s="198">
        <f t="shared" si="20"/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t="shared" si="21"/>
        <v>0</v>
      </c>
      <c r="Q192" s="201">
        <v>0.0309</v>
      </c>
      <c r="R192" s="201">
        <f t="shared" si="22"/>
        <v>0.0309</v>
      </c>
      <c r="S192" s="201">
        <v>0</v>
      </c>
      <c r="T192" s="202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274</v>
      </c>
      <c r="AT192" s="203" t="s">
        <v>156</v>
      </c>
      <c r="AU192" s="203" t="s">
        <v>85</v>
      </c>
      <c r="AY192" s="18" t="s">
        <v>154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8" t="s">
        <v>83</v>
      </c>
      <c r="BK192" s="204">
        <f t="shared" si="29"/>
        <v>0</v>
      </c>
      <c r="BL192" s="18" t="s">
        <v>274</v>
      </c>
      <c r="BM192" s="203" t="s">
        <v>1364</v>
      </c>
    </row>
    <row r="193" spans="1:65" s="2" customFormat="1" ht="21.75" customHeight="1">
      <c r="A193" s="35"/>
      <c r="B193" s="36"/>
      <c r="C193" s="192" t="s">
        <v>519</v>
      </c>
      <c r="D193" s="192" t="s">
        <v>156</v>
      </c>
      <c r="E193" s="193" t="s">
        <v>1365</v>
      </c>
      <c r="F193" s="194" t="s">
        <v>1366</v>
      </c>
      <c r="G193" s="195" t="s">
        <v>336</v>
      </c>
      <c r="H193" s="196">
        <v>1</v>
      </c>
      <c r="I193" s="197"/>
      <c r="J193" s="198">
        <f t="shared" si="20"/>
        <v>0</v>
      </c>
      <c r="K193" s="194" t="s">
        <v>1</v>
      </c>
      <c r="L193" s="40"/>
      <c r="M193" s="199" t="s">
        <v>1</v>
      </c>
      <c r="N193" s="200" t="s">
        <v>41</v>
      </c>
      <c r="O193" s="72"/>
      <c r="P193" s="201">
        <f t="shared" si="21"/>
        <v>0</v>
      </c>
      <c r="Q193" s="201">
        <v>0.05496</v>
      </c>
      <c r="R193" s="201">
        <f t="shared" si="22"/>
        <v>0.05496</v>
      </c>
      <c r="S193" s="201">
        <v>0</v>
      </c>
      <c r="T193" s="202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274</v>
      </c>
      <c r="AT193" s="203" t="s">
        <v>156</v>
      </c>
      <c r="AU193" s="203" t="s">
        <v>85</v>
      </c>
      <c r="AY193" s="18" t="s">
        <v>154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8" t="s">
        <v>83</v>
      </c>
      <c r="BK193" s="204">
        <f t="shared" si="29"/>
        <v>0</v>
      </c>
      <c r="BL193" s="18" t="s">
        <v>274</v>
      </c>
      <c r="BM193" s="203" t="s">
        <v>1367</v>
      </c>
    </row>
    <row r="194" spans="1:65" s="2" customFormat="1" ht="21.75" customHeight="1">
      <c r="A194" s="35"/>
      <c r="B194" s="36"/>
      <c r="C194" s="192" t="s">
        <v>526</v>
      </c>
      <c r="D194" s="192" t="s">
        <v>156</v>
      </c>
      <c r="E194" s="193" t="s">
        <v>1368</v>
      </c>
      <c r="F194" s="194" t="s">
        <v>1369</v>
      </c>
      <c r="G194" s="195" t="s">
        <v>336</v>
      </c>
      <c r="H194" s="196">
        <v>1</v>
      </c>
      <c r="I194" s="197"/>
      <c r="J194" s="198">
        <f t="shared" si="20"/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t="shared" si="21"/>
        <v>0</v>
      </c>
      <c r="Q194" s="201">
        <v>0.0398</v>
      </c>
      <c r="R194" s="201">
        <f t="shared" si="22"/>
        <v>0.0398</v>
      </c>
      <c r="S194" s="201">
        <v>0</v>
      </c>
      <c r="T194" s="202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274</v>
      </c>
      <c r="AT194" s="203" t="s">
        <v>156</v>
      </c>
      <c r="AU194" s="203" t="s">
        <v>85</v>
      </c>
      <c r="AY194" s="18" t="s">
        <v>154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8" t="s">
        <v>83</v>
      </c>
      <c r="BK194" s="204">
        <f t="shared" si="29"/>
        <v>0</v>
      </c>
      <c r="BL194" s="18" t="s">
        <v>274</v>
      </c>
      <c r="BM194" s="203" t="s">
        <v>1370</v>
      </c>
    </row>
    <row r="195" spans="1:65" s="2" customFormat="1" ht="21.75" customHeight="1">
      <c r="A195" s="35"/>
      <c r="B195" s="36"/>
      <c r="C195" s="192" t="s">
        <v>534</v>
      </c>
      <c r="D195" s="192" t="s">
        <v>156</v>
      </c>
      <c r="E195" s="193" t="s">
        <v>1371</v>
      </c>
      <c r="F195" s="194" t="s">
        <v>1372</v>
      </c>
      <c r="G195" s="195" t="s">
        <v>336</v>
      </c>
      <c r="H195" s="196">
        <v>1</v>
      </c>
      <c r="I195" s="197"/>
      <c r="J195" s="198">
        <f t="shared" si="20"/>
        <v>0</v>
      </c>
      <c r="K195" s="194" t="s">
        <v>1</v>
      </c>
      <c r="L195" s="40"/>
      <c r="M195" s="199" t="s">
        <v>1</v>
      </c>
      <c r="N195" s="200" t="s">
        <v>41</v>
      </c>
      <c r="O195" s="72"/>
      <c r="P195" s="201">
        <f t="shared" si="21"/>
        <v>0</v>
      </c>
      <c r="Q195" s="201">
        <v>0.02502</v>
      </c>
      <c r="R195" s="201">
        <f t="shared" si="22"/>
        <v>0.02502</v>
      </c>
      <c r="S195" s="201">
        <v>0</v>
      </c>
      <c r="T195" s="202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274</v>
      </c>
      <c r="AT195" s="203" t="s">
        <v>156</v>
      </c>
      <c r="AU195" s="203" t="s">
        <v>85</v>
      </c>
      <c r="AY195" s="18" t="s">
        <v>154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8" t="s">
        <v>83</v>
      </c>
      <c r="BK195" s="204">
        <f t="shared" si="29"/>
        <v>0</v>
      </c>
      <c r="BL195" s="18" t="s">
        <v>274</v>
      </c>
      <c r="BM195" s="203" t="s">
        <v>1373</v>
      </c>
    </row>
    <row r="196" spans="1:65" s="2" customFormat="1" ht="21.75" customHeight="1">
      <c r="A196" s="35"/>
      <c r="B196" s="36"/>
      <c r="C196" s="192" t="s">
        <v>539</v>
      </c>
      <c r="D196" s="192" t="s">
        <v>156</v>
      </c>
      <c r="E196" s="193" t="s">
        <v>1374</v>
      </c>
      <c r="F196" s="194" t="s">
        <v>1375</v>
      </c>
      <c r="G196" s="195" t="s">
        <v>336</v>
      </c>
      <c r="H196" s="196">
        <v>1</v>
      </c>
      <c r="I196" s="197"/>
      <c r="J196" s="198">
        <f t="shared" si="20"/>
        <v>0</v>
      </c>
      <c r="K196" s="194" t="s">
        <v>1</v>
      </c>
      <c r="L196" s="40"/>
      <c r="M196" s="199" t="s">
        <v>1</v>
      </c>
      <c r="N196" s="200" t="s">
        <v>41</v>
      </c>
      <c r="O196" s="72"/>
      <c r="P196" s="201">
        <f t="shared" si="21"/>
        <v>0</v>
      </c>
      <c r="Q196" s="201">
        <v>0.02828</v>
      </c>
      <c r="R196" s="201">
        <f t="shared" si="22"/>
        <v>0.02828</v>
      </c>
      <c r="S196" s="201">
        <v>0</v>
      </c>
      <c r="T196" s="202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274</v>
      </c>
      <c r="AT196" s="203" t="s">
        <v>156</v>
      </c>
      <c r="AU196" s="203" t="s">
        <v>85</v>
      </c>
      <c r="AY196" s="18" t="s">
        <v>154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8" t="s">
        <v>83</v>
      </c>
      <c r="BK196" s="204">
        <f t="shared" si="29"/>
        <v>0</v>
      </c>
      <c r="BL196" s="18" t="s">
        <v>274</v>
      </c>
      <c r="BM196" s="203" t="s">
        <v>1376</v>
      </c>
    </row>
    <row r="197" spans="1:65" s="2" customFormat="1" ht="21.75" customHeight="1">
      <c r="A197" s="35"/>
      <c r="B197" s="36"/>
      <c r="C197" s="192" t="s">
        <v>545</v>
      </c>
      <c r="D197" s="192" t="s">
        <v>156</v>
      </c>
      <c r="E197" s="193" t="s">
        <v>1377</v>
      </c>
      <c r="F197" s="194" t="s">
        <v>1378</v>
      </c>
      <c r="G197" s="195" t="s">
        <v>336</v>
      </c>
      <c r="H197" s="196">
        <v>2</v>
      </c>
      <c r="I197" s="197"/>
      <c r="J197" s="198">
        <f t="shared" si="20"/>
        <v>0</v>
      </c>
      <c r="K197" s="194" t="s">
        <v>1</v>
      </c>
      <c r="L197" s="40"/>
      <c r="M197" s="199" t="s">
        <v>1</v>
      </c>
      <c r="N197" s="200" t="s">
        <v>41</v>
      </c>
      <c r="O197" s="72"/>
      <c r="P197" s="201">
        <f t="shared" si="21"/>
        <v>0</v>
      </c>
      <c r="Q197" s="201">
        <v>0.0685</v>
      </c>
      <c r="R197" s="201">
        <f t="shared" si="22"/>
        <v>0.137</v>
      </c>
      <c r="S197" s="201">
        <v>0</v>
      </c>
      <c r="T197" s="202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274</v>
      </c>
      <c r="AT197" s="203" t="s">
        <v>156</v>
      </c>
      <c r="AU197" s="203" t="s">
        <v>85</v>
      </c>
      <c r="AY197" s="18" t="s">
        <v>154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8" t="s">
        <v>83</v>
      </c>
      <c r="BK197" s="204">
        <f t="shared" si="29"/>
        <v>0</v>
      </c>
      <c r="BL197" s="18" t="s">
        <v>274</v>
      </c>
      <c r="BM197" s="203" t="s">
        <v>1379</v>
      </c>
    </row>
    <row r="198" spans="1:65" s="2" customFormat="1" ht="21.75" customHeight="1">
      <c r="A198" s="35"/>
      <c r="B198" s="36"/>
      <c r="C198" s="192" t="s">
        <v>554</v>
      </c>
      <c r="D198" s="192" t="s">
        <v>156</v>
      </c>
      <c r="E198" s="193" t="s">
        <v>1380</v>
      </c>
      <c r="F198" s="194" t="s">
        <v>1381</v>
      </c>
      <c r="G198" s="195" t="s">
        <v>336</v>
      </c>
      <c r="H198" s="196">
        <v>1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21"/>
        <v>0</v>
      </c>
      <c r="Q198" s="201">
        <v>0.05071</v>
      </c>
      <c r="R198" s="201">
        <f t="shared" si="22"/>
        <v>0.05071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274</v>
      </c>
      <c r="AT198" s="203" t="s">
        <v>156</v>
      </c>
      <c r="AU198" s="203" t="s">
        <v>85</v>
      </c>
      <c r="AY198" s="18" t="s">
        <v>154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83</v>
      </c>
      <c r="BK198" s="204">
        <f t="shared" si="29"/>
        <v>0</v>
      </c>
      <c r="BL198" s="18" t="s">
        <v>274</v>
      </c>
      <c r="BM198" s="203" t="s">
        <v>1382</v>
      </c>
    </row>
    <row r="199" spans="1:65" s="2" customFormat="1" ht="21.75" customHeight="1">
      <c r="A199" s="35"/>
      <c r="B199" s="36"/>
      <c r="C199" s="192" t="s">
        <v>559</v>
      </c>
      <c r="D199" s="192" t="s">
        <v>156</v>
      </c>
      <c r="E199" s="193" t="s">
        <v>1383</v>
      </c>
      <c r="F199" s="194" t="s">
        <v>1384</v>
      </c>
      <c r="G199" s="195" t="s">
        <v>336</v>
      </c>
      <c r="H199" s="196">
        <v>1</v>
      </c>
      <c r="I199" s="197"/>
      <c r="J199" s="198">
        <f t="shared" si="20"/>
        <v>0</v>
      </c>
      <c r="K199" s="194" t="s">
        <v>1</v>
      </c>
      <c r="L199" s="40"/>
      <c r="M199" s="199" t="s">
        <v>1</v>
      </c>
      <c r="N199" s="200" t="s">
        <v>41</v>
      </c>
      <c r="O199" s="72"/>
      <c r="P199" s="201">
        <f t="shared" si="21"/>
        <v>0</v>
      </c>
      <c r="Q199" s="201">
        <v>0.06688</v>
      </c>
      <c r="R199" s="201">
        <f t="shared" si="22"/>
        <v>0.06688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274</v>
      </c>
      <c r="AT199" s="203" t="s">
        <v>156</v>
      </c>
      <c r="AU199" s="203" t="s">
        <v>85</v>
      </c>
      <c r="AY199" s="18" t="s">
        <v>154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83</v>
      </c>
      <c r="BK199" s="204">
        <f t="shared" si="29"/>
        <v>0</v>
      </c>
      <c r="BL199" s="18" t="s">
        <v>274</v>
      </c>
      <c r="BM199" s="203" t="s">
        <v>1385</v>
      </c>
    </row>
    <row r="200" spans="1:65" s="2" customFormat="1" ht="21.75" customHeight="1">
      <c r="A200" s="35"/>
      <c r="B200" s="36"/>
      <c r="C200" s="192" t="s">
        <v>565</v>
      </c>
      <c r="D200" s="192" t="s">
        <v>156</v>
      </c>
      <c r="E200" s="193" t="s">
        <v>1386</v>
      </c>
      <c r="F200" s="194" t="s">
        <v>1387</v>
      </c>
      <c r="G200" s="195" t="s">
        <v>336</v>
      </c>
      <c r="H200" s="196">
        <v>1</v>
      </c>
      <c r="I200" s="197"/>
      <c r="J200" s="198">
        <f t="shared" si="20"/>
        <v>0</v>
      </c>
      <c r="K200" s="194" t="s">
        <v>1</v>
      </c>
      <c r="L200" s="40"/>
      <c r="M200" s="199" t="s">
        <v>1</v>
      </c>
      <c r="N200" s="200" t="s">
        <v>41</v>
      </c>
      <c r="O200" s="72"/>
      <c r="P200" s="201">
        <f t="shared" si="21"/>
        <v>0</v>
      </c>
      <c r="Q200" s="201">
        <v>0.06916</v>
      </c>
      <c r="R200" s="201">
        <f t="shared" si="22"/>
        <v>0.06916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274</v>
      </c>
      <c r="AT200" s="203" t="s">
        <v>156</v>
      </c>
      <c r="AU200" s="203" t="s">
        <v>85</v>
      </c>
      <c r="AY200" s="18" t="s">
        <v>154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83</v>
      </c>
      <c r="BK200" s="204">
        <f t="shared" si="29"/>
        <v>0</v>
      </c>
      <c r="BL200" s="18" t="s">
        <v>274</v>
      </c>
      <c r="BM200" s="203" t="s">
        <v>1388</v>
      </c>
    </row>
    <row r="201" spans="1:65" s="2" customFormat="1" ht="21.75" customHeight="1">
      <c r="A201" s="35"/>
      <c r="B201" s="36"/>
      <c r="C201" s="192" t="s">
        <v>571</v>
      </c>
      <c r="D201" s="192" t="s">
        <v>156</v>
      </c>
      <c r="E201" s="193" t="s">
        <v>1389</v>
      </c>
      <c r="F201" s="194" t="s">
        <v>1390</v>
      </c>
      <c r="G201" s="195" t="s">
        <v>336</v>
      </c>
      <c r="H201" s="196">
        <v>1</v>
      </c>
      <c r="I201" s="197"/>
      <c r="J201" s="198">
        <f t="shared" si="20"/>
        <v>0</v>
      </c>
      <c r="K201" s="194" t="s">
        <v>1</v>
      </c>
      <c r="L201" s="40"/>
      <c r="M201" s="199" t="s">
        <v>1</v>
      </c>
      <c r="N201" s="200" t="s">
        <v>41</v>
      </c>
      <c r="O201" s="72"/>
      <c r="P201" s="201">
        <f t="shared" si="21"/>
        <v>0</v>
      </c>
      <c r="Q201" s="201">
        <v>0.1149</v>
      </c>
      <c r="R201" s="201">
        <f t="shared" si="22"/>
        <v>0.1149</v>
      </c>
      <c r="S201" s="201">
        <v>0</v>
      </c>
      <c r="T201" s="202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274</v>
      </c>
      <c r="AT201" s="203" t="s">
        <v>156</v>
      </c>
      <c r="AU201" s="203" t="s">
        <v>85</v>
      </c>
      <c r="AY201" s="18" t="s">
        <v>154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8" t="s">
        <v>83</v>
      </c>
      <c r="BK201" s="204">
        <f t="shared" si="29"/>
        <v>0</v>
      </c>
      <c r="BL201" s="18" t="s">
        <v>274</v>
      </c>
      <c r="BM201" s="203" t="s">
        <v>1391</v>
      </c>
    </row>
    <row r="202" spans="1:65" s="2" customFormat="1" ht="21.75" customHeight="1">
      <c r="A202" s="35"/>
      <c r="B202" s="36"/>
      <c r="C202" s="192" t="s">
        <v>576</v>
      </c>
      <c r="D202" s="192" t="s">
        <v>156</v>
      </c>
      <c r="E202" s="193" t="s">
        <v>1392</v>
      </c>
      <c r="F202" s="194" t="s">
        <v>1393</v>
      </c>
      <c r="G202" s="195" t="s">
        <v>336</v>
      </c>
      <c r="H202" s="196">
        <v>1</v>
      </c>
      <c r="I202" s="197"/>
      <c r="J202" s="198">
        <f t="shared" si="20"/>
        <v>0</v>
      </c>
      <c r="K202" s="194" t="s">
        <v>1</v>
      </c>
      <c r="L202" s="40"/>
      <c r="M202" s="199" t="s">
        <v>1</v>
      </c>
      <c r="N202" s="200" t="s">
        <v>41</v>
      </c>
      <c r="O202" s="72"/>
      <c r="P202" s="201">
        <f t="shared" si="21"/>
        <v>0</v>
      </c>
      <c r="Q202" s="201">
        <v>0.07375</v>
      </c>
      <c r="R202" s="201">
        <f t="shared" si="22"/>
        <v>0.07375</v>
      </c>
      <c r="S202" s="201">
        <v>0</v>
      </c>
      <c r="T202" s="202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274</v>
      </c>
      <c r="AT202" s="203" t="s">
        <v>156</v>
      </c>
      <c r="AU202" s="203" t="s">
        <v>85</v>
      </c>
      <c r="AY202" s="18" t="s">
        <v>154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8" t="s">
        <v>83</v>
      </c>
      <c r="BK202" s="204">
        <f t="shared" si="29"/>
        <v>0</v>
      </c>
      <c r="BL202" s="18" t="s">
        <v>274</v>
      </c>
      <c r="BM202" s="203" t="s">
        <v>1394</v>
      </c>
    </row>
    <row r="203" spans="1:65" s="2" customFormat="1" ht="21.75" customHeight="1">
      <c r="A203" s="35"/>
      <c r="B203" s="36"/>
      <c r="C203" s="192" t="s">
        <v>581</v>
      </c>
      <c r="D203" s="192" t="s">
        <v>156</v>
      </c>
      <c r="E203" s="193" t="s">
        <v>1395</v>
      </c>
      <c r="F203" s="194" t="s">
        <v>1396</v>
      </c>
      <c r="G203" s="195" t="s">
        <v>336</v>
      </c>
      <c r="H203" s="196">
        <v>1</v>
      </c>
      <c r="I203" s="197"/>
      <c r="J203" s="198">
        <f t="shared" si="20"/>
        <v>0</v>
      </c>
      <c r="K203" s="194" t="s">
        <v>1</v>
      </c>
      <c r="L203" s="40"/>
      <c r="M203" s="199" t="s">
        <v>1</v>
      </c>
      <c r="N203" s="200" t="s">
        <v>41</v>
      </c>
      <c r="O203" s="72"/>
      <c r="P203" s="201">
        <f t="shared" si="21"/>
        <v>0</v>
      </c>
      <c r="Q203" s="201">
        <v>0.0607</v>
      </c>
      <c r="R203" s="201">
        <f t="shared" si="22"/>
        <v>0.0607</v>
      </c>
      <c r="S203" s="201">
        <v>0</v>
      </c>
      <c r="T203" s="202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274</v>
      </c>
      <c r="AT203" s="203" t="s">
        <v>156</v>
      </c>
      <c r="AU203" s="203" t="s">
        <v>85</v>
      </c>
      <c r="AY203" s="18" t="s">
        <v>154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8" t="s">
        <v>83</v>
      </c>
      <c r="BK203" s="204">
        <f t="shared" si="29"/>
        <v>0</v>
      </c>
      <c r="BL203" s="18" t="s">
        <v>274</v>
      </c>
      <c r="BM203" s="203" t="s">
        <v>1397</v>
      </c>
    </row>
    <row r="204" spans="1:65" s="2" customFormat="1" ht="21.75" customHeight="1">
      <c r="A204" s="35"/>
      <c r="B204" s="36"/>
      <c r="C204" s="192" t="s">
        <v>593</v>
      </c>
      <c r="D204" s="192" t="s">
        <v>156</v>
      </c>
      <c r="E204" s="193" t="s">
        <v>1398</v>
      </c>
      <c r="F204" s="194" t="s">
        <v>1399</v>
      </c>
      <c r="G204" s="195" t="s">
        <v>336</v>
      </c>
      <c r="H204" s="196">
        <v>6</v>
      </c>
      <c r="I204" s="197"/>
      <c r="J204" s="198">
        <f t="shared" si="20"/>
        <v>0</v>
      </c>
      <c r="K204" s="194" t="s">
        <v>1</v>
      </c>
      <c r="L204" s="40"/>
      <c r="M204" s="199" t="s">
        <v>1</v>
      </c>
      <c r="N204" s="200" t="s">
        <v>41</v>
      </c>
      <c r="O204" s="72"/>
      <c r="P204" s="201">
        <f t="shared" si="21"/>
        <v>0</v>
      </c>
      <c r="Q204" s="201">
        <v>0.0685</v>
      </c>
      <c r="R204" s="201">
        <f t="shared" si="22"/>
        <v>0.41100000000000003</v>
      </c>
      <c r="S204" s="201">
        <v>0</v>
      </c>
      <c r="T204" s="202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274</v>
      </c>
      <c r="AT204" s="203" t="s">
        <v>156</v>
      </c>
      <c r="AU204" s="203" t="s">
        <v>85</v>
      </c>
      <c r="AY204" s="18" t="s">
        <v>154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8" t="s">
        <v>83</v>
      </c>
      <c r="BK204" s="204">
        <f t="shared" si="29"/>
        <v>0</v>
      </c>
      <c r="BL204" s="18" t="s">
        <v>274</v>
      </c>
      <c r="BM204" s="203" t="s">
        <v>1400</v>
      </c>
    </row>
    <row r="205" spans="1:65" s="2" customFormat="1" ht="21.75" customHeight="1">
      <c r="A205" s="35"/>
      <c r="B205" s="36"/>
      <c r="C205" s="192" t="s">
        <v>600</v>
      </c>
      <c r="D205" s="192" t="s">
        <v>156</v>
      </c>
      <c r="E205" s="193" t="s">
        <v>1401</v>
      </c>
      <c r="F205" s="194" t="s">
        <v>1402</v>
      </c>
      <c r="G205" s="195" t="s">
        <v>336</v>
      </c>
      <c r="H205" s="196">
        <v>2</v>
      </c>
      <c r="I205" s="197"/>
      <c r="J205" s="198">
        <f t="shared" si="20"/>
        <v>0</v>
      </c>
      <c r="K205" s="194" t="s">
        <v>1</v>
      </c>
      <c r="L205" s="40"/>
      <c r="M205" s="199" t="s">
        <v>1</v>
      </c>
      <c r="N205" s="200" t="s">
        <v>41</v>
      </c>
      <c r="O205" s="72"/>
      <c r="P205" s="201">
        <f t="shared" si="21"/>
        <v>0</v>
      </c>
      <c r="Q205" s="201">
        <v>0.07375</v>
      </c>
      <c r="R205" s="201">
        <f t="shared" si="22"/>
        <v>0.1475</v>
      </c>
      <c r="S205" s="201">
        <v>0</v>
      </c>
      <c r="T205" s="202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274</v>
      </c>
      <c r="AT205" s="203" t="s">
        <v>156</v>
      </c>
      <c r="AU205" s="203" t="s">
        <v>85</v>
      </c>
      <c r="AY205" s="18" t="s">
        <v>154</v>
      </c>
      <c r="BE205" s="204">
        <f t="shared" si="24"/>
        <v>0</v>
      </c>
      <c r="BF205" s="204">
        <f t="shared" si="25"/>
        <v>0</v>
      </c>
      <c r="BG205" s="204">
        <f t="shared" si="26"/>
        <v>0</v>
      </c>
      <c r="BH205" s="204">
        <f t="shared" si="27"/>
        <v>0</v>
      </c>
      <c r="BI205" s="204">
        <f t="shared" si="28"/>
        <v>0</v>
      </c>
      <c r="BJ205" s="18" t="s">
        <v>83</v>
      </c>
      <c r="BK205" s="204">
        <f t="shared" si="29"/>
        <v>0</v>
      </c>
      <c r="BL205" s="18" t="s">
        <v>274</v>
      </c>
      <c r="BM205" s="203" t="s">
        <v>1403</v>
      </c>
    </row>
    <row r="206" spans="1:65" s="2" customFormat="1" ht="16.5" customHeight="1">
      <c r="A206" s="35"/>
      <c r="B206" s="36"/>
      <c r="C206" s="192" t="s">
        <v>605</v>
      </c>
      <c r="D206" s="192" t="s">
        <v>156</v>
      </c>
      <c r="E206" s="193" t="s">
        <v>1404</v>
      </c>
      <c r="F206" s="194" t="s">
        <v>1405</v>
      </c>
      <c r="G206" s="195" t="s">
        <v>336</v>
      </c>
      <c r="H206" s="196">
        <v>24</v>
      </c>
      <c r="I206" s="197"/>
      <c r="J206" s="198">
        <f t="shared" si="20"/>
        <v>0</v>
      </c>
      <c r="K206" s="194" t="s">
        <v>1</v>
      </c>
      <c r="L206" s="40"/>
      <c r="M206" s="199" t="s">
        <v>1</v>
      </c>
      <c r="N206" s="200" t="s">
        <v>41</v>
      </c>
      <c r="O206" s="72"/>
      <c r="P206" s="201">
        <f t="shared" si="21"/>
        <v>0</v>
      </c>
      <c r="Q206" s="201">
        <v>0</v>
      </c>
      <c r="R206" s="201">
        <f t="shared" si="22"/>
        <v>0</v>
      </c>
      <c r="S206" s="201">
        <v>0</v>
      </c>
      <c r="T206" s="202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274</v>
      </c>
      <c r="AT206" s="203" t="s">
        <v>156</v>
      </c>
      <c r="AU206" s="203" t="s">
        <v>85</v>
      </c>
      <c r="AY206" s="18" t="s">
        <v>154</v>
      </c>
      <c r="BE206" s="204">
        <f t="shared" si="24"/>
        <v>0</v>
      </c>
      <c r="BF206" s="204">
        <f t="shared" si="25"/>
        <v>0</v>
      </c>
      <c r="BG206" s="204">
        <f t="shared" si="26"/>
        <v>0</v>
      </c>
      <c r="BH206" s="204">
        <f t="shared" si="27"/>
        <v>0</v>
      </c>
      <c r="BI206" s="204">
        <f t="shared" si="28"/>
        <v>0</v>
      </c>
      <c r="BJ206" s="18" t="s">
        <v>83</v>
      </c>
      <c r="BK206" s="204">
        <f t="shared" si="29"/>
        <v>0</v>
      </c>
      <c r="BL206" s="18" t="s">
        <v>274</v>
      </c>
      <c r="BM206" s="203" t="s">
        <v>1406</v>
      </c>
    </row>
    <row r="207" spans="1:65" s="2" customFormat="1" ht="16.5" customHeight="1">
      <c r="A207" s="35"/>
      <c r="B207" s="36"/>
      <c r="C207" s="192" t="s">
        <v>610</v>
      </c>
      <c r="D207" s="192" t="s">
        <v>156</v>
      </c>
      <c r="E207" s="193" t="s">
        <v>1407</v>
      </c>
      <c r="F207" s="194" t="s">
        <v>1408</v>
      </c>
      <c r="G207" s="195" t="s">
        <v>336</v>
      </c>
      <c r="H207" s="196">
        <v>1</v>
      </c>
      <c r="I207" s="197"/>
      <c r="J207" s="198">
        <f t="shared" si="20"/>
        <v>0</v>
      </c>
      <c r="K207" s="194" t="s">
        <v>1</v>
      </c>
      <c r="L207" s="40"/>
      <c r="M207" s="199" t="s">
        <v>1</v>
      </c>
      <c r="N207" s="200" t="s">
        <v>41</v>
      </c>
      <c r="O207" s="72"/>
      <c r="P207" s="201">
        <f t="shared" si="21"/>
        <v>0</v>
      </c>
      <c r="Q207" s="201">
        <v>0</v>
      </c>
      <c r="R207" s="201">
        <f t="shared" si="22"/>
        <v>0</v>
      </c>
      <c r="S207" s="201">
        <v>0</v>
      </c>
      <c r="T207" s="202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274</v>
      </c>
      <c r="AT207" s="203" t="s">
        <v>156</v>
      </c>
      <c r="AU207" s="203" t="s">
        <v>85</v>
      </c>
      <c r="AY207" s="18" t="s">
        <v>154</v>
      </c>
      <c r="BE207" s="204">
        <f t="shared" si="24"/>
        <v>0</v>
      </c>
      <c r="BF207" s="204">
        <f t="shared" si="25"/>
        <v>0</v>
      </c>
      <c r="BG207" s="204">
        <f t="shared" si="26"/>
        <v>0</v>
      </c>
      <c r="BH207" s="204">
        <f t="shared" si="27"/>
        <v>0</v>
      </c>
      <c r="BI207" s="204">
        <f t="shared" si="28"/>
        <v>0</v>
      </c>
      <c r="BJ207" s="18" t="s">
        <v>83</v>
      </c>
      <c r="BK207" s="204">
        <f t="shared" si="29"/>
        <v>0</v>
      </c>
      <c r="BL207" s="18" t="s">
        <v>274</v>
      </c>
      <c r="BM207" s="203" t="s">
        <v>1409</v>
      </c>
    </row>
    <row r="208" spans="1:65" s="2" customFormat="1" ht="24">
      <c r="A208" s="35"/>
      <c r="B208" s="36"/>
      <c r="C208" s="192" t="s">
        <v>615</v>
      </c>
      <c r="D208" s="192" t="s">
        <v>156</v>
      </c>
      <c r="E208" s="193" t="s">
        <v>1410</v>
      </c>
      <c r="F208" s="194" t="s">
        <v>1411</v>
      </c>
      <c r="G208" s="195" t="s">
        <v>336</v>
      </c>
      <c r="H208" s="196">
        <v>1</v>
      </c>
      <c r="I208" s="197"/>
      <c r="J208" s="198">
        <f t="shared" si="20"/>
        <v>0</v>
      </c>
      <c r="K208" s="194" t="s">
        <v>1</v>
      </c>
      <c r="L208" s="40"/>
      <c r="M208" s="199" t="s">
        <v>1</v>
      </c>
      <c r="N208" s="200" t="s">
        <v>41</v>
      </c>
      <c r="O208" s="72"/>
      <c r="P208" s="201">
        <f t="shared" si="21"/>
        <v>0</v>
      </c>
      <c r="Q208" s="201">
        <v>0</v>
      </c>
      <c r="R208" s="201">
        <f t="shared" si="22"/>
        <v>0</v>
      </c>
      <c r="S208" s="201">
        <v>0</v>
      </c>
      <c r="T208" s="202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274</v>
      </c>
      <c r="AT208" s="203" t="s">
        <v>156</v>
      </c>
      <c r="AU208" s="203" t="s">
        <v>85</v>
      </c>
      <c r="AY208" s="18" t="s">
        <v>154</v>
      </c>
      <c r="BE208" s="204">
        <f t="shared" si="24"/>
        <v>0</v>
      </c>
      <c r="BF208" s="204">
        <f t="shared" si="25"/>
        <v>0</v>
      </c>
      <c r="BG208" s="204">
        <f t="shared" si="26"/>
        <v>0</v>
      </c>
      <c r="BH208" s="204">
        <f t="shared" si="27"/>
        <v>0</v>
      </c>
      <c r="BI208" s="204">
        <f t="shared" si="28"/>
        <v>0</v>
      </c>
      <c r="BJ208" s="18" t="s">
        <v>83</v>
      </c>
      <c r="BK208" s="204">
        <f t="shared" si="29"/>
        <v>0</v>
      </c>
      <c r="BL208" s="18" t="s">
        <v>274</v>
      </c>
      <c r="BM208" s="203" t="s">
        <v>1412</v>
      </c>
    </row>
    <row r="209" spans="2:63" s="12" customFormat="1" ht="22.9" customHeight="1">
      <c r="B209" s="176"/>
      <c r="C209" s="177"/>
      <c r="D209" s="178" t="s">
        <v>75</v>
      </c>
      <c r="E209" s="190" t="s">
        <v>1413</v>
      </c>
      <c r="F209" s="190" t="s">
        <v>1414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SUM(P210:P215)</f>
        <v>0</v>
      </c>
      <c r="Q209" s="184"/>
      <c r="R209" s="185">
        <f>SUM(R210:R215)</f>
        <v>0.010296000000000001</v>
      </c>
      <c r="S209" s="184"/>
      <c r="T209" s="186">
        <f>SUM(T210:T215)</f>
        <v>0</v>
      </c>
      <c r="AR209" s="187" t="s">
        <v>85</v>
      </c>
      <c r="AT209" s="188" t="s">
        <v>75</v>
      </c>
      <c r="AU209" s="188" t="s">
        <v>83</v>
      </c>
      <c r="AY209" s="187" t="s">
        <v>154</v>
      </c>
      <c r="BK209" s="189">
        <f>SUM(BK210:BK215)</f>
        <v>0</v>
      </c>
    </row>
    <row r="210" spans="1:65" s="2" customFormat="1" ht="16.5" customHeight="1">
      <c r="A210" s="35"/>
      <c r="B210" s="36"/>
      <c r="C210" s="192" t="s">
        <v>620</v>
      </c>
      <c r="D210" s="192" t="s">
        <v>156</v>
      </c>
      <c r="E210" s="193" t="s">
        <v>1415</v>
      </c>
      <c r="F210" s="194" t="s">
        <v>1416</v>
      </c>
      <c r="G210" s="195" t="s">
        <v>266</v>
      </c>
      <c r="H210" s="196">
        <v>80</v>
      </c>
      <c r="I210" s="197"/>
      <c r="J210" s="198">
        <f>ROUND(I210*H210,2)</f>
        <v>0</v>
      </c>
      <c r="K210" s="194" t="s">
        <v>1</v>
      </c>
      <c r="L210" s="40"/>
      <c r="M210" s="199" t="s">
        <v>1</v>
      </c>
      <c r="N210" s="200" t="s">
        <v>41</v>
      </c>
      <c r="O210" s="72"/>
      <c r="P210" s="201">
        <f>O210*H210</f>
        <v>0</v>
      </c>
      <c r="Q210" s="201">
        <v>3E-05</v>
      </c>
      <c r="R210" s="201">
        <f>Q210*H210</f>
        <v>0.0024000000000000002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274</v>
      </c>
      <c r="AT210" s="203" t="s">
        <v>156</v>
      </c>
      <c r="AU210" s="203" t="s">
        <v>85</v>
      </c>
      <c r="AY210" s="18" t="s">
        <v>154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83</v>
      </c>
      <c r="BK210" s="204">
        <f>ROUND(I210*H210,2)</f>
        <v>0</v>
      </c>
      <c r="BL210" s="18" t="s">
        <v>274</v>
      </c>
      <c r="BM210" s="203" t="s">
        <v>1417</v>
      </c>
    </row>
    <row r="211" spans="1:47" s="2" customFormat="1" ht="19.5">
      <c r="A211" s="35"/>
      <c r="B211" s="36"/>
      <c r="C211" s="37"/>
      <c r="D211" s="207" t="s">
        <v>523</v>
      </c>
      <c r="E211" s="37"/>
      <c r="F211" s="259" t="s">
        <v>1418</v>
      </c>
      <c r="G211" s="37"/>
      <c r="H211" s="37"/>
      <c r="I211" s="260"/>
      <c r="J211" s="37"/>
      <c r="K211" s="37"/>
      <c r="L211" s="40"/>
      <c r="M211" s="261"/>
      <c r="N211" s="262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523</v>
      </c>
      <c r="AU211" s="18" t="s">
        <v>85</v>
      </c>
    </row>
    <row r="212" spans="1:65" s="2" customFormat="1" ht="16.5" customHeight="1">
      <c r="A212" s="35"/>
      <c r="B212" s="36"/>
      <c r="C212" s="192" t="s">
        <v>626</v>
      </c>
      <c r="D212" s="192" t="s">
        <v>156</v>
      </c>
      <c r="E212" s="193" t="s">
        <v>1419</v>
      </c>
      <c r="F212" s="194" t="s">
        <v>1420</v>
      </c>
      <c r="G212" s="195" t="s">
        <v>266</v>
      </c>
      <c r="H212" s="196">
        <v>262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41</v>
      </c>
      <c r="O212" s="72"/>
      <c r="P212" s="201">
        <f>O212*H212</f>
        <v>0</v>
      </c>
      <c r="Q212" s="201">
        <v>3E-05</v>
      </c>
      <c r="R212" s="201">
        <f>Q212*H212</f>
        <v>0.00786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274</v>
      </c>
      <c r="AT212" s="203" t="s">
        <v>156</v>
      </c>
      <c r="AU212" s="203" t="s">
        <v>85</v>
      </c>
      <c r="AY212" s="18" t="s">
        <v>154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83</v>
      </c>
      <c r="BK212" s="204">
        <f>ROUND(I212*H212,2)</f>
        <v>0</v>
      </c>
      <c r="BL212" s="18" t="s">
        <v>274</v>
      </c>
      <c r="BM212" s="203" t="s">
        <v>1421</v>
      </c>
    </row>
    <row r="213" spans="1:47" s="2" customFormat="1" ht="19.5">
      <c r="A213" s="35"/>
      <c r="B213" s="36"/>
      <c r="C213" s="37"/>
      <c r="D213" s="207" t="s">
        <v>523</v>
      </c>
      <c r="E213" s="37"/>
      <c r="F213" s="259" t="s">
        <v>1422</v>
      </c>
      <c r="G213" s="37"/>
      <c r="H213" s="37"/>
      <c r="I213" s="260"/>
      <c r="J213" s="37"/>
      <c r="K213" s="37"/>
      <c r="L213" s="40"/>
      <c r="M213" s="261"/>
      <c r="N213" s="262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523</v>
      </c>
      <c r="AU213" s="18" t="s">
        <v>85</v>
      </c>
    </row>
    <row r="214" spans="1:65" s="2" customFormat="1" ht="16.5" customHeight="1">
      <c r="A214" s="35"/>
      <c r="B214" s="36"/>
      <c r="C214" s="192" t="s">
        <v>631</v>
      </c>
      <c r="D214" s="192" t="s">
        <v>156</v>
      </c>
      <c r="E214" s="193" t="s">
        <v>1423</v>
      </c>
      <c r="F214" s="194" t="s">
        <v>1424</v>
      </c>
      <c r="G214" s="195" t="s">
        <v>216</v>
      </c>
      <c r="H214" s="196">
        <v>1.2</v>
      </c>
      <c r="I214" s="197"/>
      <c r="J214" s="198">
        <f>ROUND(I214*H214,2)</f>
        <v>0</v>
      </c>
      <c r="K214" s="194" t="s">
        <v>1</v>
      </c>
      <c r="L214" s="40"/>
      <c r="M214" s="199" t="s">
        <v>1</v>
      </c>
      <c r="N214" s="200" t="s">
        <v>41</v>
      </c>
      <c r="O214" s="72"/>
      <c r="P214" s="201">
        <f>O214*H214</f>
        <v>0</v>
      </c>
      <c r="Q214" s="201">
        <v>3E-05</v>
      </c>
      <c r="R214" s="201">
        <f>Q214*H214</f>
        <v>3.6E-05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274</v>
      </c>
      <c r="AT214" s="203" t="s">
        <v>156</v>
      </c>
      <c r="AU214" s="203" t="s">
        <v>85</v>
      </c>
      <c r="AY214" s="18" t="s">
        <v>154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83</v>
      </c>
      <c r="BK214" s="204">
        <f>ROUND(I214*H214,2)</f>
        <v>0</v>
      </c>
      <c r="BL214" s="18" t="s">
        <v>274</v>
      </c>
      <c r="BM214" s="203" t="s">
        <v>1425</v>
      </c>
    </row>
    <row r="215" spans="1:47" s="2" customFormat="1" ht="19.5">
      <c r="A215" s="35"/>
      <c r="B215" s="36"/>
      <c r="C215" s="37"/>
      <c r="D215" s="207" t="s">
        <v>523</v>
      </c>
      <c r="E215" s="37"/>
      <c r="F215" s="259" t="s">
        <v>1426</v>
      </c>
      <c r="G215" s="37"/>
      <c r="H215" s="37"/>
      <c r="I215" s="260"/>
      <c r="J215" s="37"/>
      <c r="K215" s="37"/>
      <c r="L215" s="40"/>
      <c r="M215" s="261"/>
      <c r="N215" s="262"/>
      <c r="O215" s="72"/>
      <c r="P215" s="72"/>
      <c r="Q215" s="72"/>
      <c r="R215" s="72"/>
      <c r="S215" s="72"/>
      <c r="T215" s="73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523</v>
      </c>
      <c r="AU215" s="18" t="s">
        <v>85</v>
      </c>
    </row>
    <row r="216" spans="2:63" s="12" customFormat="1" ht="25.9" customHeight="1">
      <c r="B216" s="176"/>
      <c r="C216" s="177"/>
      <c r="D216" s="178" t="s">
        <v>75</v>
      </c>
      <c r="E216" s="179" t="s">
        <v>1427</v>
      </c>
      <c r="F216" s="179" t="s">
        <v>1428</v>
      </c>
      <c r="G216" s="177"/>
      <c r="H216" s="177"/>
      <c r="I216" s="180"/>
      <c r="J216" s="181">
        <f>BK216</f>
        <v>0</v>
      </c>
      <c r="K216" s="177"/>
      <c r="L216" s="182"/>
      <c r="M216" s="183"/>
      <c r="N216" s="184"/>
      <c r="O216" s="184"/>
      <c r="P216" s="185">
        <f>SUM(P217:P218)</f>
        <v>0</v>
      </c>
      <c r="Q216" s="184"/>
      <c r="R216" s="185">
        <f>SUM(R217:R218)</f>
        <v>0</v>
      </c>
      <c r="S216" s="184"/>
      <c r="T216" s="186">
        <f>SUM(T217:T218)</f>
        <v>0</v>
      </c>
      <c r="AR216" s="187" t="s">
        <v>161</v>
      </c>
      <c r="AT216" s="188" t="s">
        <v>75</v>
      </c>
      <c r="AU216" s="188" t="s">
        <v>76</v>
      </c>
      <c r="AY216" s="187" t="s">
        <v>154</v>
      </c>
      <c r="BK216" s="189">
        <f>SUM(BK217:BK218)</f>
        <v>0</v>
      </c>
    </row>
    <row r="217" spans="1:65" s="2" customFormat="1" ht="16.5" customHeight="1">
      <c r="A217" s="35"/>
      <c r="B217" s="36"/>
      <c r="C217" s="192" t="s">
        <v>637</v>
      </c>
      <c r="D217" s="192" t="s">
        <v>156</v>
      </c>
      <c r="E217" s="193" t="s">
        <v>1429</v>
      </c>
      <c r="F217" s="194" t="s">
        <v>1430</v>
      </c>
      <c r="G217" s="195" t="s">
        <v>1431</v>
      </c>
      <c r="H217" s="196">
        <v>72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41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1432</v>
      </c>
      <c r="AT217" s="203" t="s">
        <v>156</v>
      </c>
      <c r="AU217" s="203" t="s">
        <v>83</v>
      </c>
      <c r="AY217" s="18" t="s">
        <v>154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83</v>
      </c>
      <c r="BK217" s="204">
        <f>ROUND(I217*H217,2)</f>
        <v>0</v>
      </c>
      <c r="BL217" s="18" t="s">
        <v>1432</v>
      </c>
      <c r="BM217" s="203" t="s">
        <v>1433</v>
      </c>
    </row>
    <row r="218" spans="1:65" s="2" customFormat="1" ht="16.5" customHeight="1">
      <c r="A218" s="35"/>
      <c r="B218" s="36"/>
      <c r="C218" s="192" t="s">
        <v>644</v>
      </c>
      <c r="D218" s="192" t="s">
        <v>156</v>
      </c>
      <c r="E218" s="193" t="s">
        <v>1434</v>
      </c>
      <c r="F218" s="194" t="s">
        <v>1435</v>
      </c>
      <c r="G218" s="195" t="s">
        <v>1431</v>
      </c>
      <c r="H218" s="196">
        <v>25</v>
      </c>
      <c r="I218" s="197"/>
      <c r="J218" s="198">
        <f>ROUND(I218*H218,2)</f>
        <v>0</v>
      </c>
      <c r="K218" s="194" t="s">
        <v>1</v>
      </c>
      <c r="L218" s="40"/>
      <c r="M218" s="266" t="s">
        <v>1</v>
      </c>
      <c r="N218" s="267" t="s">
        <v>41</v>
      </c>
      <c r="O218" s="268"/>
      <c r="P218" s="269">
        <f>O218*H218</f>
        <v>0</v>
      </c>
      <c r="Q218" s="269">
        <v>0</v>
      </c>
      <c r="R218" s="269">
        <f>Q218*H218</f>
        <v>0</v>
      </c>
      <c r="S218" s="269">
        <v>0</v>
      </c>
      <c r="T218" s="27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1432</v>
      </c>
      <c r="AT218" s="203" t="s">
        <v>156</v>
      </c>
      <c r="AU218" s="203" t="s">
        <v>83</v>
      </c>
      <c r="AY218" s="18" t="s">
        <v>154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8" t="s">
        <v>83</v>
      </c>
      <c r="BK218" s="204">
        <f>ROUND(I218*H218,2)</f>
        <v>0</v>
      </c>
      <c r="BL218" s="18" t="s">
        <v>1432</v>
      </c>
      <c r="BM218" s="203" t="s">
        <v>1436</v>
      </c>
    </row>
    <row r="219" spans="1:31" s="2" customFormat="1" ht="6.95" customHeight="1">
      <c r="A219" s="35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40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algorithmName="SHA-512" hashValue="0Sz3gO83K36j4Pu3Cby8urEyJ/+noCilDAlTLgBbZuJTRa4CQlrc4+2ZKi9d47AU9dXpf4RfPGHt2bQGh4pS+g==" saltValue="6Dcf57GucyEY7udX4u0lnlrOPiDmusKzi00sV7usNcwRP1JSgtcaNqrBPfCT05iy4To1sRjAiLvtK3Q5xPiljA==" spinCount="100000" sheet="1" objects="1" scenarios="1" formatColumns="0" formatRows="0" autoFilter="0"/>
  <autoFilter ref="C127:K21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100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27" t="s">
        <v>113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0" t="s">
        <v>1437</v>
      </c>
      <c r="F11" s="329"/>
      <c r="G11" s="329"/>
      <c r="H11" s="32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18. 6. 2021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1" t="str">
        <f>'Rekapitulace stavby'!E14</f>
        <v>Vyplň údaj</v>
      </c>
      <c r="F20" s="332"/>
      <c r="G20" s="332"/>
      <c r="H20" s="332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3" t="s">
        <v>1</v>
      </c>
      <c r="F29" s="333"/>
      <c r="G29" s="333"/>
      <c r="H29" s="33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ROUND((SUM(BE121:BE157)),2)</f>
        <v>0</v>
      </c>
      <c r="G35" s="35"/>
      <c r="H35" s="35"/>
      <c r="I35" s="131">
        <v>0.21</v>
      </c>
      <c r="J35" s="130">
        <f>ROUND(((SUM(BE121:BE157))*I35),2)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ROUND((SUM(BF121:BF157)),2)</f>
        <v>0</v>
      </c>
      <c r="G36" s="35"/>
      <c r="H36" s="35"/>
      <c r="I36" s="131">
        <v>0.15</v>
      </c>
      <c r="J36" s="130">
        <f>ROUND(((SUM(BF121:BF157))*I36),2)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ROUND((SUM(BG121:BG157)),2)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ROUND((SUM(BH121:BH157)),2)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ROUND((SUM(BI121:BI157)),2)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34" t="s">
        <v>113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82" t="str">
        <f>E11</f>
        <v>04 - ELEKTROINSTALACE SILNOPROUD</v>
      </c>
      <c r="F89" s="336"/>
      <c r="G89" s="336"/>
      <c r="H89" s="33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18. 6. 2021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 hidden="1">
      <c r="A93" s="35"/>
      <c r="B93" s="36"/>
      <c r="C93" s="30" t="s">
        <v>24</v>
      </c>
      <c r="D93" s="37"/>
      <c r="E93" s="37"/>
      <c r="F93" s="28" t="str">
        <f>E17</f>
        <v>MĚSTO ČESKÁ LÍPA, NÁM.T.G.MASARYKA 1</v>
      </c>
      <c r="G93" s="37"/>
      <c r="H93" s="37"/>
      <c r="I93" s="30" t="s">
        <v>30</v>
      </c>
      <c r="J93" s="33" t="str">
        <f>E23</f>
        <v>ING.JIŘÍ KHOL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 hidden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PROPOS LIBEREC S.R.O.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J121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1438</v>
      </c>
      <c r="E99" s="157"/>
      <c r="F99" s="157"/>
      <c r="G99" s="157"/>
      <c r="H99" s="157"/>
      <c r="I99" s="157"/>
      <c r="J99" s="158">
        <f>J122</f>
        <v>0</v>
      </c>
      <c r="K99" s="155"/>
      <c r="L99" s="159"/>
    </row>
    <row r="100" spans="1:31" s="2" customFormat="1" ht="21.75" customHeight="1" hidden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 hidden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1.25" hidden="1"/>
    <row r="103" ht="11.25" hidden="1"/>
    <row r="104" ht="11.25" hidden="1"/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139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34" t="str">
        <f>E7</f>
        <v>VESTAVBA MŠ DO OBJEKTU ZŠ JIŽNÍ Č.P.1903, ČESKÁ LÍPA - R01</v>
      </c>
      <c r="F109" s="335"/>
      <c r="G109" s="335"/>
      <c r="H109" s="335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2:12" s="1" customFormat="1" ht="12" customHeight="1">
      <c r="B110" s="22"/>
      <c r="C110" s="30" t="s">
        <v>112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31" s="2" customFormat="1" ht="16.5" customHeight="1">
      <c r="A111" s="35"/>
      <c r="B111" s="36"/>
      <c r="C111" s="37"/>
      <c r="D111" s="37"/>
      <c r="E111" s="334" t="s">
        <v>113</v>
      </c>
      <c r="F111" s="336"/>
      <c r="G111" s="336"/>
      <c r="H111" s="336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114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82" t="str">
        <f>E11</f>
        <v>04 - ELEKTROINSTALACE SILNOPROUD</v>
      </c>
      <c r="F113" s="336"/>
      <c r="G113" s="336"/>
      <c r="H113" s="336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F14</f>
        <v xml:space="preserve"> </v>
      </c>
      <c r="G115" s="37"/>
      <c r="H115" s="37"/>
      <c r="I115" s="30" t="s">
        <v>22</v>
      </c>
      <c r="J115" s="67" t="str">
        <f>IF(J14="","",J14)</f>
        <v>18. 6. 2021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E17</f>
        <v>MĚSTO ČESKÁ LÍPA, NÁM.T.G.MASARYKA 1</v>
      </c>
      <c r="G117" s="37"/>
      <c r="H117" s="37"/>
      <c r="I117" s="30" t="s">
        <v>30</v>
      </c>
      <c r="J117" s="33" t="str">
        <f>E23</f>
        <v>ING.JIŘÍ KHOL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7" customHeight="1">
      <c r="A118" s="35"/>
      <c r="B118" s="36"/>
      <c r="C118" s="30" t="s">
        <v>28</v>
      </c>
      <c r="D118" s="37"/>
      <c r="E118" s="37"/>
      <c r="F118" s="28" t="str">
        <f>IF(E20="","",E20)</f>
        <v>Vyplň údaj</v>
      </c>
      <c r="G118" s="37"/>
      <c r="H118" s="37"/>
      <c r="I118" s="30" t="s">
        <v>33</v>
      </c>
      <c r="J118" s="33" t="str">
        <f>E26</f>
        <v>PROPOS LIBEREC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5"/>
      <c r="B120" s="166"/>
      <c r="C120" s="167" t="s">
        <v>140</v>
      </c>
      <c r="D120" s="168" t="s">
        <v>61</v>
      </c>
      <c r="E120" s="168" t="s">
        <v>57</v>
      </c>
      <c r="F120" s="168" t="s">
        <v>58</v>
      </c>
      <c r="G120" s="168" t="s">
        <v>141</v>
      </c>
      <c r="H120" s="168" t="s">
        <v>142</v>
      </c>
      <c r="I120" s="168" t="s">
        <v>143</v>
      </c>
      <c r="J120" s="168" t="s">
        <v>118</v>
      </c>
      <c r="K120" s="169" t="s">
        <v>144</v>
      </c>
      <c r="L120" s="170"/>
      <c r="M120" s="76" t="s">
        <v>1</v>
      </c>
      <c r="N120" s="77" t="s">
        <v>40</v>
      </c>
      <c r="O120" s="77" t="s">
        <v>145</v>
      </c>
      <c r="P120" s="77" t="s">
        <v>146</v>
      </c>
      <c r="Q120" s="77" t="s">
        <v>147</v>
      </c>
      <c r="R120" s="77" t="s">
        <v>148</v>
      </c>
      <c r="S120" s="77" t="s">
        <v>149</v>
      </c>
      <c r="T120" s="78" t="s">
        <v>150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3" s="2" customFormat="1" ht="22.9" customHeight="1">
      <c r="A121" s="35"/>
      <c r="B121" s="36"/>
      <c r="C121" s="83" t="s">
        <v>151</v>
      </c>
      <c r="D121" s="37"/>
      <c r="E121" s="37"/>
      <c r="F121" s="37"/>
      <c r="G121" s="37"/>
      <c r="H121" s="37"/>
      <c r="I121" s="37"/>
      <c r="J121" s="171">
        <f>BK121</f>
        <v>0</v>
      </c>
      <c r="K121" s="37"/>
      <c r="L121" s="40"/>
      <c r="M121" s="79"/>
      <c r="N121" s="172"/>
      <c r="O121" s="80"/>
      <c r="P121" s="173">
        <f>P122</f>
        <v>0</v>
      </c>
      <c r="Q121" s="80"/>
      <c r="R121" s="173">
        <f>R122</f>
        <v>0</v>
      </c>
      <c r="S121" s="80"/>
      <c r="T121" s="174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75</v>
      </c>
      <c r="AU121" s="18" t="s">
        <v>120</v>
      </c>
      <c r="BK121" s="175">
        <f>BK122</f>
        <v>0</v>
      </c>
    </row>
    <row r="122" spans="2:63" s="12" customFormat="1" ht="25.9" customHeight="1">
      <c r="B122" s="176"/>
      <c r="C122" s="177"/>
      <c r="D122" s="178" t="s">
        <v>75</v>
      </c>
      <c r="E122" s="179" t="s">
        <v>1439</v>
      </c>
      <c r="F122" s="179" t="s">
        <v>1440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SUM(P123:P157)</f>
        <v>0</v>
      </c>
      <c r="Q122" s="184"/>
      <c r="R122" s="185">
        <f>SUM(R123:R157)</f>
        <v>0</v>
      </c>
      <c r="S122" s="184"/>
      <c r="T122" s="186">
        <f>SUM(T123:T157)</f>
        <v>0</v>
      </c>
      <c r="AR122" s="187" t="s">
        <v>85</v>
      </c>
      <c r="AT122" s="188" t="s">
        <v>75</v>
      </c>
      <c r="AU122" s="188" t="s">
        <v>76</v>
      </c>
      <c r="AY122" s="187" t="s">
        <v>154</v>
      </c>
      <c r="BK122" s="189">
        <f>SUM(BK123:BK157)</f>
        <v>0</v>
      </c>
    </row>
    <row r="123" spans="1:65" s="2" customFormat="1" ht="16.5" customHeight="1">
      <c r="A123" s="35"/>
      <c r="B123" s="36"/>
      <c r="C123" s="192" t="s">
        <v>83</v>
      </c>
      <c r="D123" s="192" t="s">
        <v>156</v>
      </c>
      <c r="E123" s="193" t="s">
        <v>1441</v>
      </c>
      <c r="F123" s="194" t="s">
        <v>1442</v>
      </c>
      <c r="G123" s="195" t="s">
        <v>1196</v>
      </c>
      <c r="H123" s="196">
        <v>24</v>
      </c>
      <c r="I123" s="197"/>
      <c r="J123" s="198">
        <f aca="true" t="shared" si="0" ref="J123:J157">ROUND(I123*H123,2)</f>
        <v>0</v>
      </c>
      <c r="K123" s="194" t="s">
        <v>1</v>
      </c>
      <c r="L123" s="40"/>
      <c r="M123" s="199" t="s">
        <v>1</v>
      </c>
      <c r="N123" s="200" t="s">
        <v>41</v>
      </c>
      <c r="O123" s="72"/>
      <c r="P123" s="201">
        <f aca="true" t="shared" si="1" ref="P123:P157">O123*H123</f>
        <v>0</v>
      </c>
      <c r="Q123" s="201">
        <v>0</v>
      </c>
      <c r="R123" s="201">
        <f aca="true" t="shared" si="2" ref="R123:R157">Q123*H123</f>
        <v>0</v>
      </c>
      <c r="S123" s="201">
        <v>0</v>
      </c>
      <c r="T123" s="202">
        <f aca="true" t="shared" si="3" ref="T123:T157"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274</v>
      </c>
      <c r="AT123" s="203" t="s">
        <v>156</v>
      </c>
      <c r="AU123" s="203" t="s">
        <v>83</v>
      </c>
      <c r="AY123" s="18" t="s">
        <v>154</v>
      </c>
      <c r="BE123" s="204">
        <f aca="true" t="shared" si="4" ref="BE123:BE157">IF(N123="základní",J123,0)</f>
        <v>0</v>
      </c>
      <c r="BF123" s="204">
        <f aca="true" t="shared" si="5" ref="BF123:BF157">IF(N123="snížená",J123,0)</f>
        <v>0</v>
      </c>
      <c r="BG123" s="204">
        <f aca="true" t="shared" si="6" ref="BG123:BG157">IF(N123="zákl. přenesená",J123,0)</f>
        <v>0</v>
      </c>
      <c r="BH123" s="204">
        <f aca="true" t="shared" si="7" ref="BH123:BH157">IF(N123="sníž. přenesená",J123,0)</f>
        <v>0</v>
      </c>
      <c r="BI123" s="204">
        <f aca="true" t="shared" si="8" ref="BI123:BI157">IF(N123="nulová",J123,0)</f>
        <v>0</v>
      </c>
      <c r="BJ123" s="18" t="s">
        <v>83</v>
      </c>
      <c r="BK123" s="204">
        <f aca="true" t="shared" si="9" ref="BK123:BK157">ROUND(I123*H123,2)</f>
        <v>0</v>
      </c>
      <c r="BL123" s="18" t="s">
        <v>274</v>
      </c>
      <c r="BM123" s="203" t="s">
        <v>1443</v>
      </c>
    </row>
    <row r="124" spans="1:65" s="2" customFormat="1" ht="16.5" customHeight="1">
      <c r="A124" s="35"/>
      <c r="B124" s="36"/>
      <c r="C124" s="192" t="s">
        <v>85</v>
      </c>
      <c r="D124" s="192" t="s">
        <v>156</v>
      </c>
      <c r="E124" s="193" t="s">
        <v>1444</v>
      </c>
      <c r="F124" s="194" t="s">
        <v>1445</v>
      </c>
      <c r="G124" s="195" t="s">
        <v>1196</v>
      </c>
      <c r="H124" s="196">
        <v>4</v>
      </c>
      <c r="I124" s="197"/>
      <c r="J124" s="198">
        <f t="shared" si="0"/>
        <v>0</v>
      </c>
      <c r="K124" s="194" t="s">
        <v>1</v>
      </c>
      <c r="L124" s="40"/>
      <c r="M124" s="199" t="s">
        <v>1</v>
      </c>
      <c r="N124" s="200" t="s">
        <v>41</v>
      </c>
      <c r="O124" s="72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274</v>
      </c>
      <c r="AT124" s="203" t="s">
        <v>156</v>
      </c>
      <c r="AU124" s="203" t="s">
        <v>83</v>
      </c>
      <c r="AY124" s="18" t="s">
        <v>154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18" t="s">
        <v>83</v>
      </c>
      <c r="BK124" s="204">
        <f t="shared" si="9"/>
        <v>0</v>
      </c>
      <c r="BL124" s="18" t="s">
        <v>274</v>
      </c>
      <c r="BM124" s="203" t="s">
        <v>1446</v>
      </c>
    </row>
    <row r="125" spans="1:65" s="2" customFormat="1" ht="16.5" customHeight="1">
      <c r="A125" s="35"/>
      <c r="B125" s="36"/>
      <c r="C125" s="192" t="s">
        <v>211</v>
      </c>
      <c r="D125" s="192" t="s">
        <v>156</v>
      </c>
      <c r="E125" s="193" t="s">
        <v>1447</v>
      </c>
      <c r="F125" s="194" t="s">
        <v>1448</v>
      </c>
      <c r="G125" s="195" t="s">
        <v>1196</v>
      </c>
      <c r="H125" s="196">
        <v>7</v>
      </c>
      <c r="I125" s="197"/>
      <c r="J125" s="198">
        <f t="shared" si="0"/>
        <v>0</v>
      </c>
      <c r="K125" s="194" t="s">
        <v>1</v>
      </c>
      <c r="L125" s="40"/>
      <c r="M125" s="199" t="s">
        <v>1</v>
      </c>
      <c r="N125" s="200" t="s">
        <v>41</v>
      </c>
      <c r="O125" s="72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274</v>
      </c>
      <c r="AT125" s="203" t="s">
        <v>156</v>
      </c>
      <c r="AU125" s="203" t="s">
        <v>83</v>
      </c>
      <c r="AY125" s="18" t="s">
        <v>154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8" t="s">
        <v>83</v>
      </c>
      <c r="BK125" s="204">
        <f t="shared" si="9"/>
        <v>0</v>
      </c>
      <c r="BL125" s="18" t="s">
        <v>274</v>
      </c>
      <c r="BM125" s="203" t="s">
        <v>1449</v>
      </c>
    </row>
    <row r="126" spans="1:65" s="2" customFormat="1" ht="16.5" customHeight="1">
      <c r="A126" s="35"/>
      <c r="B126" s="36"/>
      <c r="C126" s="192" t="s">
        <v>161</v>
      </c>
      <c r="D126" s="192" t="s">
        <v>156</v>
      </c>
      <c r="E126" s="193" t="s">
        <v>1450</v>
      </c>
      <c r="F126" s="194" t="s">
        <v>1451</v>
      </c>
      <c r="G126" s="195" t="s">
        <v>1196</v>
      </c>
      <c r="H126" s="196">
        <v>3</v>
      </c>
      <c r="I126" s="197"/>
      <c r="J126" s="198">
        <f t="shared" si="0"/>
        <v>0</v>
      </c>
      <c r="K126" s="194" t="s">
        <v>1</v>
      </c>
      <c r="L126" s="40"/>
      <c r="M126" s="199" t="s">
        <v>1</v>
      </c>
      <c r="N126" s="200" t="s">
        <v>41</v>
      </c>
      <c r="O126" s="72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274</v>
      </c>
      <c r="AT126" s="203" t="s">
        <v>156</v>
      </c>
      <c r="AU126" s="203" t="s">
        <v>83</v>
      </c>
      <c r="AY126" s="18" t="s">
        <v>154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83</v>
      </c>
      <c r="BK126" s="204">
        <f t="shared" si="9"/>
        <v>0</v>
      </c>
      <c r="BL126" s="18" t="s">
        <v>274</v>
      </c>
      <c r="BM126" s="203" t="s">
        <v>1452</v>
      </c>
    </row>
    <row r="127" spans="1:65" s="2" customFormat="1" ht="16.5" customHeight="1">
      <c r="A127" s="35"/>
      <c r="B127" s="36"/>
      <c r="C127" s="192" t="s">
        <v>179</v>
      </c>
      <c r="D127" s="192" t="s">
        <v>156</v>
      </c>
      <c r="E127" s="193" t="s">
        <v>1453</v>
      </c>
      <c r="F127" s="194" t="s">
        <v>1454</v>
      </c>
      <c r="G127" s="195" t="s">
        <v>1196</v>
      </c>
      <c r="H127" s="196">
        <v>10</v>
      </c>
      <c r="I127" s="197"/>
      <c r="J127" s="198">
        <f t="shared" si="0"/>
        <v>0</v>
      </c>
      <c r="K127" s="194" t="s">
        <v>1</v>
      </c>
      <c r="L127" s="40"/>
      <c r="M127" s="199" t="s">
        <v>1</v>
      </c>
      <c r="N127" s="200" t="s">
        <v>41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274</v>
      </c>
      <c r="AT127" s="203" t="s">
        <v>156</v>
      </c>
      <c r="AU127" s="203" t="s">
        <v>83</v>
      </c>
      <c r="AY127" s="18" t="s">
        <v>154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83</v>
      </c>
      <c r="BK127" s="204">
        <f t="shared" si="9"/>
        <v>0</v>
      </c>
      <c r="BL127" s="18" t="s">
        <v>274</v>
      </c>
      <c r="BM127" s="203" t="s">
        <v>1455</v>
      </c>
    </row>
    <row r="128" spans="1:65" s="2" customFormat="1" ht="16.5" customHeight="1">
      <c r="A128" s="35"/>
      <c r="B128" s="36"/>
      <c r="C128" s="192" t="s">
        <v>185</v>
      </c>
      <c r="D128" s="192" t="s">
        <v>156</v>
      </c>
      <c r="E128" s="193" t="s">
        <v>1456</v>
      </c>
      <c r="F128" s="194" t="s">
        <v>1457</v>
      </c>
      <c r="G128" s="195" t="s">
        <v>1196</v>
      </c>
      <c r="H128" s="196">
        <v>3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274</v>
      </c>
      <c r="AT128" s="203" t="s">
        <v>156</v>
      </c>
      <c r="AU128" s="203" t="s">
        <v>83</v>
      </c>
      <c r="AY128" s="18" t="s">
        <v>154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274</v>
      </c>
      <c r="BM128" s="203" t="s">
        <v>1458</v>
      </c>
    </row>
    <row r="129" spans="1:65" s="2" customFormat="1" ht="16.5" customHeight="1">
      <c r="A129" s="35"/>
      <c r="B129" s="36"/>
      <c r="C129" s="192" t="s">
        <v>191</v>
      </c>
      <c r="D129" s="192" t="s">
        <v>156</v>
      </c>
      <c r="E129" s="193" t="s">
        <v>1459</v>
      </c>
      <c r="F129" s="194" t="s">
        <v>1460</v>
      </c>
      <c r="G129" s="195" t="s">
        <v>1196</v>
      </c>
      <c r="H129" s="196">
        <v>2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274</v>
      </c>
      <c r="AT129" s="203" t="s">
        <v>156</v>
      </c>
      <c r="AU129" s="203" t="s">
        <v>83</v>
      </c>
      <c r="AY129" s="18" t="s">
        <v>154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274</v>
      </c>
      <c r="BM129" s="203" t="s">
        <v>1461</v>
      </c>
    </row>
    <row r="130" spans="1:65" s="2" customFormat="1" ht="16.5" customHeight="1">
      <c r="A130" s="35"/>
      <c r="B130" s="36"/>
      <c r="C130" s="192" t="s">
        <v>199</v>
      </c>
      <c r="D130" s="192" t="s">
        <v>156</v>
      </c>
      <c r="E130" s="193" t="s">
        <v>1462</v>
      </c>
      <c r="F130" s="194" t="s">
        <v>1463</v>
      </c>
      <c r="G130" s="195" t="s">
        <v>1196</v>
      </c>
      <c r="H130" s="196">
        <v>5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274</v>
      </c>
      <c r="AT130" s="203" t="s">
        <v>156</v>
      </c>
      <c r="AU130" s="203" t="s">
        <v>83</v>
      </c>
      <c r="AY130" s="18" t="s">
        <v>154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274</v>
      </c>
      <c r="BM130" s="203" t="s">
        <v>1464</v>
      </c>
    </row>
    <row r="131" spans="1:65" s="2" customFormat="1" ht="16.5" customHeight="1">
      <c r="A131" s="35"/>
      <c r="B131" s="36"/>
      <c r="C131" s="192" t="s">
        <v>205</v>
      </c>
      <c r="D131" s="192" t="s">
        <v>156</v>
      </c>
      <c r="E131" s="193" t="s">
        <v>1465</v>
      </c>
      <c r="F131" s="194" t="s">
        <v>1466</v>
      </c>
      <c r="G131" s="195" t="s">
        <v>1196</v>
      </c>
      <c r="H131" s="196">
        <v>1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274</v>
      </c>
      <c r="AT131" s="203" t="s">
        <v>156</v>
      </c>
      <c r="AU131" s="203" t="s">
        <v>83</v>
      </c>
      <c r="AY131" s="18" t="s">
        <v>154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274</v>
      </c>
      <c r="BM131" s="203" t="s">
        <v>1467</v>
      </c>
    </row>
    <row r="132" spans="1:65" s="2" customFormat="1" ht="16.5" customHeight="1">
      <c r="A132" s="35"/>
      <c r="B132" s="36"/>
      <c r="C132" s="192" t="s">
        <v>213</v>
      </c>
      <c r="D132" s="192" t="s">
        <v>156</v>
      </c>
      <c r="E132" s="193" t="s">
        <v>1468</v>
      </c>
      <c r="F132" s="194" t="s">
        <v>1469</v>
      </c>
      <c r="G132" s="195" t="s">
        <v>1196</v>
      </c>
      <c r="H132" s="196">
        <v>18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274</v>
      </c>
      <c r="AT132" s="203" t="s">
        <v>156</v>
      </c>
      <c r="AU132" s="203" t="s">
        <v>83</v>
      </c>
      <c r="AY132" s="18" t="s">
        <v>154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274</v>
      </c>
      <c r="BM132" s="203" t="s">
        <v>1470</v>
      </c>
    </row>
    <row r="133" spans="1:65" s="2" customFormat="1" ht="16.5" customHeight="1">
      <c r="A133" s="35"/>
      <c r="B133" s="36"/>
      <c r="C133" s="192" t="s">
        <v>224</v>
      </c>
      <c r="D133" s="192" t="s">
        <v>156</v>
      </c>
      <c r="E133" s="193" t="s">
        <v>1471</v>
      </c>
      <c r="F133" s="194" t="s">
        <v>1472</v>
      </c>
      <c r="G133" s="195" t="s">
        <v>1196</v>
      </c>
      <c r="H133" s="196">
        <v>3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274</v>
      </c>
      <c r="AT133" s="203" t="s">
        <v>156</v>
      </c>
      <c r="AU133" s="203" t="s">
        <v>83</v>
      </c>
      <c r="AY133" s="18" t="s">
        <v>154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274</v>
      </c>
      <c r="BM133" s="203" t="s">
        <v>1473</v>
      </c>
    </row>
    <row r="134" spans="1:65" s="2" customFormat="1" ht="16.5" customHeight="1">
      <c r="A134" s="35"/>
      <c r="B134" s="36"/>
      <c r="C134" s="192" t="s">
        <v>230</v>
      </c>
      <c r="D134" s="192" t="s">
        <v>156</v>
      </c>
      <c r="E134" s="193" t="s">
        <v>1474</v>
      </c>
      <c r="F134" s="194" t="s">
        <v>1475</v>
      </c>
      <c r="G134" s="195" t="s">
        <v>1196</v>
      </c>
      <c r="H134" s="196">
        <v>7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274</v>
      </c>
      <c r="AT134" s="203" t="s">
        <v>156</v>
      </c>
      <c r="AU134" s="203" t="s">
        <v>83</v>
      </c>
      <c r="AY134" s="18" t="s">
        <v>154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274</v>
      </c>
      <c r="BM134" s="203" t="s">
        <v>1476</v>
      </c>
    </row>
    <row r="135" spans="1:65" s="2" customFormat="1" ht="16.5" customHeight="1">
      <c r="A135" s="35"/>
      <c r="B135" s="36"/>
      <c r="C135" s="192" t="s">
        <v>236</v>
      </c>
      <c r="D135" s="192" t="s">
        <v>156</v>
      </c>
      <c r="E135" s="193" t="s">
        <v>1477</v>
      </c>
      <c r="F135" s="194" t="s">
        <v>1478</v>
      </c>
      <c r="G135" s="195" t="s">
        <v>1196</v>
      </c>
      <c r="H135" s="196">
        <v>1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274</v>
      </c>
      <c r="AT135" s="203" t="s">
        <v>156</v>
      </c>
      <c r="AU135" s="203" t="s">
        <v>83</v>
      </c>
      <c r="AY135" s="18" t="s">
        <v>154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274</v>
      </c>
      <c r="BM135" s="203" t="s">
        <v>1479</v>
      </c>
    </row>
    <row r="136" spans="1:65" s="2" customFormat="1" ht="16.5" customHeight="1">
      <c r="A136" s="35"/>
      <c r="B136" s="36"/>
      <c r="C136" s="192" t="s">
        <v>247</v>
      </c>
      <c r="D136" s="192" t="s">
        <v>156</v>
      </c>
      <c r="E136" s="193" t="s">
        <v>1480</v>
      </c>
      <c r="F136" s="194" t="s">
        <v>1481</v>
      </c>
      <c r="G136" s="195" t="s">
        <v>1196</v>
      </c>
      <c r="H136" s="196">
        <v>2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274</v>
      </c>
      <c r="AT136" s="203" t="s">
        <v>156</v>
      </c>
      <c r="AU136" s="203" t="s">
        <v>83</v>
      </c>
      <c r="AY136" s="18" t="s">
        <v>154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274</v>
      </c>
      <c r="BM136" s="203" t="s">
        <v>1482</v>
      </c>
    </row>
    <row r="137" spans="1:65" s="2" customFormat="1" ht="16.5" customHeight="1">
      <c r="A137" s="35"/>
      <c r="B137" s="36"/>
      <c r="C137" s="192" t="s">
        <v>8</v>
      </c>
      <c r="D137" s="192" t="s">
        <v>156</v>
      </c>
      <c r="E137" s="193" t="s">
        <v>1483</v>
      </c>
      <c r="F137" s="194" t="s">
        <v>1484</v>
      </c>
      <c r="G137" s="195" t="s">
        <v>1196</v>
      </c>
      <c r="H137" s="196">
        <v>3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274</v>
      </c>
      <c r="AT137" s="203" t="s">
        <v>156</v>
      </c>
      <c r="AU137" s="203" t="s">
        <v>83</v>
      </c>
      <c r="AY137" s="18" t="s">
        <v>154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274</v>
      </c>
      <c r="BM137" s="203" t="s">
        <v>1485</v>
      </c>
    </row>
    <row r="138" spans="1:65" s="2" customFormat="1" ht="16.5" customHeight="1">
      <c r="A138" s="35"/>
      <c r="B138" s="36"/>
      <c r="C138" s="192" t="s">
        <v>274</v>
      </c>
      <c r="D138" s="192" t="s">
        <v>156</v>
      </c>
      <c r="E138" s="193" t="s">
        <v>1486</v>
      </c>
      <c r="F138" s="194" t="s">
        <v>1487</v>
      </c>
      <c r="G138" s="195" t="s">
        <v>1196</v>
      </c>
      <c r="H138" s="196">
        <v>1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274</v>
      </c>
      <c r="AT138" s="203" t="s">
        <v>156</v>
      </c>
      <c r="AU138" s="203" t="s">
        <v>83</v>
      </c>
      <c r="AY138" s="18" t="s">
        <v>154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274</v>
      </c>
      <c r="BM138" s="203" t="s">
        <v>1488</v>
      </c>
    </row>
    <row r="139" spans="1:65" s="2" customFormat="1" ht="16.5" customHeight="1">
      <c r="A139" s="35"/>
      <c r="B139" s="36"/>
      <c r="C139" s="192" t="s">
        <v>279</v>
      </c>
      <c r="D139" s="192" t="s">
        <v>156</v>
      </c>
      <c r="E139" s="193" t="s">
        <v>1489</v>
      </c>
      <c r="F139" s="194" t="s">
        <v>1490</v>
      </c>
      <c r="G139" s="195" t="s">
        <v>1196</v>
      </c>
      <c r="H139" s="196">
        <v>1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274</v>
      </c>
      <c r="AT139" s="203" t="s">
        <v>156</v>
      </c>
      <c r="AU139" s="203" t="s">
        <v>83</v>
      </c>
      <c r="AY139" s="18" t="s">
        <v>154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274</v>
      </c>
      <c r="BM139" s="203" t="s">
        <v>1491</v>
      </c>
    </row>
    <row r="140" spans="1:65" s="2" customFormat="1" ht="16.5" customHeight="1">
      <c r="A140" s="35"/>
      <c r="B140" s="36"/>
      <c r="C140" s="192" t="s">
        <v>283</v>
      </c>
      <c r="D140" s="192" t="s">
        <v>156</v>
      </c>
      <c r="E140" s="193" t="s">
        <v>1492</v>
      </c>
      <c r="F140" s="194" t="s">
        <v>1493</v>
      </c>
      <c r="G140" s="195" t="s">
        <v>1196</v>
      </c>
      <c r="H140" s="196">
        <v>44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274</v>
      </c>
      <c r="AT140" s="203" t="s">
        <v>156</v>
      </c>
      <c r="AU140" s="203" t="s">
        <v>83</v>
      </c>
      <c r="AY140" s="18" t="s">
        <v>154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274</v>
      </c>
      <c r="BM140" s="203" t="s">
        <v>1494</v>
      </c>
    </row>
    <row r="141" spans="1:65" s="2" customFormat="1" ht="16.5" customHeight="1">
      <c r="A141" s="35"/>
      <c r="B141" s="36"/>
      <c r="C141" s="192" t="s">
        <v>288</v>
      </c>
      <c r="D141" s="192" t="s">
        <v>156</v>
      </c>
      <c r="E141" s="193" t="s">
        <v>1495</v>
      </c>
      <c r="F141" s="194" t="s">
        <v>1496</v>
      </c>
      <c r="G141" s="195" t="s">
        <v>1196</v>
      </c>
      <c r="H141" s="196">
        <v>26</v>
      </c>
      <c r="I141" s="197"/>
      <c r="J141" s="198">
        <f t="shared" si="0"/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274</v>
      </c>
      <c r="AT141" s="203" t="s">
        <v>156</v>
      </c>
      <c r="AU141" s="203" t="s">
        <v>83</v>
      </c>
      <c r="AY141" s="18" t="s">
        <v>154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274</v>
      </c>
      <c r="BM141" s="203" t="s">
        <v>1497</v>
      </c>
    </row>
    <row r="142" spans="1:65" s="2" customFormat="1" ht="16.5" customHeight="1">
      <c r="A142" s="35"/>
      <c r="B142" s="36"/>
      <c r="C142" s="192" t="s">
        <v>292</v>
      </c>
      <c r="D142" s="192" t="s">
        <v>156</v>
      </c>
      <c r="E142" s="193" t="s">
        <v>1498</v>
      </c>
      <c r="F142" s="194" t="s">
        <v>1499</v>
      </c>
      <c r="G142" s="195" t="s">
        <v>1196</v>
      </c>
      <c r="H142" s="196">
        <v>1</v>
      </c>
      <c r="I142" s="197"/>
      <c r="J142" s="198">
        <f t="shared" si="0"/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274</v>
      </c>
      <c r="AT142" s="203" t="s">
        <v>156</v>
      </c>
      <c r="AU142" s="203" t="s">
        <v>83</v>
      </c>
      <c r="AY142" s="18" t="s">
        <v>154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274</v>
      </c>
      <c r="BM142" s="203" t="s">
        <v>1500</v>
      </c>
    </row>
    <row r="143" spans="1:65" s="2" customFormat="1" ht="16.5" customHeight="1">
      <c r="A143" s="35"/>
      <c r="B143" s="36"/>
      <c r="C143" s="192" t="s">
        <v>7</v>
      </c>
      <c r="D143" s="192" t="s">
        <v>156</v>
      </c>
      <c r="E143" s="193" t="s">
        <v>1501</v>
      </c>
      <c r="F143" s="194" t="s">
        <v>1502</v>
      </c>
      <c r="G143" s="195" t="s">
        <v>266</v>
      </c>
      <c r="H143" s="196">
        <v>60</v>
      </c>
      <c r="I143" s="197"/>
      <c r="J143" s="198">
        <f t="shared" si="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274</v>
      </c>
      <c r="AT143" s="203" t="s">
        <v>156</v>
      </c>
      <c r="AU143" s="203" t="s">
        <v>83</v>
      </c>
      <c r="AY143" s="18" t="s">
        <v>154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274</v>
      </c>
      <c r="BM143" s="203" t="s">
        <v>1503</v>
      </c>
    </row>
    <row r="144" spans="1:65" s="2" customFormat="1" ht="16.5" customHeight="1">
      <c r="A144" s="35"/>
      <c r="B144" s="36"/>
      <c r="C144" s="192" t="s">
        <v>303</v>
      </c>
      <c r="D144" s="192" t="s">
        <v>156</v>
      </c>
      <c r="E144" s="193" t="s">
        <v>1504</v>
      </c>
      <c r="F144" s="194" t="s">
        <v>1505</v>
      </c>
      <c r="G144" s="195" t="s">
        <v>266</v>
      </c>
      <c r="H144" s="196">
        <v>85</v>
      </c>
      <c r="I144" s="197"/>
      <c r="J144" s="198">
        <f t="shared" si="0"/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274</v>
      </c>
      <c r="AT144" s="203" t="s">
        <v>156</v>
      </c>
      <c r="AU144" s="203" t="s">
        <v>83</v>
      </c>
      <c r="AY144" s="18" t="s">
        <v>154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8" t="s">
        <v>83</v>
      </c>
      <c r="BK144" s="204">
        <f t="shared" si="9"/>
        <v>0</v>
      </c>
      <c r="BL144" s="18" t="s">
        <v>274</v>
      </c>
      <c r="BM144" s="203" t="s">
        <v>1506</v>
      </c>
    </row>
    <row r="145" spans="1:65" s="2" customFormat="1" ht="16.5" customHeight="1">
      <c r="A145" s="35"/>
      <c r="B145" s="36"/>
      <c r="C145" s="192" t="s">
        <v>318</v>
      </c>
      <c r="D145" s="192" t="s">
        <v>156</v>
      </c>
      <c r="E145" s="193" t="s">
        <v>1507</v>
      </c>
      <c r="F145" s="194" t="s">
        <v>1508</v>
      </c>
      <c r="G145" s="195" t="s">
        <v>266</v>
      </c>
      <c r="H145" s="196">
        <v>520</v>
      </c>
      <c r="I145" s="197"/>
      <c r="J145" s="198">
        <f t="shared" si="0"/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274</v>
      </c>
      <c r="AT145" s="203" t="s">
        <v>156</v>
      </c>
      <c r="AU145" s="203" t="s">
        <v>83</v>
      </c>
      <c r="AY145" s="18" t="s">
        <v>154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83</v>
      </c>
      <c r="BK145" s="204">
        <f t="shared" si="9"/>
        <v>0</v>
      </c>
      <c r="BL145" s="18" t="s">
        <v>274</v>
      </c>
      <c r="BM145" s="203" t="s">
        <v>1509</v>
      </c>
    </row>
    <row r="146" spans="1:65" s="2" customFormat="1" ht="16.5" customHeight="1">
      <c r="A146" s="35"/>
      <c r="B146" s="36"/>
      <c r="C146" s="192" t="s">
        <v>328</v>
      </c>
      <c r="D146" s="192" t="s">
        <v>156</v>
      </c>
      <c r="E146" s="193" t="s">
        <v>1510</v>
      </c>
      <c r="F146" s="194" t="s">
        <v>1511</v>
      </c>
      <c r="G146" s="195" t="s">
        <v>266</v>
      </c>
      <c r="H146" s="196">
        <v>410</v>
      </c>
      <c r="I146" s="197"/>
      <c r="J146" s="198">
        <f t="shared" si="0"/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274</v>
      </c>
      <c r="AT146" s="203" t="s">
        <v>156</v>
      </c>
      <c r="AU146" s="203" t="s">
        <v>83</v>
      </c>
      <c r="AY146" s="18" t="s">
        <v>154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83</v>
      </c>
      <c r="BK146" s="204">
        <f t="shared" si="9"/>
        <v>0</v>
      </c>
      <c r="BL146" s="18" t="s">
        <v>274</v>
      </c>
      <c r="BM146" s="203" t="s">
        <v>1512</v>
      </c>
    </row>
    <row r="147" spans="1:65" s="2" customFormat="1" ht="16.5" customHeight="1">
      <c r="A147" s="35"/>
      <c r="B147" s="36"/>
      <c r="C147" s="192" t="s">
        <v>333</v>
      </c>
      <c r="D147" s="192" t="s">
        <v>156</v>
      </c>
      <c r="E147" s="193" t="s">
        <v>1513</v>
      </c>
      <c r="F147" s="194" t="s">
        <v>1514</v>
      </c>
      <c r="G147" s="195" t="s">
        <v>266</v>
      </c>
      <c r="H147" s="196">
        <v>120</v>
      </c>
      <c r="I147" s="197"/>
      <c r="J147" s="198">
        <f t="shared" si="0"/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274</v>
      </c>
      <c r="AT147" s="203" t="s">
        <v>156</v>
      </c>
      <c r="AU147" s="203" t="s">
        <v>83</v>
      </c>
      <c r="AY147" s="18" t="s">
        <v>154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83</v>
      </c>
      <c r="BK147" s="204">
        <f t="shared" si="9"/>
        <v>0</v>
      </c>
      <c r="BL147" s="18" t="s">
        <v>274</v>
      </c>
      <c r="BM147" s="203" t="s">
        <v>1515</v>
      </c>
    </row>
    <row r="148" spans="1:65" s="2" customFormat="1" ht="16.5" customHeight="1">
      <c r="A148" s="35"/>
      <c r="B148" s="36"/>
      <c r="C148" s="192" t="s">
        <v>338</v>
      </c>
      <c r="D148" s="192" t="s">
        <v>156</v>
      </c>
      <c r="E148" s="193" t="s">
        <v>1516</v>
      </c>
      <c r="F148" s="194" t="s">
        <v>1517</v>
      </c>
      <c r="G148" s="195" t="s">
        <v>266</v>
      </c>
      <c r="H148" s="196">
        <v>30</v>
      </c>
      <c r="I148" s="197"/>
      <c r="J148" s="198">
        <f t="shared" si="0"/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274</v>
      </c>
      <c r="AT148" s="203" t="s">
        <v>156</v>
      </c>
      <c r="AU148" s="203" t="s">
        <v>83</v>
      </c>
      <c r="AY148" s="18" t="s">
        <v>154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83</v>
      </c>
      <c r="BK148" s="204">
        <f t="shared" si="9"/>
        <v>0</v>
      </c>
      <c r="BL148" s="18" t="s">
        <v>274</v>
      </c>
      <c r="BM148" s="203" t="s">
        <v>1518</v>
      </c>
    </row>
    <row r="149" spans="1:65" s="2" customFormat="1" ht="16.5" customHeight="1">
      <c r="A149" s="35"/>
      <c r="B149" s="36"/>
      <c r="C149" s="192" t="s">
        <v>343</v>
      </c>
      <c r="D149" s="192" t="s">
        <v>156</v>
      </c>
      <c r="E149" s="193" t="s">
        <v>1519</v>
      </c>
      <c r="F149" s="194" t="s">
        <v>1520</v>
      </c>
      <c r="G149" s="195" t="s">
        <v>266</v>
      </c>
      <c r="H149" s="196">
        <v>30</v>
      </c>
      <c r="I149" s="197"/>
      <c r="J149" s="198">
        <f t="shared" si="0"/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274</v>
      </c>
      <c r="AT149" s="203" t="s">
        <v>156</v>
      </c>
      <c r="AU149" s="203" t="s">
        <v>83</v>
      </c>
      <c r="AY149" s="18" t="s">
        <v>154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83</v>
      </c>
      <c r="BK149" s="204">
        <f t="shared" si="9"/>
        <v>0</v>
      </c>
      <c r="BL149" s="18" t="s">
        <v>274</v>
      </c>
      <c r="BM149" s="203" t="s">
        <v>1521</v>
      </c>
    </row>
    <row r="150" spans="1:65" s="2" customFormat="1" ht="16.5" customHeight="1">
      <c r="A150" s="35"/>
      <c r="B150" s="36"/>
      <c r="C150" s="192" t="s">
        <v>347</v>
      </c>
      <c r="D150" s="192" t="s">
        <v>156</v>
      </c>
      <c r="E150" s="193" t="s">
        <v>1522</v>
      </c>
      <c r="F150" s="194" t="s">
        <v>1523</v>
      </c>
      <c r="G150" s="195" t="s">
        <v>266</v>
      </c>
      <c r="H150" s="196">
        <v>20</v>
      </c>
      <c r="I150" s="197"/>
      <c r="J150" s="198">
        <f t="shared" si="0"/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274</v>
      </c>
      <c r="AT150" s="203" t="s">
        <v>156</v>
      </c>
      <c r="AU150" s="203" t="s">
        <v>83</v>
      </c>
      <c r="AY150" s="18" t="s">
        <v>154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83</v>
      </c>
      <c r="BK150" s="204">
        <f t="shared" si="9"/>
        <v>0</v>
      </c>
      <c r="BL150" s="18" t="s">
        <v>274</v>
      </c>
      <c r="BM150" s="203" t="s">
        <v>1524</v>
      </c>
    </row>
    <row r="151" spans="1:65" s="2" customFormat="1" ht="16.5" customHeight="1">
      <c r="A151" s="35"/>
      <c r="B151" s="36"/>
      <c r="C151" s="192" t="s">
        <v>354</v>
      </c>
      <c r="D151" s="192" t="s">
        <v>156</v>
      </c>
      <c r="E151" s="193" t="s">
        <v>1525</v>
      </c>
      <c r="F151" s="194" t="s">
        <v>1526</v>
      </c>
      <c r="G151" s="195" t="s">
        <v>1196</v>
      </c>
      <c r="H151" s="196">
        <v>80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274</v>
      </c>
      <c r="AT151" s="203" t="s">
        <v>156</v>
      </c>
      <c r="AU151" s="203" t="s">
        <v>83</v>
      </c>
      <c r="AY151" s="18" t="s">
        <v>154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83</v>
      </c>
      <c r="BK151" s="204">
        <f t="shared" si="9"/>
        <v>0</v>
      </c>
      <c r="BL151" s="18" t="s">
        <v>274</v>
      </c>
      <c r="BM151" s="203" t="s">
        <v>1527</v>
      </c>
    </row>
    <row r="152" spans="1:65" s="2" customFormat="1" ht="16.5" customHeight="1">
      <c r="A152" s="35"/>
      <c r="B152" s="36"/>
      <c r="C152" s="192" t="s">
        <v>360</v>
      </c>
      <c r="D152" s="192" t="s">
        <v>156</v>
      </c>
      <c r="E152" s="193" t="s">
        <v>1528</v>
      </c>
      <c r="F152" s="194" t="s">
        <v>1529</v>
      </c>
      <c r="G152" s="195" t="s">
        <v>1196</v>
      </c>
      <c r="H152" s="196">
        <v>4</v>
      </c>
      <c r="I152" s="197"/>
      <c r="J152" s="198">
        <f t="shared" si="0"/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274</v>
      </c>
      <c r="AT152" s="203" t="s">
        <v>156</v>
      </c>
      <c r="AU152" s="203" t="s">
        <v>83</v>
      </c>
      <c r="AY152" s="18" t="s">
        <v>154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83</v>
      </c>
      <c r="BK152" s="204">
        <f t="shared" si="9"/>
        <v>0</v>
      </c>
      <c r="BL152" s="18" t="s">
        <v>274</v>
      </c>
      <c r="BM152" s="203" t="s">
        <v>1530</v>
      </c>
    </row>
    <row r="153" spans="1:65" s="2" customFormat="1" ht="16.5" customHeight="1">
      <c r="A153" s="35"/>
      <c r="B153" s="36"/>
      <c r="C153" s="192" t="s">
        <v>374</v>
      </c>
      <c r="D153" s="192" t="s">
        <v>156</v>
      </c>
      <c r="E153" s="193" t="s">
        <v>1531</v>
      </c>
      <c r="F153" s="194" t="s">
        <v>1532</v>
      </c>
      <c r="G153" s="195" t="s">
        <v>1196</v>
      </c>
      <c r="H153" s="196">
        <v>1</v>
      </c>
      <c r="I153" s="197"/>
      <c r="J153" s="198">
        <f t="shared" si="0"/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274</v>
      </c>
      <c r="AT153" s="203" t="s">
        <v>156</v>
      </c>
      <c r="AU153" s="203" t="s">
        <v>83</v>
      </c>
      <c r="AY153" s="18" t="s">
        <v>154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83</v>
      </c>
      <c r="BK153" s="204">
        <f t="shared" si="9"/>
        <v>0</v>
      </c>
      <c r="BL153" s="18" t="s">
        <v>274</v>
      </c>
      <c r="BM153" s="203" t="s">
        <v>1533</v>
      </c>
    </row>
    <row r="154" spans="1:65" s="2" customFormat="1" ht="16.5" customHeight="1">
      <c r="A154" s="35"/>
      <c r="B154" s="36"/>
      <c r="C154" s="192" t="s">
        <v>386</v>
      </c>
      <c r="D154" s="192" t="s">
        <v>156</v>
      </c>
      <c r="E154" s="193" t="s">
        <v>1534</v>
      </c>
      <c r="F154" s="194" t="s">
        <v>1535</v>
      </c>
      <c r="G154" s="195" t="s">
        <v>1196</v>
      </c>
      <c r="H154" s="196">
        <v>1</v>
      </c>
      <c r="I154" s="197"/>
      <c r="J154" s="198">
        <f t="shared" si="0"/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274</v>
      </c>
      <c r="AT154" s="203" t="s">
        <v>156</v>
      </c>
      <c r="AU154" s="203" t="s">
        <v>83</v>
      </c>
      <c r="AY154" s="18" t="s">
        <v>154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83</v>
      </c>
      <c r="BK154" s="204">
        <f t="shared" si="9"/>
        <v>0</v>
      </c>
      <c r="BL154" s="18" t="s">
        <v>274</v>
      </c>
      <c r="BM154" s="203" t="s">
        <v>1536</v>
      </c>
    </row>
    <row r="155" spans="1:65" s="2" customFormat="1" ht="16.5" customHeight="1">
      <c r="A155" s="35"/>
      <c r="B155" s="36"/>
      <c r="C155" s="192" t="s">
        <v>390</v>
      </c>
      <c r="D155" s="192" t="s">
        <v>156</v>
      </c>
      <c r="E155" s="193" t="s">
        <v>1537</v>
      </c>
      <c r="F155" s="194" t="s">
        <v>1538</v>
      </c>
      <c r="G155" s="195" t="s">
        <v>1196</v>
      </c>
      <c r="H155" s="196">
        <v>1</v>
      </c>
      <c r="I155" s="197"/>
      <c r="J155" s="198">
        <f t="shared" si="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274</v>
      </c>
      <c r="AT155" s="203" t="s">
        <v>156</v>
      </c>
      <c r="AU155" s="203" t="s">
        <v>83</v>
      </c>
      <c r="AY155" s="18" t="s">
        <v>154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83</v>
      </c>
      <c r="BK155" s="204">
        <f t="shared" si="9"/>
        <v>0</v>
      </c>
      <c r="BL155" s="18" t="s">
        <v>274</v>
      </c>
      <c r="BM155" s="203" t="s">
        <v>1539</v>
      </c>
    </row>
    <row r="156" spans="1:65" s="2" customFormat="1" ht="16.5" customHeight="1">
      <c r="A156" s="35"/>
      <c r="B156" s="36"/>
      <c r="C156" s="192" t="s">
        <v>394</v>
      </c>
      <c r="D156" s="192" t="s">
        <v>156</v>
      </c>
      <c r="E156" s="193" t="s">
        <v>1540</v>
      </c>
      <c r="F156" s="194" t="s">
        <v>1541</v>
      </c>
      <c r="G156" s="195" t="s">
        <v>1196</v>
      </c>
      <c r="H156" s="196">
        <v>1</v>
      </c>
      <c r="I156" s="197"/>
      <c r="J156" s="198">
        <f t="shared" si="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274</v>
      </c>
      <c r="AT156" s="203" t="s">
        <v>156</v>
      </c>
      <c r="AU156" s="203" t="s">
        <v>83</v>
      </c>
      <c r="AY156" s="18" t="s">
        <v>154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83</v>
      </c>
      <c r="BK156" s="204">
        <f t="shared" si="9"/>
        <v>0</v>
      </c>
      <c r="BL156" s="18" t="s">
        <v>274</v>
      </c>
      <c r="BM156" s="203" t="s">
        <v>1542</v>
      </c>
    </row>
    <row r="157" spans="1:65" s="2" customFormat="1" ht="16.5" customHeight="1">
      <c r="A157" s="35"/>
      <c r="B157" s="36"/>
      <c r="C157" s="192" t="s">
        <v>400</v>
      </c>
      <c r="D157" s="192" t="s">
        <v>156</v>
      </c>
      <c r="E157" s="193" t="s">
        <v>1543</v>
      </c>
      <c r="F157" s="194" t="s">
        <v>1544</v>
      </c>
      <c r="G157" s="195" t="s">
        <v>1196</v>
      </c>
      <c r="H157" s="196">
        <v>1</v>
      </c>
      <c r="I157" s="197"/>
      <c r="J157" s="198">
        <f t="shared" si="0"/>
        <v>0</v>
      </c>
      <c r="K157" s="194" t="s">
        <v>1</v>
      </c>
      <c r="L157" s="40"/>
      <c r="M157" s="266" t="s">
        <v>1</v>
      </c>
      <c r="N157" s="267" t="s">
        <v>41</v>
      </c>
      <c r="O157" s="268"/>
      <c r="P157" s="269">
        <f t="shared" si="1"/>
        <v>0</v>
      </c>
      <c r="Q157" s="269">
        <v>0</v>
      </c>
      <c r="R157" s="269">
        <f t="shared" si="2"/>
        <v>0</v>
      </c>
      <c r="S157" s="269">
        <v>0</v>
      </c>
      <c r="T157" s="270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274</v>
      </c>
      <c r="AT157" s="203" t="s">
        <v>156</v>
      </c>
      <c r="AU157" s="203" t="s">
        <v>83</v>
      </c>
      <c r="AY157" s="18" t="s">
        <v>154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83</v>
      </c>
      <c r="BK157" s="204">
        <f t="shared" si="9"/>
        <v>0</v>
      </c>
      <c r="BL157" s="18" t="s">
        <v>274</v>
      </c>
      <c r="BM157" s="203" t="s">
        <v>1545</v>
      </c>
    </row>
    <row r="158" spans="1:31" s="2" customFormat="1" ht="6.95" customHeight="1">
      <c r="A158" s="3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s48eihAphGUdTtSe+8BDSC2thMAcYg+0a1mnMPWtoLk11/iM5re9sKuEe20O5rn8nx1Vukeg0xUzfIbDeq0pRg==" saltValue="7825/sWg/+WiLuZSNCBIUIEPdx4mkJiO+GSY/8kKg3mkgP8Fws7yvmVNQ+prz4GxdqvskyZSeOX1wTKD8lTr+Q==" spinCount="100000" sheet="1" objects="1" scenarios="1" formatColumns="0" formatRows="0" autoFilter="0"/>
  <autoFilter ref="C120:K15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103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27" t="s">
        <v>113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0" t="s">
        <v>1546</v>
      </c>
      <c r="F11" s="329"/>
      <c r="G11" s="329"/>
      <c r="H11" s="32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18. 6. 2021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1" t="str">
        <f>'Rekapitulace stavby'!E14</f>
        <v>Vyplň údaj</v>
      </c>
      <c r="F20" s="332"/>
      <c r="G20" s="332"/>
      <c r="H20" s="332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3" t="s">
        <v>1</v>
      </c>
      <c r="F29" s="333"/>
      <c r="G29" s="333"/>
      <c r="H29" s="33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ROUND(J122,2)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ROUND((SUM(BE122:BE143)),2)</f>
        <v>0</v>
      </c>
      <c r="G35" s="35"/>
      <c r="H35" s="35"/>
      <c r="I35" s="131">
        <v>0.21</v>
      </c>
      <c r="J35" s="130">
        <f>ROUND(((SUM(BE122:BE143))*I35),2)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ROUND((SUM(BF122:BF143)),2)</f>
        <v>0</v>
      </c>
      <c r="G36" s="35"/>
      <c r="H36" s="35"/>
      <c r="I36" s="131">
        <v>0.15</v>
      </c>
      <c r="J36" s="130">
        <f>ROUND(((SUM(BF122:BF143))*I36),2)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43</v>
      </c>
      <c r="F37" s="130">
        <f>ROUND((SUM(BG122:BG143)),2)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44</v>
      </c>
      <c r="F38" s="130">
        <f>ROUND((SUM(BH122:BH143)),2)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45</v>
      </c>
      <c r="F39" s="130">
        <f>ROUND((SUM(BI122:BI143)),2)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34" t="s">
        <v>113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82" t="str">
        <f>E11</f>
        <v>05 - ELEKTROINSTALACE SLABOPROUD</v>
      </c>
      <c r="F89" s="336"/>
      <c r="G89" s="336"/>
      <c r="H89" s="33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18. 6. 2021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 hidden="1">
      <c r="A93" s="35"/>
      <c r="B93" s="36"/>
      <c r="C93" s="30" t="s">
        <v>24</v>
      </c>
      <c r="D93" s="37"/>
      <c r="E93" s="37"/>
      <c r="F93" s="28" t="str">
        <f>E17</f>
        <v>MĚSTO ČESKÁ LÍPA, NÁM.T.G.MASARYKA 1</v>
      </c>
      <c r="G93" s="37"/>
      <c r="H93" s="37"/>
      <c r="I93" s="30" t="s">
        <v>30</v>
      </c>
      <c r="J93" s="33" t="str">
        <f>E23</f>
        <v>ING.JIŘÍ KHOL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 hidden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PROPOS LIBEREC S.R.O.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1547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9" customFormat="1" ht="24.95" customHeight="1" hidden="1">
      <c r="B100" s="154"/>
      <c r="C100" s="155"/>
      <c r="D100" s="156" t="s">
        <v>1548</v>
      </c>
      <c r="E100" s="157"/>
      <c r="F100" s="157"/>
      <c r="G100" s="157"/>
      <c r="H100" s="157"/>
      <c r="I100" s="157"/>
      <c r="J100" s="158">
        <f>J142</f>
        <v>0</v>
      </c>
      <c r="K100" s="155"/>
      <c r="L100" s="159"/>
    </row>
    <row r="101" spans="1:31" s="2" customFormat="1" ht="21.75" customHeight="1" hidden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 hidden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t="11.25" hidden="1"/>
    <row r="104" ht="11.25" hidden="1"/>
    <row r="105" ht="11.25" hidden="1"/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139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34" t="str">
        <f>E7</f>
        <v>VESTAVBA MŠ DO OBJEKTU ZŠ JIŽNÍ Č.P.1903, ČESKÁ LÍPA - R01</v>
      </c>
      <c r="F110" s="335"/>
      <c r="G110" s="335"/>
      <c r="H110" s="335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22"/>
      <c r="C111" s="30" t="s">
        <v>112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5"/>
      <c r="B112" s="36"/>
      <c r="C112" s="37"/>
      <c r="D112" s="37"/>
      <c r="E112" s="334" t="s">
        <v>113</v>
      </c>
      <c r="F112" s="336"/>
      <c r="G112" s="336"/>
      <c r="H112" s="336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82" t="str">
        <f>E11</f>
        <v>05 - ELEKTROINSTALACE SLABOPROUD</v>
      </c>
      <c r="F114" s="336"/>
      <c r="G114" s="336"/>
      <c r="H114" s="336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 xml:space="preserve"> </v>
      </c>
      <c r="G116" s="37"/>
      <c r="H116" s="37"/>
      <c r="I116" s="30" t="s">
        <v>22</v>
      </c>
      <c r="J116" s="67" t="str">
        <f>IF(J14="","",J14)</f>
        <v>18. 6. 2021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E17</f>
        <v>MĚSTO ČESKÁ LÍPA, NÁM.T.G.MASARYKA 1</v>
      </c>
      <c r="G118" s="37"/>
      <c r="H118" s="37"/>
      <c r="I118" s="30" t="s">
        <v>30</v>
      </c>
      <c r="J118" s="33" t="str">
        <f>E23</f>
        <v>ING.JIŘÍ KHOL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PROPOS LIBEREC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140</v>
      </c>
      <c r="D121" s="168" t="s">
        <v>61</v>
      </c>
      <c r="E121" s="168" t="s">
        <v>57</v>
      </c>
      <c r="F121" s="168" t="s">
        <v>58</v>
      </c>
      <c r="G121" s="168" t="s">
        <v>141</v>
      </c>
      <c r="H121" s="168" t="s">
        <v>142</v>
      </c>
      <c r="I121" s="168" t="s">
        <v>143</v>
      </c>
      <c r="J121" s="168" t="s">
        <v>118</v>
      </c>
      <c r="K121" s="169" t="s">
        <v>144</v>
      </c>
      <c r="L121" s="170"/>
      <c r="M121" s="76" t="s">
        <v>1</v>
      </c>
      <c r="N121" s="77" t="s">
        <v>40</v>
      </c>
      <c r="O121" s="77" t="s">
        <v>145</v>
      </c>
      <c r="P121" s="77" t="s">
        <v>146</v>
      </c>
      <c r="Q121" s="77" t="s">
        <v>147</v>
      </c>
      <c r="R121" s="77" t="s">
        <v>148</v>
      </c>
      <c r="S121" s="77" t="s">
        <v>149</v>
      </c>
      <c r="T121" s="78" t="s">
        <v>150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151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P123+P142</f>
        <v>0</v>
      </c>
      <c r="Q122" s="80"/>
      <c r="R122" s="173">
        <f>R123+R142</f>
        <v>0</v>
      </c>
      <c r="S122" s="80"/>
      <c r="T122" s="174">
        <f>T123+T142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120</v>
      </c>
      <c r="BK122" s="175">
        <f>BK123+BK142</f>
        <v>0</v>
      </c>
    </row>
    <row r="123" spans="2:63" s="12" customFormat="1" ht="25.9" customHeight="1">
      <c r="B123" s="176"/>
      <c r="C123" s="177"/>
      <c r="D123" s="178" t="s">
        <v>75</v>
      </c>
      <c r="E123" s="179" t="s">
        <v>1549</v>
      </c>
      <c r="F123" s="179" t="s">
        <v>1550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SUM(P124:P141)</f>
        <v>0</v>
      </c>
      <c r="Q123" s="184"/>
      <c r="R123" s="185">
        <f>SUM(R124:R141)</f>
        <v>0</v>
      </c>
      <c r="S123" s="184"/>
      <c r="T123" s="186">
        <f>SUM(T124:T141)</f>
        <v>0</v>
      </c>
      <c r="AR123" s="187" t="s">
        <v>85</v>
      </c>
      <c r="AT123" s="188" t="s">
        <v>75</v>
      </c>
      <c r="AU123" s="188" t="s">
        <v>76</v>
      </c>
      <c r="AY123" s="187" t="s">
        <v>154</v>
      </c>
      <c r="BK123" s="189">
        <f>SUM(BK124:BK141)</f>
        <v>0</v>
      </c>
    </row>
    <row r="124" spans="1:65" s="2" customFormat="1" ht="16.5" customHeight="1">
      <c r="A124" s="35"/>
      <c r="B124" s="36"/>
      <c r="C124" s="192" t="s">
        <v>83</v>
      </c>
      <c r="D124" s="192" t="s">
        <v>156</v>
      </c>
      <c r="E124" s="193" t="s">
        <v>1551</v>
      </c>
      <c r="F124" s="194" t="s">
        <v>1552</v>
      </c>
      <c r="G124" s="195" t="s">
        <v>266</v>
      </c>
      <c r="H124" s="196">
        <v>70</v>
      </c>
      <c r="I124" s="197"/>
      <c r="J124" s="198">
        <f aca="true" t="shared" si="0" ref="J124:J141">ROUND(I124*H124,2)</f>
        <v>0</v>
      </c>
      <c r="K124" s="194" t="s">
        <v>1</v>
      </c>
      <c r="L124" s="40"/>
      <c r="M124" s="199" t="s">
        <v>1</v>
      </c>
      <c r="N124" s="200" t="s">
        <v>41</v>
      </c>
      <c r="O124" s="72"/>
      <c r="P124" s="201">
        <f aca="true" t="shared" si="1" ref="P124:P141">O124*H124</f>
        <v>0</v>
      </c>
      <c r="Q124" s="201">
        <v>0</v>
      </c>
      <c r="R124" s="201">
        <f aca="true" t="shared" si="2" ref="R124:R141">Q124*H124</f>
        <v>0</v>
      </c>
      <c r="S124" s="201">
        <v>0</v>
      </c>
      <c r="T124" s="202">
        <f aca="true" t="shared" si="3" ref="T124:T141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274</v>
      </c>
      <c r="AT124" s="203" t="s">
        <v>156</v>
      </c>
      <c r="AU124" s="203" t="s">
        <v>83</v>
      </c>
      <c r="AY124" s="18" t="s">
        <v>154</v>
      </c>
      <c r="BE124" s="204">
        <f aca="true" t="shared" si="4" ref="BE124:BE141">IF(N124="základní",J124,0)</f>
        <v>0</v>
      </c>
      <c r="BF124" s="204">
        <f aca="true" t="shared" si="5" ref="BF124:BF141">IF(N124="snížená",J124,0)</f>
        <v>0</v>
      </c>
      <c r="BG124" s="204">
        <f aca="true" t="shared" si="6" ref="BG124:BG141">IF(N124="zákl. přenesená",J124,0)</f>
        <v>0</v>
      </c>
      <c r="BH124" s="204">
        <f aca="true" t="shared" si="7" ref="BH124:BH141">IF(N124="sníž. přenesená",J124,0)</f>
        <v>0</v>
      </c>
      <c r="BI124" s="204">
        <f aca="true" t="shared" si="8" ref="BI124:BI141">IF(N124="nulová",J124,0)</f>
        <v>0</v>
      </c>
      <c r="BJ124" s="18" t="s">
        <v>83</v>
      </c>
      <c r="BK124" s="204">
        <f aca="true" t="shared" si="9" ref="BK124:BK141">ROUND(I124*H124,2)</f>
        <v>0</v>
      </c>
      <c r="BL124" s="18" t="s">
        <v>274</v>
      </c>
      <c r="BM124" s="203" t="s">
        <v>1553</v>
      </c>
    </row>
    <row r="125" spans="1:65" s="2" customFormat="1" ht="16.5" customHeight="1">
      <c r="A125" s="35"/>
      <c r="B125" s="36"/>
      <c r="C125" s="192" t="s">
        <v>85</v>
      </c>
      <c r="D125" s="192" t="s">
        <v>156</v>
      </c>
      <c r="E125" s="193" t="s">
        <v>1554</v>
      </c>
      <c r="F125" s="194" t="s">
        <v>1555</v>
      </c>
      <c r="G125" s="195" t="s">
        <v>266</v>
      </c>
      <c r="H125" s="196">
        <v>80</v>
      </c>
      <c r="I125" s="197"/>
      <c r="J125" s="198">
        <f t="shared" si="0"/>
        <v>0</v>
      </c>
      <c r="K125" s="194" t="s">
        <v>1</v>
      </c>
      <c r="L125" s="40"/>
      <c r="M125" s="199" t="s">
        <v>1</v>
      </c>
      <c r="N125" s="200" t="s">
        <v>41</v>
      </c>
      <c r="O125" s="72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274</v>
      </c>
      <c r="AT125" s="203" t="s">
        <v>156</v>
      </c>
      <c r="AU125" s="203" t="s">
        <v>83</v>
      </c>
      <c r="AY125" s="18" t="s">
        <v>154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8" t="s">
        <v>83</v>
      </c>
      <c r="BK125" s="204">
        <f t="shared" si="9"/>
        <v>0</v>
      </c>
      <c r="BL125" s="18" t="s">
        <v>274</v>
      </c>
      <c r="BM125" s="203" t="s">
        <v>1556</v>
      </c>
    </row>
    <row r="126" spans="1:65" s="2" customFormat="1" ht="16.5" customHeight="1">
      <c r="A126" s="35"/>
      <c r="B126" s="36"/>
      <c r="C126" s="192" t="s">
        <v>211</v>
      </c>
      <c r="D126" s="192" t="s">
        <v>156</v>
      </c>
      <c r="E126" s="193" t="s">
        <v>1557</v>
      </c>
      <c r="F126" s="194" t="s">
        <v>1558</v>
      </c>
      <c r="G126" s="195" t="s">
        <v>266</v>
      </c>
      <c r="H126" s="196">
        <v>90</v>
      </c>
      <c r="I126" s="197"/>
      <c r="J126" s="198">
        <f t="shared" si="0"/>
        <v>0</v>
      </c>
      <c r="K126" s="194" t="s">
        <v>1</v>
      </c>
      <c r="L126" s="40"/>
      <c r="M126" s="199" t="s">
        <v>1</v>
      </c>
      <c r="N126" s="200" t="s">
        <v>41</v>
      </c>
      <c r="O126" s="72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274</v>
      </c>
      <c r="AT126" s="203" t="s">
        <v>156</v>
      </c>
      <c r="AU126" s="203" t="s">
        <v>83</v>
      </c>
      <c r="AY126" s="18" t="s">
        <v>154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83</v>
      </c>
      <c r="BK126" s="204">
        <f t="shared" si="9"/>
        <v>0</v>
      </c>
      <c r="BL126" s="18" t="s">
        <v>274</v>
      </c>
      <c r="BM126" s="203" t="s">
        <v>1559</v>
      </c>
    </row>
    <row r="127" spans="1:65" s="2" customFormat="1" ht="16.5" customHeight="1">
      <c r="A127" s="35"/>
      <c r="B127" s="36"/>
      <c r="C127" s="192" t="s">
        <v>161</v>
      </c>
      <c r="D127" s="192" t="s">
        <v>156</v>
      </c>
      <c r="E127" s="193" t="s">
        <v>1560</v>
      </c>
      <c r="F127" s="194" t="s">
        <v>1561</v>
      </c>
      <c r="G127" s="195" t="s">
        <v>1196</v>
      </c>
      <c r="H127" s="196">
        <v>4</v>
      </c>
      <c r="I127" s="197"/>
      <c r="J127" s="198">
        <f t="shared" si="0"/>
        <v>0</v>
      </c>
      <c r="K127" s="194" t="s">
        <v>1</v>
      </c>
      <c r="L127" s="40"/>
      <c r="M127" s="199" t="s">
        <v>1</v>
      </c>
      <c r="N127" s="200" t="s">
        <v>41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274</v>
      </c>
      <c r="AT127" s="203" t="s">
        <v>156</v>
      </c>
      <c r="AU127" s="203" t="s">
        <v>83</v>
      </c>
      <c r="AY127" s="18" t="s">
        <v>154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83</v>
      </c>
      <c r="BK127" s="204">
        <f t="shared" si="9"/>
        <v>0</v>
      </c>
      <c r="BL127" s="18" t="s">
        <v>274</v>
      </c>
      <c r="BM127" s="203" t="s">
        <v>1562</v>
      </c>
    </row>
    <row r="128" spans="1:65" s="2" customFormat="1" ht="16.5" customHeight="1">
      <c r="A128" s="35"/>
      <c r="B128" s="36"/>
      <c r="C128" s="192" t="s">
        <v>179</v>
      </c>
      <c r="D128" s="192" t="s">
        <v>156</v>
      </c>
      <c r="E128" s="193" t="s">
        <v>1563</v>
      </c>
      <c r="F128" s="194" t="s">
        <v>1564</v>
      </c>
      <c r="G128" s="195" t="s">
        <v>1196</v>
      </c>
      <c r="H128" s="196">
        <v>1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274</v>
      </c>
      <c r="AT128" s="203" t="s">
        <v>156</v>
      </c>
      <c r="AU128" s="203" t="s">
        <v>83</v>
      </c>
      <c r="AY128" s="18" t="s">
        <v>154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274</v>
      </c>
      <c r="BM128" s="203" t="s">
        <v>1565</v>
      </c>
    </row>
    <row r="129" spans="1:65" s="2" customFormat="1" ht="16.5" customHeight="1">
      <c r="A129" s="35"/>
      <c r="B129" s="36"/>
      <c r="C129" s="192" t="s">
        <v>185</v>
      </c>
      <c r="D129" s="192" t="s">
        <v>156</v>
      </c>
      <c r="E129" s="193" t="s">
        <v>1566</v>
      </c>
      <c r="F129" s="194" t="s">
        <v>1567</v>
      </c>
      <c r="G129" s="195" t="s">
        <v>1196</v>
      </c>
      <c r="H129" s="196">
        <v>3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274</v>
      </c>
      <c r="AT129" s="203" t="s">
        <v>156</v>
      </c>
      <c r="AU129" s="203" t="s">
        <v>83</v>
      </c>
      <c r="AY129" s="18" t="s">
        <v>154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274</v>
      </c>
      <c r="BM129" s="203" t="s">
        <v>1568</v>
      </c>
    </row>
    <row r="130" spans="1:65" s="2" customFormat="1" ht="16.5" customHeight="1">
      <c r="A130" s="35"/>
      <c r="B130" s="36"/>
      <c r="C130" s="192" t="s">
        <v>191</v>
      </c>
      <c r="D130" s="192" t="s">
        <v>156</v>
      </c>
      <c r="E130" s="193" t="s">
        <v>1569</v>
      </c>
      <c r="F130" s="194" t="s">
        <v>1570</v>
      </c>
      <c r="G130" s="195" t="s">
        <v>1196</v>
      </c>
      <c r="H130" s="196">
        <v>2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274</v>
      </c>
      <c r="AT130" s="203" t="s">
        <v>156</v>
      </c>
      <c r="AU130" s="203" t="s">
        <v>83</v>
      </c>
      <c r="AY130" s="18" t="s">
        <v>154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274</v>
      </c>
      <c r="BM130" s="203" t="s">
        <v>1571</v>
      </c>
    </row>
    <row r="131" spans="1:65" s="2" customFormat="1" ht="16.5" customHeight="1">
      <c r="A131" s="35"/>
      <c r="B131" s="36"/>
      <c r="C131" s="192" t="s">
        <v>199</v>
      </c>
      <c r="D131" s="192" t="s">
        <v>156</v>
      </c>
      <c r="E131" s="193" t="s">
        <v>1572</v>
      </c>
      <c r="F131" s="194" t="s">
        <v>1573</v>
      </c>
      <c r="G131" s="195" t="s">
        <v>1196</v>
      </c>
      <c r="H131" s="196">
        <v>1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274</v>
      </c>
      <c r="AT131" s="203" t="s">
        <v>156</v>
      </c>
      <c r="AU131" s="203" t="s">
        <v>83</v>
      </c>
      <c r="AY131" s="18" t="s">
        <v>154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274</v>
      </c>
      <c r="BM131" s="203" t="s">
        <v>1574</v>
      </c>
    </row>
    <row r="132" spans="1:65" s="2" customFormat="1" ht="16.5" customHeight="1">
      <c r="A132" s="35"/>
      <c r="B132" s="36"/>
      <c r="C132" s="192" t="s">
        <v>205</v>
      </c>
      <c r="D132" s="192" t="s">
        <v>156</v>
      </c>
      <c r="E132" s="193" t="s">
        <v>1575</v>
      </c>
      <c r="F132" s="194" t="s">
        <v>1576</v>
      </c>
      <c r="G132" s="195" t="s">
        <v>1196</v>
      </c>
      <c r="H132" s="196">
        <v>1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274</v>
      </c>
      <c r="AT132" s="203" t="s">
        <v>156</v>
      </c>
      <c r="AU132" s="203" t="s">
        <v>83</v>
      </c>
      <c r="AY132" s="18" t="s">
        <v>154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274</v>
      </c>
      <c r="BM132" s="203" t="s">
        <v>1577</v>
      </c>
    </row>
    <row r="133" spans="1:65" s="2" customFormat="1" ht="16.5" customHeight="1">
      <c r="A133" s="35"/>
      <c r="B133" s="36"/>
      <c r="C133" s="192" t="s">
        <v>213</v>
      </c>
      <c r="D133" s="192" t="s">
        <v>156</v>
      </c>
      <c r="E133" s="193" t="s">
        <v>1578</v>
      </c>
      <c r="F133" s="194" t="s">
        <v>1520</v>
      </c>
      <c r="G133" s="195" t="s">
        <v>266</v>
      </c>
      <c r="H133" s="196">
        <v>40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274</v>
      </c>
      <c r="AT133" s="203" t="s">
        <v>156</v>
      </c>
      <c r="AU133" s="203" t="s">
        <v>83</v>
      </c>
      <c r="AY133" s="18" t="s">
        <v>154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274</v>
      </c>
      <c r="BM133" s="203" t="s">
        <v>1579</v>
      </c>
    </row>
    <row r="134" spans="1:65" s="2" customFormat="1" ht="16.5" customHeight="1">
      <c r="A134" s="35"/>
      <c r="B134" s="36"/>
      <c r="C134" s="192" t="s">
        <v>224</v>
      </c>
      <c r="D134" s="192" t="s">
        <v>156</v>
      </c>
      <c r="E134" s="193" t="s">
        <v>1580</v>
      </c>
      <c r="F134" s="194" t="s">
        <v>1581</v>
      </c>
      <c r="G134" s="195" t="s">
        <v>266</v>
      </c>
      <c r="H134" s="196">
        <v>80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274</v>
      </c>
      <c r="AT134" s="203" t="s">
        <v>156</v>
      </c>
      <c r="AU134" s="203" t="s">
        <v>83</v>
      </c>
      <c r="AY134" s="18" t="s">
        <v>154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274</v>
      </c>
      <c r="BM134" s="203" t="s">
        <v>1582</v>
      </c>
    </row>
    <row r="135" spans="1:65" s="2" customFormat="1" ht="16.5" customHeight="1">
      <c r="A135" s="35"/>
      <c r="B135" s="36"/>
      <c r="C135" s="192" t="s">
        <v>230</v>
      </c>
      <c r="D135" s="192" t="s">
        <v>156</v>
      </c>
      <c r="E135" s="193" t="s">
        <v>1583</v>
      </c>
      <c r="F135" s="194" t="s">
        <v>1584</v>
      </c>
      <c r="G135" s="195" t="s">
        <v>266</v>
      </c>
      <c r="H135" s="196">
        <v>120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274</v>
      </c>
      <c r="AT135" s="203" t="s">
        <v>156</v>
      </c>
      <c r="AU135" s="203" t="s">
        <v>83</v>
      </c>
      <c r="AY135" s="18" t="s">
        <v>154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274</v>
      </c>
      <c r="BM135" s="203" t="s">
        <v>1585</v>
      </c>
    </row>
    <row r="136" spans="1:65" s="2" customFormat="1" ht="16.5" customHeight="1">
      <c r="A136" s="35"/>
      <c r="B136" s="36"/>
      <c r="C136" s="192" t="s">
        <v>236</v>
      </c>
      <c r="D136" s="192" t="s">
        <v>156</v>
      </c>
      <c r="E136" s="193" t="s">
        <v>1586</v>
      </c>
      <c r="F136" s="194" t="s">
        <v>1587</v>
      </c>
      <c r="G136" s="195" t="s">
        <v>1196</v>
      </c>
      <c r="H136" s="196">
        <v>1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274</v>
      </c>
      <c r="AT136" s="203" t="s">
        <v>156</v>
      </c>
      <c r="AU136" s="203" t="s">
        <v>83</v>
      </c>
      <c r="AY136" s="18" t="s">
        <v>154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274</v>
      </c>
      <c r="BM136" s="203" t="s">
        <v>1588</v>
      </c>
    </row>
    <row r="137" spans="1:65" s="2" customFormat="1" ht="16.5" customHeight="1">
      <c r="A137" s="35"/>
      <c r="B137" s="36"/>
      <c r="C137" s="192" t="s">
        <v>247</v>
      </c>
      <c r="D137" s="192" t="s">
        <v>156</v>
      </c>
      <c r="E137" s="193" t="s">
        <v>1589</v>
      </c>
      <c r="F137" s="194" t="s">
        <v>1590</v>
      </c>
      <c r="G137" s="195" t="s">
        <v>1196</v>
      </c>
      <c r="H137" s="196">
        <v>1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274</v>
      </c>
      <c r="AT137" s="203" t="s">
        <v>156</v>
      </c>
      <c r="AU137" s="203" t="s">
        <v>83</v>
      </c>
      <c r="AY137" s="18" t="s">
        <v>154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274</v>
      </c>
      <c r="BM137" s="203" t="s">
        <v>1591</v>
      </c>
    </row>
    <row r="138" spans="1:65" s="2" customFormat="1" ht="16.5" customHeight="1">
      <c r="A138" s="35"/>
      <c r="B138" s="36"/>
      <c r="C138" s="192" t="s">
        <v>8</v>
      </c>
      <c r="D138" s="192" t="s">
        <v>156</v>
      </c>
      <c r="E138" s="193" t="s">
        <v>1592</v>
      </c>
      <c r="F138" s="194" t="s">
        <v>1593</v>
      </c>
      <c r="G138" s="195" t="s">
        <v>1196</v>
      </c>
      <c r="H138" s="196">
        <v>5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274</v>
      </c>
      <c r="AT138" s="203" t="s">
        <v>156</v>
      </c>
      <c r="AU138" s="203" t="s">
        <v>83</v>
      </c>
      <c r="AY138" s="18" t="s">
        <v>154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274</v>
      </c>
      <c r="BM138" s="203" t="s">
        <v>1594</v>
      </c>
    </row>
    <row r="139" spans="1:65" s="2" customFormat="1" ht="16.5" customHeight="1">
      <c r="A139" s="35"/>
      <c r="B139" s="36"/>
      <c r="C139" s="192" t="s">
        <v>274</v>
      </c>
      <c r="D139" s="192" t="s">
        <v>156</v>
      </c>
      <c r="E139" s="193" t="s">
        <v>1595</v>
      </c>
      <c r="F139" s="194" t="s">
        <v>1538</v>
      </c>
      <c r="G139" s="195" t="s">
        <v>1196</v>
      </c>
      <c r="H139" s="196">
        <v>1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274</v>
      </c>
      <c r="AT139" s="203" t="s">
        <v>156</v>
      </c>
      <c r="AU139" s="203" t="s">
        <v>83</v>
      </c>
      <c r="AY139" s="18" t="s">
        <v>154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274</v>
      </c>
      <c r="BM139" s="203" t="s">
        <v>1596</v>
      </c>
    </row>
    <row r="140" spans="1:65" s="2" customFormat="1" ht="16.5" customHeight="1">
      <c r="A140" s="35"/>
      <c r="B140" s="36"/>
      <c r="C140" s="192" t="s">
        <v>279</v>
      </c>
      <c r="D140" s="192" t="s">
        <v>156</v>
      </c>
      <c r="E140" s="193" t="s">
        <v>1597</v>
      </c>
      <c r="F140" s="194" t="s">
        <v>1541</v>
      </c>
      <c r="G140" s="195" t="s">
        <v>1196</v>
      </c>
      <c r="H140" s="196">
        <v>1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274</v>
      </c>
      <c r="AT140" s="203" t="s">
        <v>156</v>
      </c>
      <c r="AU140" s="203" t="s">
        <v>83</v>
      </c>
      <c r="AY140" s="18" t="s">
        <v>154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274</v>
      </c>
      <c r="BM140" s="203" t="s">
        <v>1598</v>
      </c>
    </row>
    <row r="141" spans="1:65" s="2" customFormat="1" ht="16.5" customHeight="1">
      <c r="A141" s="35"/>
      <c r="B141" s="36"/>
      <c r="C141" s="192" t="s">
        <v>283</v>
      </c>
      <c r="D141" s="192" t="s">
        <v>156</v>
      </c>
      <c r="E141" s="193" t="s">
        <v>1599</v>
      </c>
      <c r="F141" s="194" t="s">
        <v>1544</v>
      </c>
      <c r="G141" s="195" t="s">
        <v>1196</v>
      </c>
      <c r="H141" s="196">
        <v>1</v>
      </c>
      <c r="I141" s="197"/>
      <c r="J141" s="198">
        <f t="shared" si="0"/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274</v>
      </c>
      <c r="AT141" s="203" t="s">
        <v>156</v>
      </c>
      <c r="AU141" s="203" t="s">
        <v>83</v>
      </c>
      <c r="AY141" s="18" t="s">
        <v>154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274</v>
      </c>
      <c r="BM141" s="203" t="s">
        <v>1600</v>
      </c>
    </row>
    <row r="142" spans="2:63" s="12" customFormat="1" ht="25.9" customHeight="1">
      <c r="B142" s="176"/>
      <c r="C142" s="177"/>
      <c r="D142" s="178" t="s">
        <v>75</v>
      </c>
      <c r="E142" s="179" t="s">
        <v>1601</v>
      </c>
      <c r="F142" s="179" t="s">
        <v>1602</v>
      </c>
      <c r="G142" s="177"/>
      <c r="H142" s="177"/>
      <c r="I142" s="180"/>
      <c r="J142" s="181">
        <f>BK142</f>
        <v>0</v>
      </c>
      <c r="K142" s="177"/>
      <c r="L142" s="182"/>
      <c r="M142" s="183"/>
      <c r="N142" s="184"/>
      <c r="O142" s="184"/>
      <c r="P142" s="185">
        <f>P143</f>
        <v>0</v>
      </c>
      <c r="Q142" s="184"/>
      <c r="R142" s="185">
        <f>R143</f>
        <v>0</v>
      </c>
      <c r="S142" s="184"/>
      <c r="T142" s="186">
        <f>T143</f>
        <v>0</v>
      </c>
      <c r="AR142" s="187" t="s">
        <v>85</v>
      </c>
      <c r="AT142" s="188" t="s">
        <v>75</v>
      </c>
      <c r="AU142" s="188" t="s">
        <v>76</v>
      </c>
      <c r="AY142" s="187" t="s">
        <v>154</v>
      </c>
      <c r="BK142" s="189">
        <f>BK143</f>
        <v>0</v>
      </c>
    </row>
    <row r="143" spans="1:65" s="2" customFormat="1" ht="16.5" customHeight="1">
      <c r="A143" s="35"/>
      <c r="B143" s="36"/>
      <c r="C143" s="192" t="s">
        <v>288</v>
      </c>
      <c r="D143" s="192" t="s">
        <v>156</v>
      </c>
      <c r="E143" s="193" t="s">
        <v>1603</v>
      </c>
      <c r="F143" s="194" t="s">
        <v>1604</v>
      </c>
      <c r="G143" s="195" t="s">
        <v>341</v>
      </c>
      <c r="H143" s="196">
        <v>1</v>
      </c>
      <c r="I143" s="197"/>
      <c r="J143" s="198">
        <f>ROUND(I143*H143,2)</f>
        <v>0</v>
      </c>
      <c r="K143" s="194" t="s">
        <v>1</v>
      </c>
      <c r="L143" s="40"/>
      <c r="M143" s="266" t="s">
        <v>1</v>
      </c>
      <c r="N143" s="267" t="s">
        <v>41</v>
      </c>
      <c r="O143" s="268"/>
      <c r="P143" s="269">
        <f>O143*H143</f>
        <v>0</v>
      </c>
      <c r="Q143" s="269">
        <v>0</v>
      </c>
      <c r="R143" s="269">
        <f>Q143*H143</f>
        <v>0</v>
      </c>
      <c r="S143" s="269">
        <v>0</v>
      </c>
      <c r="T143" s="27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274</v>
      </c>
      <c r="AT143" s="203" t="s">
        <v>156</v>
      </c>
      <c r="AU143" s="203" t="s">
        <v>83</v>
      </c>
      <c r="AY143" s="18" t="s">
        <v>154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83</v>
      </c>
      <c r="BK143" s="204">
        <f>ROUND(I143*H143,2)</f>
        <v>0</v>
      </c>
      <c r="BL143" s="18" t="s">
        <v>274</v>
      </c>
      <c r="BM143" s="203" t="s">
        <v>1605</v>
      </c>
    </row>
    <row r="144" spans="1:31" s="2" customFormat="1" ht="6.95" customHeight="1">
      <c r="A144" s="35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sRDA0i6PdslHDLlujkBMSZoHYmMqHWnbGlHAb26XK2AXIwBU/GORM5xhmmQv9TCOM2r1HSOYwgAFcw6TIKmJuA==" saltValue="a2MGYF2k4hAMx01hGW1GUuG1dPTpkPAapyU0ChIyDINg0JMpKL1oR8UcUr2YAhfiaIogYhAko0aAooIFOLv8+g==" spinCount="100000" sheet="1" objects="1" scenarios="1" formatColumns="0" formatRows="0" autoFilter="0"/>
  <autoFilter ref="C121:K14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1:31" s="2" customFormat="1" ht="12" customHeight="1">
      <c r="A8" s="35"/>
      <c r="B8" s="40"/>
      <c r="C8" s="35"/>
      <c r="D8" s="120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30" t="s">
        <v>1606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107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18. 6. 2021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34</v>
      </c>
      <c r="F24" s="35"/>
      <c r="G24" s="35"/>
      <c r="H24" s="35"/>
      <c r="I24" s="120" t="s">
        <v>27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3" t="s">
        <v>1</v>
      </c>
      <c r="F27" s="333"/>
      <c r="G27" s="333"/>
      <c r="H27" s="33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ROUND((SUM(BE126:BE392)),2)</f>
        <v>0</v>
      </c>
      <c r="G33" s="35"/>
      <c r="H33" s="35"/>
      <c r="I33" s="131">
        <v>0.21</v>
      </c>
      <c r="J33" s="130">
        <f>ROUND(((SUM(BE126:BE392))*I33),2)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ROUND((SUM(BF126:BF392)),2)</f>
        <v>0</v>
      </c>
      <c r="G34" s="35"/>
      <c r="H34" s="35"/>
      <c r="I34" s="131">
        <v>0.15</v>
      </c>
      <c r="J34" s="130">
        <f>ROUND(((SUM(BF126:BF392))*I34),2)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ROUND((SUM(BG126:BG392)),2)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ROUND((SUM(BH126:BH392)),2)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ROUND((SUM(BI126:BI392)),2)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 hidden="1">
      <c r="A87" s="35"/>
      <c r="B87" s="36"/>
      <c r="C87" s="37"/>
      <c r="D87" s="37"/>
      <c r="E87" s="282" t="str">
        <f>E9</f>
        <v>SO02 - TERÉNNÍ ÚPRAVY S OPLOCENÍM, PŘÍSTUPOVÝM CHODNÍKEM A ASFALTOVOU DRÁHOU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18. 6. 2021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MĚSTO ČESKÁ LÍPA, NÁM.T.G.MASARYKA 1</v>
      </c>
      <c r="G91" s="37"/>
      <c r="H91" s="37"/>
      <c r="I91" s="30" t="s">
        <v>30</v>
      </c>
      <c r="J91" s="33" t="str">
        <f>E21</f>
        <v>ING.JIŘÍ KHOL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 hidden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PROPOS LIBEREC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53" t="s">
        <v>119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120</v>
      </c>
    </row>
    <row r="97" spans="2:12" s="9" customFormat="1" ht="24.95" customHeight="1" hidden="1">
      <c r="B97" s="154"/>
      <c r="C97" s="155"/>
      <c r="D97" s="156" t="s">
        <v>121</v>
      </c>
      <c r="E97" s="157"/>
      <c r="F97" s="157"/>
      <c r="G97" s="157"/>
      <c r="H97" s="157"/>
      <c r="I97" s="157"/>
      <c r="J97" s="158">
        <f>J127</f>
        <v>0</v>
      </c>
      <c r="K97" s="155"/>
      <c r="L97" s="159"/>
    </row>
    <row r="98" spans="2:12" s="10" customFormat="1" ht="19.9" customHeight="1" hidden="1">
      <c r="B98" s="160"/>
      <c r="C98" s="105"/>
      <c r="D98" s="161" t="s">
        <v>122</v>
      </c>
      <c r="E98" s="162"/>
      <c r="F98" s="162"/>
      <c r="G98" s="162"/>
      <c r="H98" s="162"/>
      <c r="I98" s="162"/>
      <c r="J98" s="163">
        <f>J128</f>
        <v>0</v>
      </c>
      <c r="K98" s="105"/>
      <c r="L98" s="164"/>
    </row>
    <row r="99" spans="2:12" s="10" customFormat="1" ht="19.9" customHeight="1" hidden="1">
      <c r="B99" s="160"/>
      <c r="C99" s="105"/>
      <c r="D99" s="161" t="s">
        <v>1607</v>
      </c>
      <c r="E99" s="162"/>
      <c r="F99" s="162"/>
      <c r="G99" s="162"/>
      <c r="H99" s="162"/>
      <c r="I99" s="162"/>
      <c r="J99" s="163">
        <f>J219</f>
        <v>0</v>
      </c>
      <c r="K99" s="105"/>
      <c r="L99" s="164"/>
    </row>
    <row r="100" spans="2:12" s="10" customFormat="1" ht="19.9" customHeight="1" hidden="1">
      <c r="B100" s="160"/>
      <c r="C100" s="105"/>
      <c r="D100" s="161" t="s">
        <v>123</v>
      </c>
      <c r="E100" s="162"/>
      <c r="F100" s="162"/>
      <c r="G100" s="162"/>
      <c r="H100" s="162"/>
      <c r="I100" s="162"/>
      <c r="J100" s="163">
        <f>J236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1608</v>
      </c>
      <c r="E101" s="162"/>
      <c r="F101" s="162"/>
      <c r="G101" s="162"/>
      <c r="H101" s="162"/>
      <c r="I101" s="162"/>
      <c r="J101" s="163">
        <f>J314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1609</v>
      </c>
      <c r="E102" s="162"/>
      <c r="F102" s="162"/>
      <c r="G102" s="162"/>
      <c r="H102" s="162"/>
      <c r="I102" s="162"/>
      <c r="J102" s="163">
        <f>J329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1610</v>
      </c>
      <c r="E103" s="162"/>
      <c r="F103" s="162"/>
      <c r="G103" s="162"/>
      <c r="H103" s="162"/>
      <c r="I103" s="162"/>
      <c r="J103" s="163">
        <f>J357</f>
        <v>0</v>
      </c>
      <c r="K103" s="105"/>
      <c r="L103" s="164"/>
    </row>
    <row r="104" spans="2:12" s="10" customFormat="1" ht="19.9" customHeight="1" hidden="1">
      <c r="B104" s="160"/>
      <c r="C104" s="105"/>
      <c r="D104" s="161" t="s">
        <v>125</v>
      </c>
      <c r="E104" s="162"/>
      <c r="F104" s="162"/>
      <c r="G104" s="162"/>
      <c r="H104" s="162"/>
      <c r="I104" s="162"/>
      <c r="J104" s="163">
        <f>J368</f>
        <v>0</v>
      </c>
      <c r="K104" s="105"/>
      <c r="L104" s="164"/>
    </row>
    <row r="105" spans="2:12" s="10" customFormat="1" ht="19.9" customHeight="1" hidden="1">
      <c r="B105" s="160"/>
      <c r="C105" s="105"/>
      <c r="D105" s="161" t="s">
        <v>126</v>
      </c>
      <c r="E105" s="162"/>
      <c r="F105" s="162"/>
      <c r="G105" s="162"/>
      <c r="H105" s="162"/>
      <c r="I105" s="162"/>
      <c r="J105" s="163">
        <f>J385</f>
        <v>0</v>
      </c>
      <c r="K105" s="105"/>
      <c r="L105" s="164"/>
    </row>
    <row r="106" spans="2:12" s="10" customFormat="1" ht="19.9" customHeight="1" hidden="1">
      <c r="B106" s="160"/>
      <c r="C106" s="105"/>
      <c r="D106" s="161" t="s">
        <v>127</v>
      </c>
      <c r="E106" s="162"/>
      <c r="F106" s="162"/>
      <c r="G106" s="162"/>
      <c r="H106" s="162"/>
      <c r="I106" s="162"/>
      <c r="J106" s="163">
        <f>J391</f>
        <v>0</v>
      </c>
      <c r="K106" s="105"/>
      <c r="L106" s="164"/>
    </row>
    <row r="107" spans="1:31" s="2" customFormat="1" ht="21.75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1.25" hidden="1"/>
    <row r="110" ht="11.25" hidden="1"/>
    <row r="111" ht="11.25" hidden="1"/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139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4" t="str">
        <f>E7</f>
        <v>VESTAVBA MŠ DO OBJEKTU ZŠ JIŽNÍ Č.P.1903, ČESKÁ LÍPA - R01</v>
      </c>
      <c r="F116" s="335"/>
      <c r="G116" s="335"/>
      <c r="H116" s="33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112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30" customHeight="1">
      <c r="A118" s="35"/>
      <c r="B118" s="36"/>
      <c r="C118" s="37"/>
      <c r="D118" s="37"/>
      <c r="E118" s="282" t="str">
        <f>E9</f>
        <v>SO02 - TERÉNNÍ ÚPRAVY S OPLOCENÍM, PŘÍSTUPOVÝM CHODNÍKEM A ASFALTOVOU DRÁHOU</v>
      </c>
      <c r="F118" s="336"/>
      <c r="G118" s="336"/>
      <c r="H118" s="336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 xml:space="preserve"> </v>
      </c>
      <c r="G120" s="37"/>
      <c r="H120" s="37"/>
      <c r="I120" s="30" t="s">
        <v>22</v>
      </c>
      <c r="J120" s="67" t="str">
        <f>IF(J12="","",J12)</f>
        <v>18. 6. 2021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MĚSTO ČESKÁ LÍPA, NÁM.T.G.MASARYKA 1</v>
      </c>
      <c r="G122" s="37"/>
      <c r="H122" s="37"/>
      <c r="I122" s="30" t="s">
        <v>30</v>
      </c>
      <c r="J122" s="33" t="str">
        <f>E21</f>
        <v>ING.JIŘÍ KHOL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5.7" customHeight="1">
      <c r="A123" s="35"/>
      <c r="B123" s="36"/>
      <c r="C123" s="30" t="s">
        <v>28</v>
      </c>
      <c r="D123" s="37"/>
      <c r="E123" s="37"/>
      <c r="F123" s="28" t="str">
        <f>IF(E18="","",E18)</f>
        <v>Vyplň údaj</v>
      </c>
      <c r="G123" s="37"/>
      <c r="H123" s="37"/>
      <c r="I123" s="30" t="s">
        <v>33</v>
      </c>
      <c r="J123" s="33" t="str">
        <f>E24</f>
        <v>PROPOS LIBEREC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140</v>
      </c>
      <c r="D125" s="168" t="s">
        <v>61</v>
      </c>
      <c r="E125" s="168" t="s">
        <v>57</v>
      </c>
      <c r="F125" s="168" t="s">
        <v>58</v>
      </c>
      <c r="G125" s="168" t="s">
        <v>141</v>
      </c>
      <c r="H125" s="168" t="s">
        <v>142</v>
      </c>
      <c r="I125" s="168" t="s">
        <v>143</v>
      </c>
      <c r="J125" s="168" t="s">
        <v>118</v>
      </c>
      <c r="K125" s="169" t="s">
        <v>144</v>
      </c>
      <c r="L125" s="170"/>
      <c r="M125" s="76" t="s">
        <v>1</v>
      </c>
      <c r="N125" s="77" t="s">
        <v>40</v>
      </c>
      <c r="O125" s="77" t="s">
        <v>145</v>
      </c>
      <c r="P125" s="77" t="s">
        <v>146</v>
      </c>
      <c r="Q125" s="77" t="s">
        <v>147</v>
      </c>
      <c r="R125" s="77" t="s">
        <v>148</v>
      </c>
      <c r="S125" s="77" t="s">
        <v>149</v>
      </c>
      <c r="T125" s="78" t="s">
        <v>150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151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</f>
        <v>0</v>
      </c>
      <c r="Q126" s="80"/>
      <c r="R126" s="173">
        <f>R127</f>
        <v>124.12208154</v>
      </c>
      <c r="S126" s="80"/>
      <c r="T126" s="174">
        <f>T127</f>
        <v>6.2299999999999995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120</v>
      </c>
      <c r="BK126" s="175">
        <f>BK127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152</v>
      </c>
      <c r="F127" s="179" t="s">
        <v>153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P128+P219+P236+P314+P329+P357+P368+P385+P391</f>
        <v>0</v>
      </c>
      <c r="Q127" s="184"/>
      <c r="R127" s="185">
        <f>R128+R219+R236+R314+R329+R357+R368+R385+R391</f>
        <v>124.12208154</v>
      </c>
      <c r="S127" s="184"/>
      <c r="T127" s="186">
        <f>T128+T219+T236+T314+T329+T357+T368+T385+T391</f>
        <v>6.2299999999999995</v>
      </c>
      <c r="AR127" s="187" t="s">
        <v>83</v>
      </c>
      <c r="AT127" s="188" t="s">
        <v>75</v>
      </c>
      <c r="AU127" s="188" t="s">
        <v>76</v>
      </c>
      <c r="AY127" s="187" t="s">
        <v>154</v>
      </c>
      <c r="BK127" s="189">
        <f>BK128+BK219+BK236+BK314+BK329+BK357+BK368+BK385+BK391</f>
        <v>0</v>
      </c>
    </row>
    <row r="128" spans="2:63" s="12" customFormat="1" ht="22.9" customHeight="1">
      <c r="B128" s="176"/>
      <c r="C128" s="177"/>
      <c r="D128" s="178" t="s">
        <v>75</v>
      </c>
      <c r="E128" s="190" t="s">
        <v>83</v>
      </c>
      <c r="F128" s="190" t="s">
        <v>155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SUM(P129:P218)</f>
        <v>0</v>
      </c>
      <c r="Q128" s="184"/>
      <c r="R128" s="185">
        <f>SUM(R129:R218)</f>
        <v>19.050001</v>
      </c>
      <c r="S128" s="184"/>
      <c r="T128" s="186">
        <f>SUM(T129:T218)</f>
        <v>1.53</v>
      </c>
      <c r="AR128" s="187" t="s">
        <v>83</v>
      </c>
      <c r="AT128" s="188" t="s">
        <v>75</v>
      </c>
      <c r="AU128" s="188" t="s">
        <v>83</v>
      </c>
      <c r="AY128" s="187" t="s">
        <v>154</v>
      </c>
      <c r="BK128" s="189">
        <f>SUM(BK129:BK218)</f>
        <v>0</v>
      </c>
    </row>
    <row r="129" spans="1:65" s="2" customFormat="1" ht="16.5" customHeight="1">
      <c r="A129" s="35"/>
      <c r="B129" s="36"/>
      <c r="C129" s="192" t="s">
        <v>83</v>
      </c>
      <c r="D129" s="192" t="s">
        <v>156</v>
      </c>
      <c r="E129" s="193" t="s">
        <v>1611</v>
      </c>
      <c r="F129" s="194" t="s">
        <v>1612</v>
      </c>
      <c r="G129" s="195" t="s">
        <v>216</v>
      </c>
      <c r="H129" s="196">
        <v>6</v>
      </c>
      <c r="I129" s="197"/>
      <c r="J129" s="198">
        <f>ROUND(I129*H129,2)</f>
        <v>0</v>
      </c>
      <c r="K129" s="194" t="s">
        <v>160</v>
      </c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0.255</v>
      </c>
      <c r="T129" s="202">
        <f>S129*H129</f>
        <v>1.53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161</v>
      </c>
      <c r="AT129" s="203" t="s">
        <v>156</v>
      </c>
      <c r="AU129" s="203" t="s">
        <v>85</v>
      </c>
      <c r="AY129" s="18" t="s">
        <v>154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83</v>
      </c>
      <c r="BK129" s="204">
        <f>ROUND(I129*H129,2)</f>
        <v>0</v>
      </c>
      <c r="BL129" s="18" t="s">
        <v>161</v>
      </c>
      <c r="BM129" s="203" t="s">
        <v>1613</v>
      </c>
    </row>
    <row r="130" spans="2:51" s="14" customFormat="1" ht="11.25">
      <c r="B130" s="216"/>
      <c r="C130" s="217"/>
      <c r="D130" s="207" t="s">
        <v>163</v>
      </c>
      <c r="E130" s="218" t="s">
        <v>1</v>
      </c>
      <c r="F130" s="219" t="s">
        <v>1614</v>
      </c>
      <c r="G130" s="217"/>
      <c r="H130" s="220">
        <v>6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163</v>
      </c>
      <c r="AU130" s="226" t="s">
        <v>85</v>
      </c>
      <c r="AV130" s="14" t="s">
        <v>85</v>
      </c>
      <c r="AW130" s="14" t="s">
        <v>32</v>
      </c>
      <c r="AX130" s="14" t="s">
        <v>83</v>
      </c>
      <c r="AY130" s="226" t="s">
        <v>154</v>
      </c>
    </row>
    <row r="131" spans="1:65" s="2" customFormat="1" ht="16.5" customHeight="1">
      <c r="A131" s="35"/>
      <c r="B131" s="36"/>
      <c r="C131" s="192" t="s">
        <v>85</v>
      </c>
      <c r="D131" s="192" t="s">
        <v>156</v>
      </c>
      <c r="E131" s="193" t="s">
        <v>1615</v>
      </c>
      <c r="F131" s="194" t="s">
        <v>1616</v>
      </c>
      <c r="G131" s="195" t="s">
        <v>159</v>
      </c>
      <c r="H131" s="196">
        <v>131.669</v>
      </c>
      <c r="I131" s="197"/>
      <c r="J131" s="198">
        <f>ROUND(I131*H131,2)</f>
        <v>0</v>
      </c>
      <c r="K131" s="194" t="s">
        <v>160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161</v>
      </c>
      <c r="AT131" s="203" t="s">
        <v>156</v>
      </c>
      <c r="AU131" s="203" t="s">
        <v>85</v>
      </c>
      <c r="AY131" s="18" t="s">
        <v>154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83</v>
      </c>
      <c r="BK131" s="204">
        <f>ROUND(I131*H131,2)</f>
        <v>0</v>
      </c>
      <c r="BL131" s="18" t="s">
        <v>161</v>
      </c>
      <c r="BM131" s="203" t="s">
        <v>1617</v>
      </c>
    </row>
    <row r="132" spans="2:51" s="13" customFormat="1" ht="11.25">
      <c r="B132" s="205"/>
      <c r="C132" s="206"/>
      <c r="D132" s="207" t="s">
        <v>163</v>
      </c>
      <c r="E132" s="208" t="s">
        <v>1</v>
      </c>
      <c r="F132" s="209" t="s">
        <v>1618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163</v>
      </c>
      <c r="AU132" s="215" t="s">
        <v>85</v>
      </c>
      <c r="AV132" s="13" t="s">
        <v>83</v>
      </c>
      <c r="AW132" s="13" t="s">
        <v>32</v>
      </c>
      <c r="AX132" s="13" t="s">
        <v>76</v>
      </c>
      <c r="AY132" s="215" t="s">
        <v>154</v>
      </c>
    </row>
    <row r="133" spans="2:51" s="13" customFormat="1" ht="11.25">
      <c r="B133" s="205"/>
      <c r="C133" s="206"/>
      <c r="D133" s="207" t="s">
        <v>163</v>
      </c>
      <c r="E133" s="208" t="s">
        <v>1</v>
      </c>
      <c r="F133" s="209" t="s">
        <v>1619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163</v>
      </c>
      <c r="AU133" s="215" t="s">
        <v>85</v>
      </c>
      <c r="AV133" s="13" t="s">
        <v>83</v>
      </c>
      <c r="AW133" s="13" t="s">
        <v>32</v>
      </c>
      <c r="AX133" s="13" t="s">
        <v>76</v>
      </c>
      <c r="AY133" s="215" t="s">
        <v>154</v>
      </c>
    </row>
    <row r="134" spans="2:51" s="13" customFormat="1" ht="11.25">
      <c r="B134" s="205"/>
      <c r="C134" s="206"/>
      <c r="D134" s="207" t="s">
        <v>163</v>
      </c>
      <c r="E134" s="208" t="s">
        <v>1</v>
      </c>
      <c r="F134" s="209" t="s">
        <v>1620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163</v>
      </c>
      <c r="AU134" s="215" t="s">
        <v>85</v>
      </c>
      <c r="AV134" s="13" t="s">
        <v>83</v>
      </c>
      <c r="AW134" s="13" t="s">
        <v>32</v>
      </c>
      <c r="AX134" s="13" t="s">
        <v>76</v>
      </c>
      <c r="AY134" s="215" t="s">
        <v>154</v>
      </c>
    </row>
    <row r="135" spans="2:51" s="14" customFormat="1" ht="11.25">
      <c r="B135" s="216"/>
      <c r="C135" s="217"/>
      <c r="D135" s="207" t="s">
        <v>163</v>
      </c>
      <c r="E135" s="218" t="s">
        <v>1</v>
      </c>
      <c r="F135" s="219" t="s">
        <v>1621</v>
      </c>
      <c r="G135" s="217"/>
      <c r="H135" s="220">
        <v>26.338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163</v>
      </c>
      <c r="AU135" s="226" t="s">
        <v>85</v>
      </c>
      <c r="AV135" s="14" t="s">
        <v>85</v>
      </c>
      <c r="AW135" s="14" t="s">
        <v>32</v>
      </c>
      <c r="AX135" s="14" t="s">
        <v>76</v>
      </c>
      <c r="AY135" s="226" t="s">
        <v>154</v>
      </c>
    </row>
    <row r="136" spans="2:51" s="13" customFormat="1" ht="11.25">
      <c r="B136" s="205"/>
      <c r="C136" s="206"/>
      <c r="D136" s="207" t="s">
        <v>163</v>
      </c>
      <c r="E136" s="208" t="s">
        <v>1</v>
      </c>
      <c r="F136" s="209" t="s">
        <v>1622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163</v>
      </c>
      <c r="AU136" s="215" t="s">
        <v>85</v>
      </c>
      <c r="AV136" s="13" t="s">
        <v>83</v>
      </c>
      <c r="AW136" s="13" t="s">
        <v>32</v>
      </c>
      <c r="AX136" s="13" t="s">
        <v>76</v>
      </c>
      <c r="AY136" s="215" t="s">
        <v>154</v>
      </c>
    </row>
    <row r="137" spans="2:51" s="14" customFormat="1" ht="11.25">
      <c r="B137" s="216"/>
      <c r="C137" s="217"/>
      <c r="D137" s="207" t="s">
        <v>163</v>
      </c>
      <c r="E137" s="218" t="s">
        <v>1</v>
      </c>
      <c r="F137" s="219" t="s">
        <v>1623</v>
      </c>
      <c r="G137" s="217"/>
      <c r="H137" s="220">
        <v>25.318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163</v>
      </c>
      <c r="AU137" s="226" t="s">
        <v>85</v>
      </c>
      <c r="AV137" s="14" t="s">
        <v>85</v>
      </c>
      <c r="AW137" s="14" t="s">
        <v>32</v>
      </c>
      <c r="AX137" s="14" t="s">
        <v>76</v>
      </c>
      <c r="AY137" s="226" t="s">
        <v>154</v>
      </c>
    </row>
    <row r="138" spans="2:51" s="13" customFormat="1" ht="11.25">
      <c r="B138" s="205"/>
      <c r="C138" s="206"/>
      <c r="D138" s="207" t="s">
        <v>163</v>
      </c>
      <c r="E138" s="208" t="s">
        <v>1</v>
      </c>
      <c r="F138" s="209" t="s">
        <v>1624</v>
      </c>
      <c r="G138" s="206"/>
      <c r="H138" s="208" t="s">
        <v>1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163</v>
      </c>
      <c r="AU138" s="215" t="s">
        <v>85</v>
      </c>
      <c r="AV138" s="13" t="s">
        <v>83</v>
      </c>
      <c r="AW138" s="13" t="s">
        <v>32</v>
      </c>
      <c r="AX138" s="13" t="s">
        <v>76</v>
      </c>
      <c r="AY138" s="215" t="s">
        <v>154</v>
      </c>
    </row>
    <row r="139" spans="2:51" s="14" customFormat="1" ht="11.25">
      <c r="B139" s="216"/>
      <c r="C139" s="217"/>
      <c r="D139" s="207" t="s">
        <v>163</v>
      </c>
      <c r="E139" s="218" t="s">
        <v>1</v>
      </c>
      <c r="F139" s="219" t="s">
        <v>1625</v>
      </c>
      <c r="G139" s="217"/>
      <c r="H139" s="220">
        <v>3.004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163</v>
      </c>
      <c r="AU139" s="226" t="s">
        <v>85</v>
      </c>
      <c r="AV139" s="14" t="s">
        <v>85</v>
      </c>
      <c r="AW139" s="14" t="s">
        <v>32</v>
      </c>
      <c r="AX139" s="14" t="s">
        <v>76</v>
      </c>
      <c r="AY139" s="226" t="s">
        <v>154</v>
      </c>
    </row>
    <row r="140" spans="2:51" s="13" customFormat="1" ht="11.25">
      <c r="B140" s="205"/>
      <c r="C140" s="206"/>
      <c r="D140" s="207" t="s">
        <v>163</v>
      </c>
      <c r="E140" s="208" t="s">
        <v>1</v>
      </c>
      <c r="F140" s="209" t="s">
        <v>1626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163</v>
      </c>
      <c r="AU140" s="215" t="s">
        <v>85</v>
      </c>
      <c r="AV140" s="13" t="s">
        <v>83</v>
      </c>
      <c r="AW140" s="13" t="s">
        <v>32</v>
      </c>
      <c r="AX140" s="13" t="s">
        <v>76</v>
      </c>
      <c r="AY140" s="215" t="s">
        <v>154</v>
      </c>
    </row>
    <row r="141" spans="2:51" s="14" customFormat="1" ht="11.25">
      <c r="B141" s="216"/>
      <c r="C141" s="217"/>
      <c r="D141" s="207" t="s">
        <v>163</v>
      </c>
      <c r="E141" s="218" t="s">
        <v>1</v>
      </c>
      <c r="F141" s="219" t="s">
        <v>1627</v>
      </c>
      <c r="G141" s="217"/>
      <c r="H141" s="220">
        <v>46.624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163</v>
      </c>
      <c r="AU141" s="226" t="s">
        <v>85</v>
      </c>
      <c r="AV141" s="14" t="s">
        <v>85</v>
      </c>
      <c r="AW141" s="14" t="s">
        <v>32</v>
      </c>
      <c r="AX141" s="14" t="s">
        <v>76</v>
      </c>
      <c r="AY141" s="226" t="s">
        <v>154</v>
      </c>
    </row>
    <row r="142" spans="2:51" s="16" customFormat="1" ht="11.25">
      <c r="B142" s="248"/>
      <c r="C142" s="249"/>
      <c r="D142" s="207" t="s">
        <v>163</v>
      </c>
      <c r="E142" s="250" t="s">
        <v>1</v>
      </c>
      <c r="F142" s="251" t="s">
        <v>261</v>
      </c>
      <c r="G142" s="249"/>
      <c r="H142" s="252">
        <v>101.284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163</v>
      </c>
      <c r="AU142" s="258" t="s">
        <v>85</v>
      </c>
      <c r="AV142" s="16" t="s">
        <v>211</v>
      </c>
      <c r="AW142" s="16" t="s">
        <v>32</v>
      </c>
      <c r="AX142" s="16" t="s">
        <v>76</v>
      </c>
      <c r="AY142" s="258" t="s">
        <v>154</v>
      </c>
    </row>
    <row r="143" spans="2:51" s="13" customFormat="1" ht="11.25">
      <c r="B143" s="205"/>
      <c r="C143" s="206"/>
      <c r="D143" s="207" t="s">
        <v>163</v>
      </c>
      <c r="E143" s="208" t="s">
        <v>1</v>
      </c>
      <c r="F143" s="209" t="s">
        <v>1628</v>
      </c>
      <c r="G143" s="206"/>
      <c r="H143" s="208" t="s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163</v>
      </c>
      <c r="AU143" s="215" t="s">
        <v>85</v>
      </c>
      <c r="AV143" s="13" t="s">
        <v>83</v>
      </c>
      <c r="AW143" s="13" t="s">
        <v>32</v>
      </c>
      <c r="AX143" s="13" t="s">
        <v>76</v>
      </c>
      <c r="AY143" s="215" t="s">
        <v>154</v>
      </c>
    </row>
    <row r="144" spans="2:51" s="14" customFormat="1" ht="11.25">
      <c r="B144" s="216"/>
      <c r="C144" s="217"/>
      <c r="D144" s="207" t="s">
        <v>163</v>
      </c>
      <c r="E144" s="218" t="s">
        <v>1</v>
      </c>
      <c r="F144" s="219" t="s">
        <v>1629</v>
      </c>
      <c r="G144" s="217"/>
      <c r="H144" s="220">
        <v>30.385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163</v>
      </c>
      <c r="AU144" s="226" t="s">
        <v>85</v>
      </c>
      <c r="AV144" s="14" t="s">
        <v>85</v>
      </c>
      <c r="AW144" s="14" t="s">
        <v>32</v>
      </c>
      <c r="AX144" s="14" t="s">
        <v>76</v>
      </c>
      <c r="AY144" s="226" t="s">
        <v>154</v>
      </c>
    </row>
    <row r="145" spans="2:51" s="15" customFormat="1" ht="11.25">
      <c r="B145" s="227"/>
      <c r="C145" s="228"/>
      <c r="D145" s="207" t="s">
        <v>163</v>
      </c>
      <c r="E145" s="229" t="s">
        <v>1</v>
      </c>
      <c r="F145" s="230" t="s">
        <v>166</v>
      </c>
      <c r="G145" s="228"/>
      <c r="H145" s="231">
        <v>131.669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163</v>
      </c>
      <c r="AU145" s="237" t="s">
        <v>85</v>
      </c>
      <c r="AV145" s="15" t="s">
        <v>161</v>
      </c>
      <c r="AW145" s="15" t="s">
        <v>32</v>
      </c>
      <c r="AX145" s="15" t="s">
        <v>83</v>
      </c>
      <c r="AY145" s="237" t="s">
        <v>154</v>
      </c>
    </row>
    <row r="146" spans="1:65" s="2" customFormat="1" ht="16.5" customHeight="1">
      <c r="A146" s="35"/>
      <c r="B146" s="36"/>
      <c r="C146" s="192" t="s">
        <v>211</v>
      </c>
      <c r="D146" s="192" t="s">
        <v>156</v>
      </c>
      <c r="E146" s="193" t="s">
        <v>1630</v>
      </c>
      <c r="F146" s="194" t="s">
        <v>1631</v>
      </c>
      <c r="G146" s="195" t="s">
        <v>159</v>
      </c>
      <c r="H146" s="196">
        <v>14.4</v>
      </c>
      <c r="I146" s="197"/>
      <c r="J146" s="198">
        <f>ROUND(I146*H146,2)</f>
        <v>0</v>
      </c>
      <c r="K146" s="194" t="s">
        <v>160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161</v>
      </c>
      <c r="AT146" s="203" t="s">
        <v>156</v>
      </c>
      <c r="AU146" s="203" t="s">
        <v>85</v>
      </c>
      <c r="AY146" s="18" t="s">
        <v>154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83</v>
      </c>
      <c r="BK146" s="204">
        <f>ROUND(I146*H146,2)</f>
        <v>0</v>
      </c>
      <c r="BL146" s="18" t="s">
        <v>161</v>
      </c>
      <c r="BM146" s="203" t="s">
        <v>1632</v>
      </c>
    </row>
    <row r="147" spans="2:51" s="13" customFormat="1" ht="11.25">
      <c r="B147" s="205"/>
      <c r="C147" s="206"/>
      <c r="D147" s="207" t="s">
        <v>163</v>
      </c>
      <c r="E147" s="208" t="s">
        <v>1</v>
      </c>
      <c r="F147" s="209" t="s">
        <v>1633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163</v>
      </c>
      <c r="AU147" s="215" t="s">
        <v>85</v>
      </c>
      <c r="AV147" s="13" t="s">
        <v>83</v>
      </c>
      <c r="AW147" s="13" t="s">
        <v>32</v>
      </c>
      <c r="AX147" s="13" t="s">
        <v>76</v>
      </c>
      <c r="AY147" s="215" t="s">
        <v>154</v>
      </c>
    </row>
    <row r="148" spans="2:51" s="14" customFormat="1" ht="11.25">
      <c r="B148" s="216"/>
      <c r="C148" s="217"/>
      <c r="D148" s="207" t="s">
        <v>163</v>
      </c>
      <c r="E148" s="218" t="s">
        <v>1</v>
      </c>
      <c r="F148" s="219" t="s">
        <v>1634</v>
      </c>
      <c r="G148" s="217"/>
      <c r="H148" s="220">
        <v>14.4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163</v>
      </c>
      <c r="AU148" s="226" t="s">
        <v>85</v>
      </c>
      <c r="AV148" s="14" t="s">
        <v>85</v>
      </c>
      <c r="AW148" s="14" t="s">
        <v>32</v>
      </c>
      <c r="AX148" s="14" t="s">
        <v>76</v>
      </c>
      <c r="AY148" s="226" t="s">
        <v>154</v>
      </c>
    </row>
    <row r="149" spans="2:51" s="15" customFormat="1" ht="11.25">
      <c r="B149" s="227"/>
      <c r="C149" s="228"/>
      <c r="D149" s="207" t="s">
        <v>163</v>
      </c>
      <c r="E149" s="229" t="s">
        <v>1</v>
      </c>
      <c r="F149" s="230" t="s">
        <v>166</v>
      </c>
      <c r="G149" s="228"/>
      <c r="H149" s="231">
        <v>14.4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163</v>
      </c>
      <c r="AU149" s="237" t="s">
        <v>85</v>
      </c>
      <c r="AV149" s="15" t="s">
        <v>161</v>
      </c>
      <c r="AW149" s="15" t="s">
        <v>32</v>
      </c>
      <c r="AX149" s="15" t="s">
        <v>83</v>
      </c>
      <c r="AY149" s="237" t="s">
        <v>154</v>
      </c>
    </row>
    <row r="150" spans="1:65" s="2" customFormat="1" ht="16.5" customHeight="1">
      <c r="A150" s="35"/>
      <c r="B150" s="36"/>
      <c r="C150" s="192" t="s">
        <v>161</v>
      </c>
      <c r="D150" s="192" t="s">
        <v>156</v>
      </c>
      <c r="E150" s="193" t="s">
        <v>1635</v>
      </c>
      <c r="F150" s="194" t="s">
        <v>1636</v>
      </c>
      <c r="G150" s="195" t="s">
        <v>159</v>
      </c>
      <c r="H150" s="196">
        <v>11.16</v>
      </c>
      <c r="I150" s="197"/>
      <c r="J150" s="198">
        <f>ROUND(I150*H150,2)</f>
        <v>0</v>
      </c>
      <c r="K150" s="194" t="s">
        <v>160</v>
      </c>
      <c r="L150" s="40"/>
      <c r="M150" s="199" t="s">
        <v>1</v>
      </c>
      <c r="N150" s="200" t="s">
        <v>41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161</v>
      </c>
      <c r="AT150" s="203" t="s">
        <v>156</v>
      </c>
      <c r="AU150" s="203" t="s">
        <v>85</v>
      </c>
      <c r="AY150" s="18" t="s">
        <v>154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83</v>
      </c>
      <c r="BK150" s="204">
        <f>ROUND(I150*H150,2)</f>
        <v>0</v>
      </c>
      <c r="BL150" s="18" t="s">
        <v>161</v>
      </c>
      <c r="BM150" s="203" t="s">
        <v>1637</v>
      </c>
    </row>
    <row r="151" spans="2:51" s="13" customFormat="1" ht="11.25">
      <c r="B151" s="205"/>
      <c r="C151" s="206"/>
      <c r="D151" s="207" t="s">
        <v>163</v>
      </c>
      <c r="E151" s="208" t="s">
        <v>1</v>
      </c>
      <c r="F151" s="209" t="s">
        <v>1638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163</v>
      </c>
      <c r="AU151" s="215" t="s">
        <v>85</v>
      </c>
      <c r="AV151" s="13" t="s">
        <v>83</v>
      </c>
      <c r="AW151" s="13" t="s">
        <v>32</v>
      </c>
      <c r="AX151" s="13" t="s">
        <v>76</v>
      </c>
      <c r="AY151" s="215" t="s">
        <v>154</v>
      </c>
    </row>
    <row r="152" spans="2:51" s="14" customFormat="1" ht="11.25">
      <c r="B152" s="216"/>
      <c r="C152" s="217"/>
      <c r="D152" s="207" t="s">
        <v>163</v>
      </c>
      <c r="E152" s="218" t="s">
        <v>1</v>
      </c>
      <c r="F152" s="219" t="s">
        <v>1639</v>
      </c>
      <c r="G152" s="217"/>
      <c r="H152" s="220">
        <v>11.16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163</v>
      </c>
      <c r="AU152" s="226" t="s">
        <v>85</v>
      </c>
      <c r="AV152" s="14" t="s">
        <v>85</v>
      </c>
      <c r="AW152" s="14" t="s">
        <v>32</v>
      </c>
      <c r="AX152" s="14" t="s">
        <v>76</v>
      </c>
      <c r="AY152" s="226" t="s">
        <v>154</v>
      </c>
    </row>
    <row r="153" spans="2:51" s="15" customFormat="1" ht="11.25">
      <c r="B153" s="227"/>
      <c r="C153" s="228"/>
      <c r="D153" s="207" t="s">
        <v>163</v>
      </c>
      <c r="E153" s="229" t="s">
        <v>1</v>
      </c>
      <c r="F153" s="230" t="s">
        <v>166</v>
      </c>
      <c r="G153" s="228"/>
      <c r="H153" s="231">
        <v>11.16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163</v>
      </c>
      <c r="AU153" s="237" t="s">
        <v>85</v>
      </c>
      <c r="AV153" s="15" t="s">
        <v>161</v>
      </c>
      <c r="AW153" s="15" t="s">
        <v>32</v>
      </c>
      <c r="AX153" s="15" t="s">
        <v>83</v>
      </c>
      <c r="AY153" s="237" t="s">
        <v>154</v>
      </c>
    </row>
    <row r="154" spans="1:65" s="2" customFormat="1" ht="16.5" customHeight="1">
      <c r="A154" s="35"/>
      <c r="B154" s="36"/>
      <c r="C154" s="192" t="s">
        <v>179</v>
      </c>
      <c r="D154" s="192" t="s">
        <v>156</v>
      </c>
      <c r="E154" s="193" t="s">
        <v>1640</v>
      </c>
      <c r="F154" s="194" t="s">
        <v>1641</v>
      </c>
      <c r="G154" s="195" t="s">
        <v>159</v>
      </c>
      <c r="H154" s="196">
        <v>10.284</v>
      </c>
      <c r="I154" s="197"/>
      <c r="J154" s="198">
        <f>ROUND(I154*H154,2)</f>
        <v>0</v>
      </c>
      <c r="K154" s="194" t="s">
        <v>160</v>
      </c>
      <c r="L154" s="40"/>
      <c r="M154" s="199" t="s">
        <v>1</v>
      </c>
      <c r="N154" s="200" t="s">
        <v>41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161</v>
      </c>
      <c r="AT154" s="203" t="s">
        <v>156</v>
      </c>
      <c r="AU154" s="203" t="s">
        <v>85</v>
      </c>
      <c r="AY154" s="18" t="s">
        <v>154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83</v>
      </c>
      <c r="BK154" s="204">
        <f>ROUND(I154*H154,2)</f>
        <v>0</v>
      </c>
      <c r="BL154" s="18" t="s">
        <v>161</v>
      </c>
      <c r="BM154" s="203" t="s">
        <v>1642</v>
      </c>
    </row>
    <row r="155" spans="2:51" s="13" customFormat="1" ht="11.25">
      <c r="B155" s="205"/>
      <c r="C155" s="206"/>
      <c r="D155" s="207" t="s">
        <v>163</v>
      </c>
      <c r="E155" s="208" t="s">
        <v>1</v>
      </c>
      <c r="F155" s="209" t="s">
        <v>1643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163</v>
      </c>
      <c r="AU155" s="215" t="s">
        <v>85</v>
      </c>
      <c r="AV155" s="13" t="s">
        <v>83</v>
      </c>
      <c r="AW155" s="13" t="s">
        <v>32</v>
      </c>
      <c r="AX155" s="13" t="s">
        <v>76</v>
      </c>
      <c r="AY155" s="215" t="s">
        <v>154</v>
      </c>
    </row>
    <row r="156" spans="2:51" s="14" customFormat="1" ht="11.25">
      <c r="B156" s="216"/>
      <c r="C156" s="217"/>
      <c r="D156" s="207" t="s">
        <v>163</v>
      </c>
      <c r="E156" s="218" t="s">
        <v>1</v>
      </c>
      <c r="F156" s="219" t="s">
        <v>1644</v>
      </c>
      <c r="G156" s="217"/>
      <c r="H156" s="220">
        <v>1.205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163</v>
      </c>
      <c r="AU156" s="226" t="s">
        <v>85</v>
      </c>
      <c r="AV156" s="14" t="s">
        <v>85</v>
      </c>
      <c r="AW156" s="14" t="s">
        <v>32</v>
      </c>
      <c r="AX156" s="14" t="s">
        <v>76</v>
      </c>
      <c r="AY156" s="226" t="s">
        <v>154</v>
      </c>
    </row>
    <row r="157" spans="2:51" s="14" customFormat="1" ht="11.25">
      <c r="B157" s="216"/>
      <c r="C157" s="217"/>
      <c r="D157" s="207" t="s">
        <v>163</v>
      </c>
      <c r="E157" s="218" t="s">
        <v>1</v>
      </c>
      <c r="F157" s="219" t="s">
        <v>1645</v>
      </c>
      <c r="G157" s="217"/>
      <c r="H157" s="220">
        <v>3.355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163</v>
      </c>
      <c r="AU157" s="226" t="s">
        <v>85</v>
      </c>
      <c r="AV157" s="14" t="s">
        <v>85</v>
      </c>
      <c r="AW157" s="14" t="s">
        <v>32</v>
      </c>
      <c r="AX157" s="14" t="s">
        <v>76</v>
      </c>
      <c r="AY157" s="226" t="s">
        <v>154</v>
      </c>
    </row>
    <row r="158" spans="2:51" s="14" customFormat="1" ht="11.25">
      <c r="B158" s="216"/>
      <c r="C158" s="217"/>
      <c r="D158" s="207" t="s">
        <v>163</v>
      </c>
      <c r="E158" s="218" t="s">
        <v>1</v>
      </c>
      <c r="F158" s="219" t="s">
        <v>1646</v>
      </c>
      <c r="G158" s="217"/>
      <c r="H158" s="220">
        <v>0.998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163</v>
      </c>
      <c r="AU158" s="226" t="s">
        <v>85</v>
      </c>
      <c r="AV158" s="14" t="s">
        <v>85</v>
      </c>
      <c r="AW158" s="14" t="s">
        <v>32</v>
      </c>
      <c r="AX158" s="14" t="s">
        <v>76</v>
      </c>
      <c r="AY158" s="226" t="s">
        <v>154</v>
      </c>
    </row>
    <row r="159" spans="2:51" s="13" customFormat="1" ht="11.25">
      <c r="B159" s="205"/>
      <c r="C159" s="206"/>
      <c r="D159" s="207" t="s">
        <v>163</v>
      </c>
      <c r="E159" s="208" t="s">
        <v>1</v>
      </c>
      <c r="F159" s="209" t="s">
        <v>1647</v>
      </c>
      <c r="G159" s="206"/>
      <c r="H159" s="208" t="s">
        <v>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163</v>
      </c>
      <c r="AU159" s="215" t="s">
        <v>85</v>
      </c>
      <c r="AV159" s="13" t="s">
        <v>83</v>
      </c>
      <c r="AW159" s="13" t="s">
        <v>32</v>
      </c>
      <c r="AX159" s="13" t="s">
        <v>76</v>
      </c>
      <c r="AY159" s="215" t="s">
        <v>154</v>
      </c>
    </row>
    <row r="160" spans="2:51" s="14" customFormat="1" ht="11.25">
      <c r="B160" s="216"/>
      <c r="C160" s="217"/>
      <c r="D160" s="207" t="s">
        <v>163</v>
      </c>
      <c r="E160" s="218" t="s">
        <v>1</v>
      </c>
      <c r="F160" s="219" t="s">
        <v>1648</v>
      </c>
      <c r="G160" s="217"/>
      <c r="H160" s="220">
        <v>3.726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163</v>
      </c>
      <c r="AU160" s="226" t="s">
        <v>85</v>
      </c>
      <c r="AV160" s="14" t="s">
        <v>85</v>
      </c>
      <c r="AW160" s="14" t="s">
        <v>32</v>
      </c>
      <c r="AX160" s="14" t="s">
        <v>76</v>
      </c>
      <c r="AY160" s="226" t="s">
        <v>154</v>
      </c>
    </row>
    <row r="161" spans="2:51" s="13" customFormat="1" ht="11.25">
      <c r="B161" s="205"/>
      <c r="C161" s="206"/>
      <c r="D161" s="207" t="s">
        <v>163</v>
      </c>
      <c r="E161" s="208" t="s">
        <v>1</v>
      </c>
      <c r="F161" s="209" t="s">
        <v>1649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163</v>
      </c>
      <c r="AU161" s="215" t="s">
        <v>85</v>
      </c>
      <c r="AV161" s="13" t="s">
        <v>83</v>
      </c>
      <c r="AW161" s="13" t="s">
        <v>32</v>
      </c>
      <c r="AX161" s="13" t="s">
        <v>76</v>
      </c>
      <c r="AY161" s="215" t="s">
        <v>154</v>
      </c>
    </row>
    <row r="162" spans="2:51" s="14" customFormat="1" ht="11.25">
      <c r="B162" s="216"/>
      <c r="C162" s="217"/>
      <c r="D162" s="207" t="s">
        <v>163</v>
      </c>
      <c r="E162" s="218" t="s">
        <v>1</v>
      </c>
      <c r="F162" s="219" t="s">
        <v>1650</v>
      </c>
      <c r="G162" s="217"/>
      <c r="H162" s="220">
        <v>1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163</v>
      </c>
      <c r="AU162" s="226" t="s">
        <v>85</v>
      </c>
      <c r="AV162" s="14" t="s">
        <v>85</v>
      </c>
      <c r="AW162" s="14" t="s">
        <v>32</v>
      </c>
      <c r="AX162" s="14" t="s">
        <v>76</v>
      </c>
      <c r="AY162" s="226" t="s">
        <v>154</v>
      </c>
    </row>
    <row r="163" spans="2:51" s="15" customFormat="1" ht="11.25">
      <c r="B163" s="227"/>
      <c r="C163" s="228"/>
      <c r="D163" s="207" t="s">
        <v>163</v>
      </c>
      <c r="E163" s="229" t="s">
        <v>1</v>
      </c>
      <c r="F163" s="230" t="s">
        <v>166</v>
      </c>
      <c r="G163" s="228"/>
      <c r="H163" s="231">
        <v>10.284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163</v>
      </c>
      <c r="AU163" s="237" t="s">
        <v>85</v>
      </c>
      <c r="AV163" s="15" t="s">
        <v>161</v>
      </c>
      <c r="AW163" s="15" t="s">
        <v>32</v>
      </c>
      <c r="AX163" s="15" t="s">
        <v>83</v>
      </c>
      <c r="AY163" s="237" t="s">
        <v>154</v>
      </c>
    </row>
    <row r="164" spans="1:65" s="2" customFormat="1" ht="16.5" customHeight="1">
      <c r="A164" s="35"/>
      <c r="B164" s="36"/>
      <c r="C164" s="192" t="s">
        <v>559</v>
      </c>
      <c r="D164" s="192" t="s">
        <v>156</v>
      </c>
      <c r="E164" s="193" t="s">
        <v>174</v>
      </c>
      <c r="F164" s="194" t="s">
        <v>175</v>
      </c>
      <c r="G164" s="195" t="s">
        <v>159</v>
      </c>
      <c r="H164" s="196">
        <v>33.64</v>
      </c>
      <c r="I164" s="197"/>
      <c r="J164" s="198">
        <f>ROUND(I164*H164,2)</f>
        <v>0</v>
      </c>
      <c r="K164" s="194" t="s">
        <v>176</v>
      </c>
      <c r="L164" s="40"/>
      <c r="M164" s="199" t="s">
        <v>1</v>
      </c>
      <c r="N164" s="200" t="s">
        <v>41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161</v>
      </c>
      <c r="AT164" s="203" t="s">
        <v>156</v>
      </c>
      <c r="AU164" s="203" t="s">
        <v>85</v>
      </c>
      <c r="AY164" s="18" t="s">
        <v>154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83</v>
      </c>
      <c r="BK164" s="204">
        <f>ROUND(I164*H164,2)</f>
        <v>0</v>
      </c>
      <c r="BL164" s="18" t="s">
        <v>161</v>
      </c>
      <c r="BM164" s="203" t="s">
        <v>1651</v>
      </c>
    </row>
    <row r="165" spans="2:51" s="13" customFormat="1" ht="11.25">
      <c r="B165" s="205"/>
      <c r="C165" s="206"/>
      <c r="D165" s="207" t="s">
        <v>163</v>
      </c>
      <c r="E165" s="208" t="s">
        <v>1</v>
      </c>
      <c r="F165" s="209" t="s">
        <v>1652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163</v>
      </c>
      <c r="AU165" s="215" t="s">
        <v>85</v>
      </c>
      <c r="AV165" s="13" t="s">
        <v>83</v>
      </c>
      <c r="AW165" s="13" t="s">
        <v>32</v>
      </c>
      <c r="AX165" s="13" t="s">
        <v>76</v>
      </c>
      <c r="AY165" s="215" t="s">
        <v>154</v>
      </c>
    </row>
    <row r="166" spans="2:51" s="14" customFormat="1" ht="11.25">
      <c r="B166" s="216"/>
      <c r="C166" s="217"/>
      <c r="D166" s="207" t="s">
        <v>163</v>
      </c>
      <c r="E166" s="218" t="s">
        <v>1</v>
      </c>
      <c r="F166" s="219" t="s">
        <v>1653</v>
      </c>
      <c r="G166" s="217"/>
      <c r="H166" s="220">
        <v>35.8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163</v>
      </c>
      <c r="AU166" s="226" t="s">
        <v>85</v>
      </c>
      <c r="AV166" s="14" t="s">
        <v>85</v>
      </c>
      <c r="AW166" s="14" t="s">
        <v>32</v>
      </c>
      <c r="AX166" s="14" t="s">
        <v>76</v>
      </c>
      <c r="AY166" s="226" t="s">
        <v>154</v>
      </c>
    </row>
    <row r="167" spans="2:51" s="13" customFormat="1" ht="11.25">
      <c r="B167" s="205"/>
      <c r="C167" s="206"/>
      <c r="D167" s="207" t="s">
        <v>163</v>
      </c>
      <c r="E167" s="208" t="s">
        <v>1</v>
      </c>
      <c r="F167" s="209" t="s">
        <v>1654</v>
      </c>
      <c r="G167" s="206"/>
      <c r="H167" s="208" t="s">
        <v>1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163</v>
      </c>
      <c r="AU167" s="215" t="s">
        <v>85</v>
      </c>
      <c r="AV167" s="13" t="s">
        <v>83</v>
      </c>
      <c r="AW167" s="13" t="s">
        <v>32</v>
      </c>
      <c r="AX167" s="13" t="s">
        <v>76</v>
      </c>
      <c r="AY167" s="215" t="s">
        <v>154</v>
      </c>
    </row>
    <row r="168" spans="2:51" s="14" customFormat="1" ht="11.25">
      <c r="B168" s="216"/>
      <c r="C168" s="217"/>
      <c r="D168" s="207" t="s">
        <v>163</v>
      </c>
      <c r="E168" s="218" t="s">
        <v>1</v>
      </c>
      <c r="F168" s="219" t="s">
        <v>1655</v>
      </c>
      <c r="G168" s="217"/>
      <c r="H168" s="220">
        <v>-2.16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163</v>
      </c>
      <c r="AU168" s="226" t="s">
        <v>85</v>
      </c>
      <c r="AV168" s="14" t="s">
        <v>85</v>
      </c>
      <c r="AW168" s="14" t="s">
        <v>32</v>
      </c>
      <c r="AX168" s="14" t="s">
        <v>76</v>
      </c>
      <c r="AY168" s="226" t="s">
        <v>154</v>
      </c>
    </row>
    <row r="169" spans="2:51" s="15" customFormat="1" ht="11.25">
      <c r="B169" s="227"/>
      <c r="C169" s="228"/>
      <c r="D169" s="207" t="s">
        <v>163</v>
      </c>
      <c r="E169" s="229" t="s">
        <v>1</v>
      </c>
      <c r="F169" s="230" t="s">
        <v>166</v>
      </c>
      <c r="G169" s="228"/>
      <c r="H169" s="231">
        <v>33.64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163</v>
      </c>
      <c r="AU169" s="237" t="s">
        <v>85</v>
      </c>
      <c r="AV169" s="15" t="s">
        <v>161</v>
      </c>
      <c r="AW169" s="15" t="s">
        <v>32</v>
      </c>
      <c r="AX169" s="15" t="s">
        <v>83</v>
      </c>
      <c r="AY169" s="237" t="s">
        <v>154</v>
      </c>
    </row>
    <row r="170" spans="1:65" s="2" customFormat="1" ht="16.5" customHeight="1">
      <c r="A170" s="35"/>
      <c r="B170" s="36"/>
      <c r="C170" s="192" t="s">
        <v>199</v>
      </c>
      <c r="D170" s="192" t="s">
        <v>156</v>
      </c>
      <c r="E170" s="193" t="s">
        <v>1656</v>
      </c>
      <c r="F170" s="194" t="s">
        <v>187</v>
      </c>
      <c r="G170" s="195" t="s">
        <v>188</v>
      </c>
      <c r="H170" s="196">
        <v>60.552</v>
      </c>
      <c r="I170" s="197"/>
      <c r="J170" s="198">
        <f>ROUND(I170*H170,2)</f>
        <v>0</v>
      </c>
      <c r="K170" s="194" t="s">
        <v>160</v>
      </c>
      <c r="L170" s="40"/>
      <c r="M170" s="199" t="s">
        <v>1</v>
      </c>
      <c r="N170" s="200" t="s">
        <v>41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161</v>
      </c>
      <c r="AT170" s="203" t="s">
        <v>156</v>
      </c>
      <c r="AU170" s="203" t="s">
        <v>85</v>
      </c>
      <c r="AY170" s="18" t="s">
        <v>154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83</v>
      </c>
      <c r="BK170" s="204">
        <f>ROUND(I170*H170,2)</f>
        <v>0</v>
      </c>
      <c r="BL170" s="18" t="s">
        <v>161</v>
      </c>
      <c r="BM170" s="203" t="s">
        <v>1657</v>
      </c>
    </row>
    <row r="171" spans="2:51" s="14" customFormat="1" ht="11.25">
      <c r="B171" s="216"/>
      <c r="C171" s="217"/>
      <c r="D171" s="207" t="s">
        <v>163</v>
      </c>
      <c r="E171" s="218" t="s">
        <v>1</v>
      </c>
      <c r="F171" s="219" t="s">
        <v>1658</v>
      </c>
      <c r="G171" s="217"/>
      <c r="H171" s="220">
        <v>60.552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163</v>
      </c>
      <c r="AU171" s="226" t="s">
        <v>85</v>
      </c>
      <c r="AV171" s="14" t="s">
        <v>85</v>
      </c>
      <c r="AW171" s="14" t="s">
        <v>32</v>
      </c>
      <c r="AX171" s="14" t="s">
        <v>83</v>
      </c>
      <c r="AY171" s="226" t="s">
        <v>154</v>
      </c>
    </row>
    <row r="172" spans="1:65" s="2" customFormat="1" ht="16.5" customHeight="1">
      <c r="A172" s="35"/>
      <c r="B172" s="36"/>
      <c r="C172" s="192" t="s">
        <v>205</v>
      </c>
      <c r="D172" s="192" t="s">
        <v>156</v>
      </c>
      <c r="E172" s="193" t="s">
        <v>1659</v>
      </c>
      <c r="F172" s="194" t="s">
        <v>1660</v>
      </c>
      <c r="G172" s="195" t="s">
        <v>159</v>
      </c>
      <c r="H172" s="196">
        <v>8.982</v>
      </c>
      <c r="I172" s="197"/>
      <c r="J172" s="198">
        <f>ROUND(I172*H172,2)</f>
        <v>0</v>
      </c>
      <c r="K172" s="194" t="s">
        <v>160</v>
      </c>
      <c r="L172" s="40"/>
      <c r="M172" s="199" t="s">
        <v>1</v>
      </c>
      <c r="N172" s="200" t="s">
        <v>41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161</v>
      </c>
      <c r="AT172" s="203" t="s">
        <v>156</v>
      </c>
      <c r="AU172" s="203" t="s">
        <v>85</v>
      </c>
      <c r="AY172" s="18" t="s">
        <v>154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83</v>
      </c>
      <c r="BK172" s="204">
        <f>ROUND(I172*H172,2)</f>
        <v>0</v>
      </c>
      <c r="BL172" s="18" t="s">
        <v>161</v>
      </c>
      <c r="BM172" s="203" t="s">
        <v>1661</v>
      </c>
    </row>
    <row r="173" spans="2:51" s="13" customFormat="1" ht="11.25">
      <c r="B173" s="205"/>
      <c r="C173" s="206"/>
      <c r="D173" s="207" t="s">
        <v>163</v>
      </c>
      <c r="E173" s="208" t="s">
        <v>1</v>
      </c>
      <c r="F173" s="209" t="s">
        <v>1662</v>
      </c>
      <c r="G173" s="206"/>
      <c r="H173" s="208" t="s">
        <v>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163</v>
      </c>
      <c r="AU173" s="215" t="s">
        <v>85</v>
      </c>
      <c r="AV173" s="13" t="s">
        <v>83</v>
      </c>
      <c r="AW173" s="13" t="s">
        <v>32</v>
      </c>
      <c r="AX173" s="13" t="s">
        <v>76</v>
      </c>
      <c r="AY173" s="215" t="s">
        <v>154</v>
      </c>
    </row>
    <row r="174" spans="2:51" s="14" customFormat="1" ht="11.25">
      <c r="B174" s="216"/>
      <c r="C174" s="217"/>
      <c r="D174" s="207" t="s">
        <v>163</v>
      </c>
      <c r="E174" s="218" t="s">
        <v>1</v>
      </c>
      <c r="F174" s="219" t="s">
        <v>1663</v>
      </c>
      <c r="G174" s="217"/>
      <c r="H174" s="220">
        <v>2.16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163</v>
      </c>
      <c r="AU174" s="226" t="s">
        <v>85</v>
      </c>
      <c r="AV174" s="14" t="s">
        <v>85</v>
      </c>
      <c r="AW174" s="14" t="s">
        <v>32</v>
      </c>
      <c r="AX174" s="14" t="s">
        <v>76</v>
      </c>
      <c r="AY174" s="226" t="s">
        <v>154</v>
      </c>
    </row>
    <row r="175" spans="2:51" s="13" customFormat="1" ht="11.25">
      <c r="B175" s="205"/>
      <c r="C175" s="206"/>
      <c r="D175" s="207" t="s">
        <v>163</v>
      </c>
      <c r="E175" s="208" t="s">
        <v>1</v>
      </c>
      <c r="F175" s="209" t="s">
        <v>1664</v>
      </c>
      <c r="G175" s="206"/>
      <c r="H175" s="208" t="s">
        <v>1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163</v>
      </c>
      <c r="AU175" s="215" t="s">
        <v>85</v>
      </c>
      <c r="AV175" s="13" t="s">
        <v>83</v>
      </c>
      <c r="AW175" s="13" t="s">
        <v>32</v>
      </c>
      <c r="AX175" s="13" t="s">
        <v>76</v>
      </c>
      <c r="AY175" s="215" t="s">
        <v>154</v>
      </c>
    </row>
    <row r="176" spans="2:51" s="13" customFormat="1" ht="11.25">
      <c r="B176" s="205"/>
      <c r="C176" s="206"/>
      <c r="D176" s="207" t="s">
        <v>163</v>
      </c>
      <c r="E176" s="208" t="s">
        <v>1</v>
      </c>
      <c r="F176" s="209" t="s">
        <v>1665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163</v>
      </c>
      <c r="AU176" s="215" t="s">
        <v>85</v>
      </c>
      <c r="AV176" s="13" t="s">
        <v>83</v>
      </c>
      <c r="AW176" s="13" t="s">
        <v>32</v>
      </c>
      <c r="AX176" s="13" t="s">
        <v>76</v>
      </c>
      <c r="AY176" s="215" t="s">
        <v>154</v>
      </c>
    </row>
    <row r="177" spans="2:51" s="13" customFormat="1" ht="11.25">
      <c r="B177" s="205"/>
      <c r="C177" s="206"/>
      <c r="D177" s="207" t="s">
        <v>163</v>
      </c>
      <c r="E177" s="208" t="s">
        <v>1</v>
      </c>
      <c r="F177" s="209" t="s">
        <v>1666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163</v>
      </c>
      <c r="AU177" s="215" t="s">
        <v>85</v>
      </c>
      <c r="AV177" s="13" t="s">
        <v>83</v>
      </c>
      <c r="AW177" s="13" t="s">
        <v>32</v>
      </c>
      <c r="AX177" s="13" t="s">
        <v>76</v>
      </c>
      <c r="AY177" s="215" t="s">
        <v>154</v>
      </c>
    </row>
    <row r="178" spans="2:51" s="14" customFormat="1" ht="11.25">
      <c r="B178" s="216"/>
      <c r="C178" s="217"/>
      <c r="D178" s="207" t="s">
        <v>163</v>
      </c>
      <c r="E178" s="218" t="s">
        <v>1</v>
      </c>
      <c r="F178" s="219" t="s">
        <v>1667</v>
      </c>
      <c r="G178" s="217"/>
      <c r="H178" s="220">
        <v>0.525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163</v>
      </c>
      <c r="AU178" s="226" t="s">
        <v>85</v>
      </c>
      <c r="AV178" s="14" t="s">
        <v>85</v>
      </c>
      <c r="AW178" s="14" t="s">
        <v>32</v>
      </c>
      <c r="AX178" s="14" t="s">
        <v>76</v>
      </c>
      <c r="AY178" s="226" t="s">
        <v>154</v>
      </c>
    </row>
    <row r="179" spans="2:51" s="14" customFormat="1" ht="11.25">
      <c r="B179" s="216"/>
      <c r="C179" s="217"/>
      <c r="D179" s="207" t="s">
        <v>163</v>
      </c>
      <c r="E179" s="218" t="s">
        <v>1</v>
      </c>
      <c r="F179" s="219" t="s">
        <v>1668</v>
      </c>
      <c r="G179" s="217"/>
      <c r="H179" s="220">
        <v>1.89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163</v>
      </c>
      <c r="AU179" s="226" t="s">
        <v>85</v>
      </c>
      <c r="AV179" s="14" t="s">
        <v>85</v>
      </c>
      <c r="AW179" s="14" t="s">
        <v>32</v>
      </c>
      <c r="AX179" s="14" t="s">
        <v>76</v>
      </c>
      <c r="AY179" s="226" t="s">
        <v>154</v>
      </c>
    </row>
    <row r="180" spans="2:51" s="13" customFormat="1" ht="11.25">
      <c r="B180" s="205"/>
      <c r="C180" s="206"/>
      <c r="D180" s="207" t="s">
        <v>163</v>
      </c>
      <c r="E180" s="208" t="s">
        <v>1</v>
      </c>
      <c r="F180" s="209" t="s">
        <v>1669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163</v>
      </c>
      <c r="AU180" s="215" t="s">
        <v>85</v>
      </c>
      <c r="AV180" s="13" t="s">
        <v>83</v>
      </c>
      <c r="AW180" s="13" t="s">
        <v>32</v>
      </c>
      <c r="AX180" s="13" t="s">
        <v>76</v>
      </c>
      <c r="AY180" s="215" t="s">
        <v>154</v>
      </c>
    </row>
    <row r="181" spans="2:51" s="14" customFormat="1" ht="11.25">
      <c r="B181" s="216"/>
      <c r="C181" s="217"/>
      <c r="D181" s="207" t="s">
        <v>163</v>
      </c>
      <c r="E181" s="218" t="s">
        <v>1</v>
      </c>
      <c r="F181" s="219" t="s">
        <v>1670</v>
      </c>
      <c r="G181" s="217"/>
      <c r="H181" s="220">
        <v>4.407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163</v>
      </c>
      <c r="AU181" s="226" t="s">
        <v>85</v>
      </c>
      <c r="AV181" s="14" t="s">
        <v>85</v>
      </c>
      <c r="AW181" s="14" t="s">
        <v>32</v>
      </c>
      <c r="AX181" s="14" t="s">
        <v>76</v>
      </c>
      <c r="AY181" s="226" t="s">
        <v>154</v>
      </c>
    </row>
    <row r="182" spans="2:51" s="15" customFormat="1" ht="11.25">
      <c r="B182" s="227"/>
      <c r="C182" s="228"/>
      <c r="D182" s="207" t="s">
        <v>163</v>
      </c>
      <c r="E182" s="229" t="s">
        <v>1</v>
      </c>
      <c r="F182" s="230" t="s">
        <v>166</v>
      </c>
      <c r="G182" s="228"/>
      <c r="H182" s="231">
        <v>8.982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163</v>
      </c>
      <c r="AU182" s="237" t="s">
        <v>85</v>
      </c>
      <c r="AV182" s="15" t="s">
        <v>161</v>
      </c>
      <c r="AW182" s="15" t="s">
        <v>32</v>
      </c>
      <c r="AX182" s="15" t="s">
        <v>83</v>
      </c>
      <c r="AY182" s="237" t="s">
        <v>154</v>
      </c>
    </row>
    <row r="183" spans="1:65" s="2" customFormat="1" ht="16.5" customHeight="1">
      <c r="A183" s="35"/>
      <c r="B183" s="36"/>
      <c r="C183" s="192" t="s">
        <v>213</v>
      </c>
      <c r="D183" s="192" t="s">
        <v>156</v>
      </c>
      <c r="E183" s="193" t="s">
        <v>200</v>
      </c>
      <c r="F183" s="194" t="s">
        <v>201</v>
      </c>
      <c r="G183" s="195" t="s">
        <v>159</v>
      </c>
      <c r="H183" s="196">
        <v>2.7</v>
      </c>
      <c r="I183" s="197"/>
      <c r="J183" s="198">
        <f>ROUND(I183*H183,2)</f>
        <v>0</v>
      </c>
      <c r="K183" s="194" t="s">
        <v>160</v>
      </c>
      <c r="L183" s="40"/>
      <c r="M183" s="199" t="s">
        <v>1</v>
      </c>
      <c r="N183" s="200" t="s">
        <v>41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161</v>
      </c>
      <c r="AT183" s="203" t="s">
        <v>156</v>
      </c>
      <c r="AU183" s="203" t="s">
        <v>85</v>
      </c>
      <c r="AY183" s="18" t="s">
        <v>154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83</v>
      </c>
      <c r="BK183" s="204">
        <f>ROUND(I183*H183,2)</f>
        <v>0</v>
      </c>
      <c r="BL183" s="18" t="s">
        <v>161</v>
      </c>
      <c r="BM183" s="203" t="s">
        <v>1671</v>
      </c>
    </row>
    <row r="184" spans="2:51" s="13" customFormat="1" ht="11.25">
      <c r="B184" s="205"/>
      <c r="C184" s="206"/>
      <c r="D184" s="207" t="s">
        <v>163</v>
      </c>
      <c r="E184" s="208" t="s">
        <v>1</v>
      </c>
      <c r="F184" s="209" t="s">
        <v>203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163</v>
      </c>
      <c r="AU184" s="215" t="s">
        <v>85</v>
      </c>
      <c r="AV184" s="13" t="s">
        <v>83</v>
      </c>
      <c r="AW184" s="13" t="s">
        <v>32</v>
      </c>
      <c r="AX184" s="13" t="s">
        <v>76</v>
      </c>
      <c r="AY184" s="215" t="s">
        <v>154</v>
      </c>
    </row>
    <row r="185" spans="2:51" s="14" customFormat="1" ht="11.25">
      <c r="B185" s="216"/>
      <c r="C185" s="217"/>
      <c r="D185" s="207" t="s">
        <v>163</v>
      </c>
      <c r="E185" s="218" t="s">
        <v>1</v>
      </c>
      <c r="F185" s="219" t="s">
        <v>1672</v>
      </c>
      <c r="G185" s="217"/>
      <c r="H185" s="220">
        <v>2.7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163</v>
      </c>
      <c r="AU185" s="226" t="s">
        <v>85</v>
      </c>
      <c r="AV185" s="14" t="s">
        <v>85</v>
      </c>
      <c r="AW185" s="14" t="s">
        <v>32</v>
      </c>
      <c r="AX185" s="14" t="s">
        <v>76</v>
      </c>
      <c r="AY185" s="226" t="s">
        <v>154</v>
      </c>
    </row>
    <row r="186" spans="2:51" s="15" customFormat="1" ht="11.25">
      <c r="B186" s="227"/>
      <c r="C186" s="228"/>
      <c r="D186" s="207" t="s">
        <v>163</v>
      </c>
      <c r="E186" s="229" t="s">
        <v>1</v>
      </c>
      <c r="F186" s="230" t="s">
        <v>166</v>
      </c>
      <c r="G186" s="228"/>
      <c r="H186" s="231">
        <v>2.7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163</v>
      </c>
      <c r="AU186" s="237" t="s">
        <v>85</v>
      </c>
      <c r="AV186" s="15" t="s">
        <v>161</v>
      </c>
      <c r="AW186" s="15" t="s">
        <v>32</v>
      </c>
      <c r="AX186" s="15" t="s">
        <v>83</v>
      </c>
      <c r="AY186" s="237" t="s">
        <v>154</v>
      </c>
    </row>
    <row r="187" spans="1:65" s="2" customFormat="1" ht="16.5" customHeight="1">
      <c r="A187" s="35"/>
      <c r="B187" s="36"/>
      <c r="C187" s="238" t="s">
        <v>224</v>
      </c>
      <c r="D187" s="238" t="s">
        <v>206</v>
      </c>
      <c r="E187" s="239" t="s">
        <v>207</v>
      </c>
      <c r="F187" s="240" t="s">
        <v>208</v>
      </c>
      <c r="G187" s="241" t="s">
        <v>188</v>
      </c>
      <c r="H187" s="242">
        <v>5.4</v>
      </c>
      <c r="I187" s="243"/>
      <c r="J187" s="244">
        <f>ROUND(I187*H187,2)</f>
        <v>0</v>
      </c>
      <c r="K187" s="240" t="s">
        <v>160</v>
      </c>
      <c r="L187" s="245"/>
      <c r="M187" s="246" t="s">
        <v>1</v>
      </c>
      <c r="N187" s="247" t="s">
        <v>41</v>
      </c>
      <c r="O187" s="72"/>
      <c r="P187" s="201">
        <f>O187*H187</f>
        <v>0</v>
      </c>
      <c r="Q187" s="201">
        <v>1</v>
      </c>
      <c r="R187" s="201">
        <f>Q187*H187</f>
        <v>5.4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199</v>
      </c>
      <c r="AT187" s="203" t="s">
        <v>206</v>
      </c>
      <c r="AU187" s="203" t="s">
        <v>85</v>
      </c>
      <c r="AY187" s="18" t="s">
        <v>154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83</v>
      </c>
      <c r="BK187" s="204">
        <f>ROUND(I187*H187,2)</f>
        <v>0</v>
      </c>
      <c r="BL187" s="18" t="s">
        <v>161</v>
      </c>
      <c r="BM187" s="203" t="s">
        <v>1673</v>
      </c>
    </row>
    <row r="188" spans="2:51" s="14" customFormat="1" ht="11.25">
      <c r="B188" s="216"/>
      <c r="C188" s="217"/>
      <c r="D188" s="207" t="s">
        <v>163</v>
      </c>
      <c r="E188" s="218" t="s">
        <v>1</v>
      </c>
      <c r="F188" s="219" t="s">
        <v>1674</v>
      </c>
      <c r="G188" s="217"/>
      <c r="H188" s="220">
        <v>5.4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163</v>
      </c>
      <c r="AU188" s="226" t="s">
        <v>85</v>
      </c>
      <c r="AV188" s="14" t="s">
        <v>85</v>
      </c>
      <c r="AW188" s="14" t="s">
        <v>32</v>
      </c>
      <c r="AX188" s="14" t="s">
        <v>83</v>
      </c>
      <c r="AY188" s="226" t="s">
        <v>154</v>
      </c>
    </row>
    <row r="189" spans="1:65" s="2" customFormat="1" ht="16.5" customHeight="1">
      <c r="A189" s="35"/>
      <c r="B189" s="36"/>
      <c r="C189" s="238" t="s">
        <v>230</v>
      </c>
      <c r="D189" s="238" t="s">
        <v>206</v>
      </c>
      <c r="E189" s="239" t="s">
        <v>1675</v>
      </c>
      <c r="F189" s="240" t="s">
        <v>1676</v>
      </c>
      <c r="G189" s="241" t="s">
        <v>188</v>
      </c>
      <c r="H189" s="242">
        <v>13.644</v>
      </c>
      <c r="I189" s="243"/>
      <c r="J189" s="244">
        <f>ROUND(I189*H189,2)</f>
        <v>0</v>
      </c>
      <c r="K189" s="240" t="s">
        <v>160</v>
      </c>
      <c r="L189" s="245"/>
      <c r="M189" s="246" t="s">
        <v>1</v>
      </c>
      <c r="N189" s="247" t="s">
        <v>41</v>
      </c>
      <c r="O189" s="72"/>
      <c r="P189" s="201">
        <f>O189*H189</f>
        <v>0</v>
      </c>
      <c r="Q189" s="201">
        <v>1</v>
      </c>
      <c r="R189" s="201">
        <f>Q189*H189</f>
        <v>13.644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199</v>
      </c>
      <c r="AT189" s="203" t="s">
        <v>206</v>
      </c>
      <c r="AU189" s="203" t="s">
        <v>85</v>
      </c>
      <c r="AY189" s="18" t="s">
        <v>154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83</v>
      </c>
      <c r="BK189" s="204">
        <f>ROUND(I189*H189,2)</f>
        <v>0</v>
      </c>
      <c r="BL189" s="18" t="s">
        <v>161</v>
      </c>
      <c r="BM189" s="203" t="s">
        <v>1677</v>
      </c>
    </row>
    <row r="190" spans="2:51" s="13" customFormat="1" ht="11.25">
      <c r="B190" s="205"/>
      <c r="C190" s="206"/>
      <c r="D190" s="207" t="s">
        <v>163</v>
      </c>
      <c r="E190" s="208" t="s">
        <v>1</v>
      </c>
      <c r="F190" s="209" t="s">
        <v>1678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163</v>
      </c>
      <c r="AU190" s="215" t="s">
        <v>85</v>
      </c>
      <c r="AV190" s="13" t="s">
        <v>83</v>
      </c>
      <c r="AW190" s="13" t="s">
        <v>32</v>
      </c>
      <c r="AX190" s="13" t="s">
        <v>76</v>
      </c>
      <c r="AY190" s="215" t="s">
        <v>154</v>
      </c>
    </row>
    <row r="191" spans="2:51" s="14" customFormat="1" ht="11.25">
      <c r="B191" s="216"/>
      <c r="C191" s="217"/>
      <c r="D191" s="207" t="s">
        <v>163</v>
      </c>
      <c r="E191" s="218" t="s">
        <v>1</v>
      </c>
      <c r="F191" s="219" t="s">
        <v>1679</v>
      </c>
      <c r="G191" s="217"/>
      <c r="H191" s="220">
        <v>13.644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163</v>
      </c>
      <c r="AU191" s="226" t="s">
        <v>85</v>
      </c>
      <c r="AV191" s="14" t="s">
        <v>85</v>
      </c>
      <c r="AW191" s="14" t="s">
        <v>32</v>
      </c>
      <c r="AX191" s="14" t="s">
        <v>76</v>
      </c>
      <c r="AY191" s="226" t="s">
        <v>154</v>
      </c>
    </row>
    <row r="192" spans="2:51" s="15" customFormat="1" ht="11.25">
      <c r="B192" s="227"/>
      <c r="C192" s="228"/>
      <c r="D192" s="207" t="s">
        <v>163</v>
      </c>
      <c r="E192" s="229" t="s">
        <v>1</v>
      </c>
      <c r="F192" s="230" t="s">
        <v>166</v>
      </c>
      <c r="G192" s="228"/>
      <c r="H192" s="231">
        <v>13.644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163</v>
      </c>
      <c r="AU192" s="237" t="s">
        <v>85</v>
      </c>
      <c r="AV192" s="15" t="s">
        <v>161</v>
      </c>
      <c r="AW192" s="15" t="s">
        <v>32</v>
      </c>
      <c r="AX192" s="15" t="s">
        <v>83</v>
      </c>
      <c r="AY192" s="237" t="s">
        <v>154</v>
      </c>
    </row>
    <row r="193" spans="1:65" s="2" customFormat="1" ht="16.5" customHeight="1">
      <c r="A193" s="35"/>
      <c r="B193" s="36"/>
      <c r="C193" s="192" t="s">
        <v>236</v>
      </c>
      <c r="D193" s="192" t="s">
        <v>156</v>
      </c>
      <c r="E193" s="193" t="s">
        <v>1680</v>
      </c>
      <c r="F193" s="194" t="s">
        <v>1681</v>
      </c>
      <c r="G193" s="195" t="s">
        <v>216</v>
      </c>
      <c r="H193" s="196">
        <v>155.771</v>
      </c>
      <c r="I193" s="197"/>
      <c r="J193" s="198">
        <f>ROUND(I193*H193,2)</f>
        <v>0</v>
      </c>
      <c r="K193" s="194" t="s">
        <v>160</v>
      </c>
      <c r="L193" s="40"/>
      <c r="M193" s="199" t="s">
        <v>1</v>
      </c>
      <c r="N193" s="200" t="s">
        <v>41</v>
      </c>
      <c r="O193" s="7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161</v>
      </c>
      <c r="AT193" s="203" t="s">
        <v>156</v>
      </c>
      <c r="AU193" s="203" t="s">
        <v>85</v>
      </c>
      <c r="AY193" s="18" t="s">
        <v>154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83</v>
      </c>
      <c r="BK193" s="204">
        <f>ROUND(I193*H193,2)</f>
        <v>0</v>
      </c>
      <c r="BL193" s="18" t="s">
        <v>161</v>
      </c>
      <c r="BM193" s="203" t="s">
        <v>1682</v>
      </c>
    </row>
    <row r="194" spans="2:51" s="13" customFormat="1" ht="11.25">
      <c r="B194" s="205"/>
      <c r="C194" s="206"/>
      <c r="D194" s="207" t="s">
        <v>163</v>
      </c>
      <c r="E194" s="208" t="s">
        <v>1</v>
      </c>
      <c r="F194" s="209" t="s">
        <v>1683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163</v>
      </c>
      <c r="AU194" s="215" t="s">
        <v>85</v>
      </c>
      <c r="AV194" s="13" t="s">
        <v>83</v>
      </c>
      <c r="AW194" s="13" t="s">
        <v>32</v>
      </c>
      <c r="AX194" s="13" t="s">
        <v>76</v>
      </c>
      <c r="AY194" s="215" t="s">
        <v>154</v>
      </c>
    </row>
    <row r="195" spans="2:51" s="14" customFormat="1" ht="11.25">
      <c r="B195" s="216"/>
      <c r="C195" s="217"/>
      <c r="D195" s="207" t="s">
        <v>163</v>
      </c>
      <c r="E195" s="218" t="s">
        <v>1</v>
      </c>
      <c r="F195" s="219" t="s">
        <v>1684</v>
      </c>
      <c r="G195" s="217"/>
      <c r="H195" s="220">
        <v>155.771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163</v>
      </c>
      <c r="AU195" s="226" t="s">
        <v>85</v>
      </c>
      <c r="AV195" s="14" t="s">
        <v>85</v>
      </c>
      <c r="AW195" s="14" t="s">
        <v>32</v>
      </c>
      <c r="AX195" s="14" t="s">
        <v>76</v>
      </c>
      <c r="AY195" s="226" t="s">
        <v>154</v>
      </c>
    </row>
    <row r="196" spans="2:51" s="15" customFormat="1" ht="11.25">
      <c r="B196" s="227"/>
      <c r="C196" s="228"/>
      <c r="D196" s="207" t="s">
        <v>163</v>
      </c>
      <c r="E196" s="229" t="s">
        <v>1</v>
      </c>
      <c r="F196" s="230" t="s">
        <v>166</v>
      </c>
      <c r="G196" s="228"/>
      <c r="H196" s="231">
        <v>155.771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163</v>
      </c>
      <c r="AU196" s="237" t="s">
        <v>85</v>
      </c>
      <c r="AV196" s="15" t="s">
        <v>161</v>
      </c>
      <c r="AW196" s="15" t="s">
        <v>32</v>
      </c>
      <c r="AX196" s="15" t="s">
        <v>83</v>
      </c>
      <c r="AY196" s="237" t="s">
        <v>154</v>
      </c>
    </row>
    <row r="197" spans="1:65" s="2" customFormat="1" ht="21.75" customHeight="1">
      <c r="A197" s="35"/>
      <c r="B197" s="36"/>
      <c r="C197" s="192" t="s">
        <v>247</v>
      </c>
      <c r="D197" s="192" t="s">
        <v>156</v>
      </c>
      <c r="E197" s="193" t="s">
        <v>1685</v>
      </c>
      <c r="F197" s="194" t="s">
        <v>1686</v>
      </c>
      <c r="G197" s="195" t="s">
        <v>216</v>
      </c>
      <c r="H197" s="196">
        <v>400.065</v>
      </c>
      <c r="I197" s="197"/>
      <c r="J197" s="198">
        <f>ROUND(I197*H197,2)</f>
        <v>0</v>
      </c>
      <c r="K197" s="194" t="s">
        <v>160</v>
      </c>
      <c r="L197" s="40"/>
      <c r="M197" s="199" t="s">
        <v>1</v>
      </c>
      <c r="N197" s="200" t="s">
        <v>41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161</v>
      </c>
      <c r="AT197" s="203" t="s">
        <v>156</v>
      </c>
      <c r="AU197" s="203" t="s">
        <v>85</v>
      </c>
      <c r="AY197" s="18" t="s">
        <v>154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83</v>
      </c>
      <c r="BK197" s="204">
        <f>ROUND(I197*H197,2)</f>
        <v>0</v>
      </c>
      <c r="BL197" s="18" t="s">
        <v>161</v>
      </c>
      <c r="BM197" s="203" t="s">
        <v>1687</v>
      </c>
    </row>
    <row r="198" spans="2:51" s="13" customFormat="1" ht="11.25">
      <c r="B198" s="205"/>
      <c r="C198" s="206"/>
      <c r="D198" s="207" t="s">
        <v>163</v>
      </c>
      <c r="E198" s="208" t="s">
        <v>1</v>
      </c>
      <c r="F198" s="209" t="s">
        <v>1688</v>
      </c>
      <c r="G198" s="206"/>
      <c r="H198" s="208" t="s">
        <v>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163</v>
      </c>
      <c r="AU198" s="215" t="s">
        <v>85</v>
      </c>
      <c r="AV198" s="13" t="s">
        <v>83</v>
      </c>
      <c r="AW198" s="13" t="s">
        <v>32</v>
      </c>
      <c r="AX198" s="13" t="s">
        <v>76</v>
      </c>
      <c r="AY198" s="215" t="s">
        <v>154</v>
      </c>
    </row>
    <row r="199" spans="2:51" s="14" customFormat="1" ht="11.25">
      <c r="B199" s="216"/>
      <c r="C199" s="217"/>
      <c r="D199" s="207" t="s">
        <v>163</v>
      </c>
      <c r="E199" s="218" t="s">
        <v>1</v>
      </c>
      <c r="F199" s="219" t="s">
        <v>1689</v>
      </c>
      <c r="G199" s="217"/>
      <c r="H199" s="220">
        <v>400.065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163</v>
      </c>
      <c r="AU199" s="226" t="s">
        <v>85</v>
      </c>
      <c r="AV199" s="14" t="s">
        <v>85</v>
      </c>
      <c r="AW199" s="14" t="s">
        <v>32</v>
      </c>
      <c r="AX199" s="14" t="s">
        <v>76</v>
      </c>
      <c r="AY199" s="226" t="s">
        <v>154</v>
      </c>
    </row>
    <row r="200" spans="2:51" s="15" customFormat="1" ht="11.25">
      <c r="B200" s="227"/>
      <c r="C200" s="228"/>
      <c r="D200" s="207" t="s">
        <v>163</v>
      </c>
      <c r="E200" s="229" t="s">
        <v>1</v>
      </c>
      <c r="F200" s="230" t="s">
        <v>166</v>
      </c>
      <c r="G200" s="228"/>
      <c r="H200" s="231">
        <v>400.065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163</v>
      </c>
      <c r="AU200" s="237" t="s">
        <v>85</v>
      </c>
      <c r="AV200" s="15" t="s">
        <v>161</v>
      </c>
      <c r="AW200" s="15" t="s">
        <v>32</v>
      </c>
      <c r="AX200" s="15" t="s">
        <v>83</v>
      </c>
      <c r="AY200" s="237" t="s">
        <v>154</v>
      </c>
    </row>
    <row r="201" spans="1:65" s="2" customFormat="1" ht="16.5" customHeight="1">
      <c r="A201" s="35"/>
      <c r="B201" s="36"/>
      <c r="C201" s="192" t="s">
        <v>8</v>
      </c>
      <c r="D201" s="192" t="s">
        <v>156</v>
      </c>
      <c r="E201" s="193" t="s">
        <v>1690</v>
      </c>
      <c r="F201" s="194" t="s">
        <v>1691</v>
      </c>
      <c r="G201" s="195" t="s">
        <v>216</v>
      </c>
      <c r="H201" s="196">
        <v>400.065</v>
      </c>
      <c r="I201" s="197"/>
      <c r="J201" s="198">
        <f>ROUND(I201*H201,2)</f>
        <v>0</v>
      </c>
      <c r="K201" s="194" t="s">
        <v>160</v>
      </c>
      <c r="L201" s="40"/>
      <c r="M201" s="199" t="s">
        <v>1</v>
      </c>
      <c r="N201" s="200" t="s">
        <v>41</v>
      </c>
      <c r="O201" s="7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161</v>
      </c>
      <c r="AT201" s="203" t="s">
        <v>156</v>
      </c>
      <c r="AU201" s="203" t="s">
        <v>85</v>
      </c>
      <c r="AY201" s="18" t="s">
        <v>154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83</v>
      </c>
      <c r="BK201" s="204">
        <f>ROUND(I201*H201,2)</f>
        <v>0</v>
      </c>
      <c r="BL201" s="18" t="s">
        <v>161</v>
      </c>
      <c r="BM201" s="203" t="s">
        <v>1692</v>
      </c>
    </row>
    <row r="202" spans="2:51" s="13" customFormat="1" ht="11.25">
      <c r="B202" s="205"/>
      <c r="C202" s="206"/>
      <c r="D202" s="207" t="s">
        <v>163</v>
      </c>
      <c r="E202" s="208" t="s">
        <v>1</v>
      </c>
      <c r="F202" s="209" t="s">
        <v>1618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163</v>
      </c>
      <c r="AU202" s="215" t="s">
        <v>85</v>
      </c>
      <c r="AV202" s="13" t="s">
        <v>83</v>
      </c>
      <c r="AW202" s="13" t="s">
        <v>32</v>
      </c>
      <c r="AX202" s="13" t="s">
        <v>76</v>
      </c>
      <c r="AY202" s="215" t="s">
        <v>154</v>
      </c>
    </row>
    <row r="203" spans="2:51" s="13" customFormat="1" ht="11.25">
      <c r="B203" s="205"/>
      <c r="C203" s="206"/>
      <c r="D203" s="207" t="s">
        <v>163</v>
      </c>
      <c r="E203" s="208" t="s">
        <v>1</v>
      </c>
      <c r="F203" s="209" t="s">
        <v>1619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163</v>
      </c>
      <c r="AU203" s="215" t="s">
        <v>85</v>
      </c>
      <c r="AV203" s="13" t="s">
        <v>83</v>
      </c>
      <c r="AW203" s="13" t="s">
        <v>32</v>
      </c>
      <c r="AX203" s="13" t="s">
        <v>76</v>
      </c>
      <c r="AY203" s="215" t="s">
        <v>154</v>
      </c>
    </row>
    <row r="204" spans="2:51" s="13" customFormat="1" ht="11.25">
      <c r="B204" s="205"/>
      <c r="C204" s="206"/>
      <c r="D204" s="207" t="s">
        <v>163</v>
      </c>
      <c r="E204" s="208" t="s">
        <v>1</v>
      </c>
      <c r="F204" s="209" t="s">
        <v>1624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163</v>
      </c>
      <c r="AU204" s="215" t="s">
        <v>85</v>
      </c>
      <c r="AV204" s="13" t="s">
        <v>83</v>
      </c>
      <c r="AW204" s="13" t="s">
        <v>32</v>
      </c>
      <c r="AX204" s="13" t="s">
        <v>76</v>
      </c>
      <c r="AY204" s="215" t="s">
        <v>154</v>
      </c>
    </row>
    <row r="205" spans="2:51" s="14" customFormat="1" ht="11.25">
      <c r="B205" s="216"/>
      <c r="C205" s="217"/>
      <c r="D205" s="207" t="s">
        <v>163</v>
      </c>
      <c r="E205" s="218" t="s">
        <v>1</v>
      </c>
      <c r="F205" s="219" t="s">
        <v>1693</v>
      </c>
      <c r="G205" s="217"/>
      <c r="H205" s="220">
        <v>15.02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163</v>
      </c>
      <c r="AU205" s="226" t="s">
        <v>85</v>
      </c>
      <c r="AV205" s="14" t="s">
        <v>85</v>
      </c>
      <c r="AW205" s="14" t="s">
        <v>32</v>
      </c>
      <c r="AX205" s="14" t="s">
        <v>76</v>
      </c>
      <c r="AY205" s="226" t="s">
        <v>154</v>
      </c>
    </row>
    <row r="206" spans="2:51" s="13" customFormat="1" ht="11.25">
      <c r="B206" s="205"/>
      <c r="C206" s="206"/>
      <c r="D206" s="207" t="s">
        <v>163</v>
      </c>
      <c r="E206" s="208" t="s">
        <v>1</v>
      </c>
      <c r="F206" s="209" t="s">
        <v>1626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163</v>
      </c>
      <c r="AU206" s="215" t="s">
        <v>85</v>
      </c>
      <c r="AV206" s="13" t="s">
        <v>83</v>
      </c>
      <c r="AW206" s="13" t="s">
        <v>32</v>
      </c>
      <c r="AX206" s="13" t="s">
        <v>76</v>
      </c>
      <c r="AY206" s="215" t="s">
        <v>154</v>
      </c>
    </row>
    <row r="207" spans="2:51" s="14" customFormat="1" ht="11.25">
      <c r="B207" s="216"/>
      <c r="C207" s="217"/>
      <c r="D207" s="207" t="s">
        <v>163</v>
      </c>
      <c r="E207" s="218" t="s">
        <v>1</v>
      </c>
      <c r="F207" s="219" t="s">
        <v>1694</v>
      </c>
      <c r="G207" s="217"/>
      <c r="H207" s="220">
        <v>233.12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163</v>
      </c>
      <c r="AU207" s="226" t="s">
        <v>85</v>
      </c>
      <c r="AV207" s="14" t="s">
        <v>85</v>
      </c>
      <c r="AW207" s="14" t="s">
        <v>32</v>
      </c>
      <c r="AX207" s="14" t="s">
        <v>76</v>
      </c>
      <c r="AY207" s="226" t="s">
        <v>154</v>
      </c>
    </row>
    <row r="208" spans="2:51" s="13" customFormat="1" ht="11.25">
      <c r="B208" s="205"/>
      <c r="C208" s="206"/>
      <c r="D208" s="207" t="s">
        <v>163</v>
      </c>
      <c r="E208" s="208" t="s">
        <v>1</v>
      </c>
      <c r="F208" s="209" t="s">
        <v>1695</v>
      </c>
      <c r="G208" s="206"/>
      <c r="H208" s="208" t="s">
        <v>1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163</v>
      </c>
      <c r="AU208" s="215" t="s">
        <v>85</v>
      </c>
      <c r="AV208" s="13" t="s">
        <v>83</v>
      </c>
      <c r="AW208" s="13" t="s">
        <v>32</v>
      </c>
      <c r="AX208" s="13" t="s">
        <v>76</v>
      </c>
      <c r="AY208" s="215" t="s">
        <v>154</v>
      </c>
    </row>
    <row r="209" spans="2:51" s="14" customFormat="1" ht="11.25">
      <c r="B209" s="216"/>
      <c r="C209" s="217"/>
      <c r="D209" s="207" t="s">
        <v>163</v>
      </c>
      <c r="E209" s="218" t="s">
        <v>1</v>
      </c>
      <c r="F209" s="219" t="s">
        <v>1696</v>
      </c>
      <c r="G209" s="217"/>
      <c r="H209" s="220">
        <v>151.925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163</v>
      </c>
      <c r="AU209" s="226" t="s">
        <v>85</v>
      </c>
      <c r="AV209" s="14" t="s">
        <v>85</v>
      </c>
      <c r="AW209" s="14" t="s">
        <v>32</v>
      </c>
      <c r="AX209" s="14" t="s">
        <v>76</v>
      </c>
      <c r="AY209" s="226" t="s">
        <v>154</v>
      </c>
    </row>
    <row r="210" spans="2:51" s="15" customFormat="1" ht="11.25">
      <c r="B210" s="227"/>
      <c r="C210" s="228"/>
      <c r="D210" s="207" t="s">
        <v>163</v>
      </c>
      <c r="E210" s="229" t="s">
        <v>1</v>
      </c>
      <c r="F210" s="230" t="s">
        <v>166</v>
      </c>
      <c r="G210" s="228"/>
      <c r="H210" s="231">
        <v>400.065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163</v>
      </c>
      <c r="AU210" s="237" t="s">
        <v>85</v>
      </c>
      <c r="AV210" s="15" t="s">
        <v>161</v>
      </c>
      <c r="AW210" s="15" t="s">
        <v>32</v>
      </c>
      <c r="AX210" s="15" t="s">
        <v>83</v>
      </c>
      <c r="AY210" s="237" t="s">
        <v>154</v>
      </c>
    </row>
    <row r="211" spans="1:65" s="2" customFormat="1" ht="16.5" customHeight="1">
      <c r="A211" s="35"/>
      <c r="B211" s="36"/>
      <c r="C211" s="192" t="s">
        <v>274</v>
      </c>
      <c r="D211" s="192" t="s">
        <v>156</v>
      </c>
      <c r="E211" s="193" t="s">
        <v>1697</v>
      </c>
      <c r="F211" s="194" t="s">
        <v>1698</v>
      </c>
      <c r="G211" s="195" t="s">
        <v>216</v>
      </c>
      <c r="H211" s="196">
        <v>400.065</v>
      </c>
      <c r="I211" s="197"/>
      <c r="J211" s="198">
        <f>ROUND(I211*H211,2)</f>
        <v>0</v>
      </c>
      <c r="K211" s="194" t="s">
        <v>160</v>
      </c>
      <c r="L211" s="40"/>
      <c r="M211" s="199" t="s">
        <v>1</v>
      </c>
      <c r="N211" s="200" t="s">
        <v>41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161</v>
      </c>
      <c r="AT211" s="203" t="s">
        <v>156</v>
      </c>
      <c r="AU211" s="203" t="s">
        <v>85</v>
      </c>
      <c r="AY211" s="18" t="s">
        <v>154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83</v>
      </c>
      <c r="BK211" s="204">
        <f>ROUND(I211*H211,2)</f>
        <v>0</v>
      </c>
      <c r="BL211" s="18" t="s">
        <v>161</v>
      </c>
      <c r="BM211" s="203" t="s">
        <v>1699</v>
      </c>
    </row>
    <row r="212" spans="2:51" s="13" customFormat="1" ht="11.25">
      <c r="B212" s="205"/>
      <c r="C212" s="206"/>
      <c r="D212" s="207" t="s">
        <v>163</v>
      </c>
      <c r="E212" s="208" t="s">
        <v>1</v>
      </c>
      <c r="F212" s="209" t="s">
        <v>1700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163</v>
      </c>
      <c r="AU212" s="215" t="s">
        <v>85</v>
      </c>
      <c r="AV212" s="13" t="s">
        <v>83</v>
      </c>
      <c r="AW212" s="13" t="s">
        <v>32</v>
      </c>
      <c r="AX212" s="13" t="s">
        <v>76</v>
      </c>
      <c r="AY212" s="215" t="s">
        <v>154</v>
      </c>
    </row>
    <row r="213" spans="2:51" s="14" customFormat="1" ht="11.25">
      <c r="B213" s="216"/>
      <c r="C213" s="217"/>
      <c r="D213" s="207" t="s">
        <v>163</v>
      </c>
      <c r="E213" s="218" t="s">
        <v>1</v>
      </c>
      <c r="F213" s="219" t="s">
        <v>1689</v>
      </c>
      <c r="G213" s="217"/>
      <c r="H213" s="220">
        <v>400.065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163</v>
      </c>
      <c r="AU213" s="226" t="s">
        <v>85</v>
      </c>
      <c r="AV213" s="14" t="s">
        <v>85</v>
      </c>
      <c r="AW213" s="14" t="s">
        <v>32</v>
      </c>
      <c r="AX213" s="14" t="s">
        <v>76</v>
      </c>
      <c r="AY213" s="226" t="s">
        <v>154</v>
      </c>
    </row>
    <row r="214" spans="2:51" s="15" customFormat="1" ht="11.25">
      <c r="B214" s="227"/>
      <c r="C214" s="228"/>
      <c r="D214" s="207" t="s">
        <v>163</v>
      </c>
      <c r="E214" s="229" t="s">
        <v>1</v>
      </c>
      <c r="F214" s="230" t="s">
        <v>166</v>
      </c>
      <c r="G214" s="228"/>
      <c r="H214" s="231">
        <v>400.065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163</v>
      </c>
      <c r="AU214" s="237" t="s">
        <v>85</v>
      </c>
      <c r="AV214" s="15" t="s">
        <v>161</v>
      </c>
      <c r="AW214" s="15" t="s">
        <v>32</v>
      </c>
      <c r="AX214" s="15" t="s">
        <v>83</v>
      </c>
      <c r="AY214" s="237" t="s">
        <v>154</v>
      </c>
    </row>
    <row r="215" spans="1:65" s="2" customFormat="1" ht="16.5" customHeight="1">
      <c r="A215" s="35"/>
      <c r="B215" s="36"/>
      <c r="C215" s="238" t="s">
        <v>279</v>
      </c>
      <c r="D215" s="238" t="s">
        <v>206</v>
      </c>
      <c r="E215" s="239" t="s">
        <v>1701</v>
      </c>
      <c r="F215" s="240" t="s">
        <v>1702</v>
      </c>
      <c r="G215" s="241" t="s">
        <v>746</v>
      </c>
      <c r="H215" s="242">
        <v>6.001</v>
      </c>
      <c r="I215" s="243"/>
      <c r="J215" s="244">
        <f>ROUND(I215*H215,2)</f>
        <v>0</v>
      </c>
      <c r="K215" s="240" t="s">
        <v>160</v>
      </c>
      <c r="L215" s="245"/>
      <c r="M215" s="246" t="s">
        <v>1</v>
      </c>
      <c r="N215" s="247" t="s">
        <v>41</v>
      </c>
      <c r="O215" s="72"/>
      <c r="P215" s="201">
        <f>O215*H215</f>
        <v>0</v>
      </c>
      <c r="Q215" s="201">
        <v>0.001</v>
      </c>
      <c r="R215" s="201">
        <f>Q215*H215</f>
        <v>0.006001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199</v>
      </c>
      <c r="AT215" s="203" t="s">
        <v>206</v>
      </c>
      <c r="AU215" s="203" t="s">
        <v>85</v>
      </c>
      <c r="AY215" s="18" t="s">
        <v>154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83</v>
      </c>
      <c r="BK215" s="204">
        <f>ROUND(I215*H215,2)</f>
        <v>0</v>
      </c>
      <c r="BL215" s="18" t="s">
        <v>161</v>
      </c>
      <c r="BM215" s="203" t="s">
        <v>1703</v>
      </c>
    </row>
    <row r="216" spans="2:51" s="14" customFormat="1" ht="11.25">
      <c r="B216" s="216"/>
      <c r="C216" s="217"/>
      <c r="D216" s="207" t="s">
        <v>163</v>
      </c>
      <c r="E216" s="218" t="s">
        <v>1</v>
      </c>
      <c r="F216" s="219" t="s">
        <v>1704</v>
      </c>
      <c r="G216" s="217"/>
      <c r="H216" s="220">
        <v>6.001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163</v>
      </c>
      <c r="AU216" s="226" t="s">
        <v>85</v>
      </c>
      <c r="AV216" s="14" t="s">
        <v>85</v>
      </c>
      <c r="AW216" s="14" t="s">
        <v>32</v>
      </c>
      <c r="AX216" s="14" t="s">
        <v>83</v>
      </c>
      <c r="AY216" s="226" t="s">
        <v>154</v>
      </c>
    </row>
    <row r="217" spans="1:65" s="2" customFormat="1" ht="16.5" customHeight="1">
      <c r="A217" s="35"/>
      <c r="B217" s="36"/>
      <c r="C217" s="192" t="s">
        <v>283</v>
      </c>
      <c r="D217" s="192" t="s">
        <v>156</v>
      </c>
      <c r="E217" s="193" t="s">
        <v>1705</v>
      </c>
      <c r="F217" s="194" t="s">
        <v>1706</v>
      </c>
      <c r="G217" s="195" t="s">
        <v>216</v>
      </c>
      <c r="H217" s="196">
        <v>400.065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41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161</v>
      </c>
      <c r="AT217" s="203" t="s">
        <v>156</v>
      </c>
      <c r="AU217" s="203" t="s">
        <v>85</v>
      </c>
      <c r="AY217" s="18" t="s">
        <v>154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83</v>
      </c>
      <c r="BK217" s="204">
        <f>ROUND(I217*H217,2)</f>
        <v>0</v>
      </c>
      <c r="BL217" s="18" t="s">
        <v>161</v>
      </c>
      <c r="BM217" s="203" t="s">
        <v>1707</v>
      </c>
    </row>
    <row r="218" spans="2:51" s="14" customFormat="1" ht="11.25">
      <c r="B218" s="216"/>
      <c r="C218" s="217"/>
      <c r="D218" s="207" t="s">
        <v>163</v>
      </c>
      <c r="E218" s="218" t="s">
        <v>1</v>
      </c>
      <c r="F218" s="219" t="s">
        <v>1689</v>
      </c>
      <c r="G218" s="217"/>
      <c r="H218" s="220">
        <v>400.065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163</v>
      </c>
      <c r="AU218" s="226" t="s">
        <v>85</v>
      </c>
      <c r="AV218" s="14" t="s">
        <v>85</v>
      </c>
      <c r="AW218" s="14" t="s">
        <v>32</v>
      </c>
      <c r="AX218" s="14" t="s">
        <v>83</v>
      </c>
      <c r="AY218" s="226" t="s">
        <v>154</v>
      </c>
    </row>
    <row r="219" spans="2:63" s="12" customFormat="1" ht="22.9" customHeight="1">
      <c r="B219" s="176"/>
      <c r="C219" s="177"/>
      <c r="D219" s="178" t="s">
        <v>75</v>
      </c>
      <c r="E219" s="190" t="s">
        <v>85</v>
      </c>
      <c r="F219" s="190" t="s">
        <v>1708</v>
      </c>
      <c r="G219" s="177"/>
      <c r="H219" s="177"/>
      <c r="I219" s="180"/>
      <c r="J219" s="191">
        <f>BK219</f>
        <v>0</v>
      </c>
      <c r="K219" s="177"/>
      <c r="L219" s="182"/>
      <c r="M219" s="183"/>
      <c r="N219" s="184"/>
      <c r="O219" s="184"/>
      <c r="P219" s="185">
        <f>SUM(P220:P235)</f>
        <v>0</v>
      </c>
      <c r="Q219" s="184"/>
      <c r="R219" s="185">
        <f>SUM(R220:R235)</f>
        <v>17.18341874</v>
      </c>
      <c r="S219" s="184"/>
      <c r="T219" s="186">
        <f>SUM(T220:T235)</f>
        <v>0</v>
      </c>
      <c r="AR219" s="187" t="s">
        <v>83</v>
      </c>
      <c r="AT219" s="188" t="s">
        <v>75</v>
      </c>
      <c r="AU219" s="188" t="s">
        <v>83</v>
      </c>
      <c r="AY219" s="187" t="s">
        <v>154</v>
      </c>
      <c r="BK219" s="189">
        <f>SUM(BK220:BK235)</f>
        <v>0</v>
      </c>
    </row>
    <row r="220" spans="1:65" s="2" customFormat="1" ht="16.5" customHeight="1">
      <c r="A220" s="35"/>
      <c r="B220" s="36"/>
      <c r="C220" s="192" t="s">
        <v>288</v>
      </c>
      <c r="D220" s="192" t="s">
        <v>156</v>
      </c>
      <c r="E220" s="193" t="s">
        <v>1709</v>
      </c>
      <c r="F220" s="194" t="s">
        <v>1710</v>
      </c>
      <c r="G220" s="195" t="s">
        <v>159</v>
      </c>
      <c r="H220" s="196">
        <v>6.996</v>
      </c>
      <c r="I220" s="197"/>
      <c r="J220" s="198">
        <f>ROUND(I220*H220,2)</f>
        <v>0</v>
      </c>
      <c r="K220" s="194" t="s">
        <v>160</v>
      </c>
      <c r="L220" s="40"/>
      <c r="M220" s="199" t="s">
        <v>1</v>
      </c>
      <c r="N220" s="200" t="s">
        <v>41</v>
      </c>
      <c r="O220" s="72"/>
      <c r="P220" s="201">
        <f>O220*H220</f>
        <v>0</v>
      </c>
      <c r="Q220" s="201">
        <v>2.45329</v>
      </c>
      <c r="R220" s="201">
        <f>Q220*H220</f>
        <v>17.16321684</v>
      </c>
      <c r="S220" s="201">
        <v>0</v>
      </c>
      <c r="T220" s="20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161</v>
      </c>
      <c r="AT220" s="203" t="s">
        <v>156</v>
      </c>
      <c r="AU220" s="203" t="s">
        <v>85</v>
      </c>
      <c r="AY220" s="18" t="s">
        <v>154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8" t="s">
        <v>83</v>
      </c>
      <c r="BK220" s="204">
        <f>ROUND(I220*H220,2)</f>
        <v>0</v>
      </c>
      <c r="BL220" s="18" t="s">
        <v>161</v>
      </c>
      <c r="BM220" s="203" t="s">
        <v>1711</v>
      </c>
    </row>
    <row r="221" spans="2:51" s="14" customFormat="1" ht="11.25">
      <c r="B221" s="216"/>
      <c r="C221" s="217"/>
      <c r="D221" s="207" t="s">
        <v>163</v>
      </c>
      <c r="E221" s="218" t="s">
        <v>1</v>
      </c>
      <c r="F221" s="219" t="s">
        <v>1712</v>
      </c>
      <c r="G221" s="217"/>
      <c r="H221" s="220">
        <v>1.465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163</v>
      </c>
      <c r="AU221" s="226" t="s">
        <v>85</v>
      </c>
      <c r="AV221" s="14" t="s">
        <v>85</v>
      </c>
      <c r="AW221" s="14" t="s">
        <v>32</v>
      </c>
      <c r="AX221" s="14" t="s">
        <v>76</v>
      </c>
      <c r="AY221" s="226" t="s">
        <v>154</v>
      </c>
    </row>
    <row r="222" spans="2:51" s="14" customFormat="1" ht="11.25">
      <c r="B222" s="216"/>
      <c r="C222" s="217"/>
      <c r="D222" s="207" t="s">
        <v>163</v>
      </c>
      <c r="E222" s="218" t="s">
        <v>1</v>
      </c>
      <c r="F222" s="219" t="s">
        <v>1713</v>
      </c>
      <c r="G222" s="217"/>
      <c r="H222" s="220">
        <v>4.081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163</v>
      </c>
      <c r="AU222" s="226" t="s">
        <v>85</v>
      </c>
      <c r="AV222" s="14" t="s">
        <v>85</v>
      </c>
      <c r="AW222" s="14" t="s">
        <v>32</v>
      </c>
      <c r="AX222" s="14" t="s">
        <v>76</v>
      </c>
      <c r="AY222" s="226" t="s">
        <v>154</v>
      </c>
    </row>
    <row r="223" spans="2:51" s="14" customFormat="1" ht="11.25">
      <c r="B223" s="216"/>
      <c r="C223" s="217"/>
      <c r="D223" s="207" t="s">
        <v>163</v>
      </c>
      <c r="E223" s="218" t="s">
        <v>1</v>
      </c>
      <c r="F223" s="219" t="s">
        <v>1714</v>
      </c>
      <c r="G223" s="217"/>
      <c r="H223" s="220">
        <v>1.213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163</v>
      </c>
      <c r="AU223" s="226" t="s">
        <v>85</v>
      </c>
      <c r="AV223" s="14" t="s">
        <v>85</v>
      </c>
      <c r="AW223" s="14" t="s">
        <v>32</v>
      </c>
      <c r="AX223" s="14" t="s">
        <v>76</v>
      </c>
      <c r="AY223" s="226" t="s">
        <v>154</v>
      </c>
    </row>
    <row r="224" spans="2:51" s="16" customFormat="1" ht="11.25">
      <c r="B224" s="248"/>
      <c r="C224" s="249"/>
      <c r="D224" s="207" t="s">
        <v>163</v>
      </c>
      <c r="E224" s="250" t="s">
        <v>1</v>
      </c>
      <c r="F224" s="251" t="s">
        <v>261</v>
      </c>
      <c r="G224" s="249"/>
      <c r="H224" s="252">
        <v>6.759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163</v>
      </c>
      <c r="AU224" s="258" t="s">
        <v>85</v>
      </c>
      <c r="AV224" s="16" t="s">
        <v>211</v>
      </c>
      <c r="AW224" s="16" t="s">
        <v>32</v>
      </c>
      <c r="AX224" s="16" t="s">
        <v>76</v>
      </c>
      <c r="AY224" s="258" t="s">
        <v>154</v>
      </c>
    </row>
    <row r="225" spans="2:51" s="13" customFormat="1" ht="11.25">
      <c r="B225" s="205"/>
      <c r="C225" s="206"/>
      <c r="D225" s="207" t="s">
        <v>163</v>
      </c>
      <c r="E225" s="208" t="s">
        <v>1</v>
      </c>
      <c r="F225" s="209" t="s">
        <v>1715</v>
      </c>
      <c r="G225" s="206"/>
      <c r="H225" s="208" t="s">
        <v>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163</v>
      </c>
      <c r="AU225" s="215" t="s">
        <v>85</v>
      </c>
      <c r="AV225" s="13" t="s">
        <v>83</v>
      </c>
      <c r="AW225" s="13" t="s">
        <v>32</v>
      </c>
      <c r="AX225" s="13" t="s">
        <v>76</v>
      </c>
      <c r="AY225" s="215" t="s">
        <v>154</v>
      </c>
    </row>
    <row r="226" spans="2:51" s="14" customFormat="1" ht="11.25">
      <c r="B226" s="216"/>
      <c r="C226" s="217"/>
      <c r="D226" s="207" t="s">
        <v>163</v>
      </c>
      <c r="E226" s="218" t="s">
        <v>1</v>
      </c>
      <c r="F226" s="219" t="s">
        <v>1716</v>
      </c>
      <c r="G226" s="217"/>
      <c r="H226" s="220">
        <v>0.237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163</v>
      </c>
      <c r="AU226" s="226" t="s">
        <v>85</v>
      </c>
      <c r="AV226" s="14" t="s">
        <v>85</v>
      </c>
      <c r="AW226" s="14" t="s">
        <v>32</v>
      </c>
      <c r="AX226" s="14" t="s">
        <v>76</v>
      </c>
      <c r="AY226" s="226" t="s">
        <v>154</v>
      </c>
    </row>
    <row r="227" spans="2:51" s="15" customFormat="1" ht="11.25">
      <c r="B227" s="227"/>
      <c r="C227" s="228"/>
      <c r="D227" s="207" t="s">
        <v>163</v>
      </c>
      <c r="E227" s="229" t="s">
        <v>1</v>
      </c>
      <c r="F227" s="230" t="s">
        <v>166</v>
      </c>
      <c r="G227" s="228"/>
      <c r="H227" s="231">
        <v>6.996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163</v>
      </c>
      <c r="AU227" s="237" t="s">
        <v>85</v>
      </c>
      <c r="AV227" s="15" t="s">
        <v>161</v>
      </c>
      <c r="AW227" s="15" t="s">
        <v>32</v>
      </c>
      <c r="AX227" s="15" t="s">
        <v>83</v>
      </c>
      <c r="AY227" s="237" t="s">
        <v>154</v>
      </c>
    </row>
    <row r="228" spans="1:65" s="2" customFormat="1" ht="16.5" customHeight="1">
      <c r="A228" s="35"/>
      <c r="B228" s="36"/>
      <c r="C228" s="192" t="s">
        <v>292</v>
      </c>
      <c r="D228" s="192" t="s">
        <v>156</v>
      </c>
      <c r="E228" s="193" t="s">
        <v>1717</v>
      </c>
      <c r="F228" s="194" t="s">
        <v>1718</v>
      </c>
      <c r="G228" s="195" t="s">
        <v>216</v>
      </c>
      <c r="H228" s="196">
        <v>7.51</v>
      </c>
      <c r="I228" s="197"/>
      <c r="J228" s="198">
        <f>ROUND(I228*H228,2)</f>
        <v>0</v>
      </c>
      <c r="K228" s="194" t="s">
        <v>160</v>
      </c>
      <c r="L228" s="40"/>
      <c r="M228" s="199" t="s">
        <v>1</v>
      </c>
      <c r="N228" s="200" t="s">
        <v>41</v>
      </c>
      <c r="O228" s="72"/>
      <c r="P228" s="201">
        <f>O228*H228</f>
        <v>0</v>
      </c>
      <c r="Q228" s="201">
        <v>0.00269</v>
      </c>
      <c r="R228" s="201">
        <f>Q228*H228</f>
        <v>0.020201900000000002</v>
      </c>
      <c r="S228" s="201">
        <v>0</v>
      </c>
      <c r="T228" s="20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161</v>
      </c>
      <c r="AT228" s="203" t="s">
        <v>156</v>
      </c>
      <c r="AU228" s="203" t="s">
        <v>85</v>
      </c>
      <c r="AY228" s="18" t="s">
        <v>154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8" t="s">
        <v>83</v>
      </c>
      <c r="BK228" s="204">
        <f>ROUND(I228*H228,2)</f>
        <v>0</v>
      </c>
      <c r="BL228" s="18" t="s">
        <v>161</v>
      </c>
      <c r="BM228" s="203" t="s">
        <v>1719</v>
      </c>
    </row>
    <row r="229" spans="2:51" s="13" customFormat="1" ht="11.25">
      <c r="B229" s="205"/>
      <c r="C229" s="206"/>
      <c r="D229" s="207" t="s">
        <v>163</v>
      </c>
      <c r="E229" s="208" t="s">
        <v>1</v>
      </c>
      <c r="F229" s="209" t="s">
        <v>1720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163</v>
      </c>
      <c r="AU229" s="215" t="s">
        <v>85</v>
      </c>
      <c r="AV229" s="13" t="s">
        <v>83</v>
      </c>
      <c r="AW229" s="13" t="s">
        <v>32</v>
      </c>
      <c r="AX229" s="13" t="s">
        <v>76</v>
      </c>
      <c r="AY229" s="215" t="s">
        <v>154</v>
      </c>
    </row>
    <row r="230" spans="2:51" s="14" customFormat="1" ht="11.25">
      <c r="B230" s="216"/>
      <c r="C230" s="217"/>
      <c r="D230" s="207" t="s">
        <v>163</v>
      </c>
      <c r="E230" s="218" t="s">
        <v>1</v>
      </c>
      <c r="F230" s="219" t="s">
        <v>1721</v>
      </c>
      <c r="G230" s="217"/>
      <c r="H230" s="220">
        <v>1.628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163</v>
      </c>
      <c r="AU230" s="226" t="s">
        <v>85</v>
      </c>
      <c r="AV230" s="14" t="s">
        <v>85</v>
      </c>
      <c r="AW230" s="14" t="s">
        <v>32</v>
      </c>
      <c r="AX230" s="14" t="s">
        <v>76</v>
      </c>
      <c r="AY230" s="226" t="s">
        <v>154</v>
      </c>
    </row>
    <row r="231" spans="2:51" s="14" customFormat="1" ht="11.25">
      <c r="B231" s="216"/>
      <c r="C231" s="217"/>
      <c r="D231" s="207" t="s">
        <v>163</v>
      </c>
      <c r="E231" s="218" t="s">
        <v>1</v>
      </c>
      <c r="F231" s="219" t="s">
        <v>1722</v>
      </c>
      <c r="G231" s="217"/>
      <c r="H231" s="220">
        <v>4.534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163</v>
      </c>
      <c r="AU231" s="226" t="s">
        <v>85</v>
      </c>
      <c r="AV231" s="14" t="s">
        <v>85</v>
      </c>
      <c r="AW231" s="14" t="s">
        <v>32</v>
      </c>
      <c r="AX231" s="14" t="s">
        <v>76</v>
      </c>
      <c r="AY231" s="226" t="s">
        <v>154</v>
      </c>
    </row>
    <row r="232" spans="2:51" s="14" customFormat="1" ht="11.25">
      <c r="B232" s="216"/>
      <c r="C232" s="217"/>
      <c r="D232" s="207" t="s">
        <v>163</v>
      </c>
      <c r="E232" s="218" t="s">
        <v>1</v>
      </c>
      <c r="F232" s="219" t="s">
        <v>1723</v>
      </c>
      <c r="G232" s="217"/>
      <c r="H232" s="220">
        <v>1.348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163</v>
      </c>
      <c r="AU232" s="226" t="s">
        <v>85</v>
      </c>
      <c r="AV232" s="14" t="s">
        <v>85</v>
      </c>
      <c r="AW232" s="14" t="s">
        <v>32</v>
      </c>
      <c r="AX232" s="14" t="s">
        <v>76</v>
      </c>
      <c r="AY232" s="226" t="s">
        <v>154</v>
      </c>
    </row>
    <row r="233" spans="2:51" s="15" customFormat="1" ht="11.25">
      <c r="B233" s="227"/>
      <c r="C233" s="228"/>
      <c r="D233" s="207" t="s">
        <v>163</v>
      </c>
      <c r="E233" s="229" t="s">
        <v>1</v>
      </c>
      <c r="F233" s="230" t="s">
        <v>166</v>
      </c>
      <c r="G233" s="228"/>
      <c r="H233" s="231">
        <v>7.51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163</v>
      </c>
      <c r="AU233" s="237" t="s">
        <v>85</v>
      </c>
      <c r="AV233" s="15" t="s">
        <v>161</v>
      </c>
      <c r="AW233" s="15" t="s">
        <v>32</v>
      </c>
      <c r="AX233" s="15" t="s">
        <v>83</v>
      </c>
      <c r="AY233" s="237" t="s">
        <v>154</v>
      </c>
    </row>
    <row r="234" spans="1:65" s="2" customFormat="1" ht="16.5" customHeight="1">
      <c r="A234" s="35"/>
      <c r="B234" s="36"/>
      <c r="C234" s="192" t="s">
        <v>7</v>
      </c>
      <c r="D234" s="192" t="s">
        <v>156</v>
      </c>
      <c r="E234" s="193" t="s">
        <v>1724</v>
      </c>
      <c r="F234" s="194" t="s">
        <v>1725</v>
      </c>
      <c r="G234" s="195" t="s">
        <v>216</v>
      </c>
      <c r="H234" s="196">
        <v>7.51</v>
      </c>
      <c r="I234" s="197"/>
      <c r="J234" s="198">
        <f>ROUND(I234*H234,2)</f>
        <v>0</v>
      </c>
      <c r="K234" s="194" t="s">
        <v>160</v>
      </c>
      <c r="L234" s="40"/>
      <c r="M234" s="199" t="s">
        <v>1</v>
      </c>
      <c r="N234" s="200" t="s">
        <v>41</v>
      </c>
      <c r="O234" s="7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161</v>
      </c>
      <c r="AT234" s="203" t="s">
        <v>156</v>
      </c>
      <c r="AU234" s="203" t="s">
        <v>85</v>
      </c>
      <c r="AY234" s="18" t="s">
        <v>154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8" t="s">
        <v>83</v>
      </c>
      <c r="BK234" s="204">
        <f>ROUND(I234*H234,2)</f>
        <v>0</v>
      </c>
      <c r="BL234" s="18" t="s">
        <v>161</v>
      </c>
      <c r="BM234" s="203" t="s">
        <v>1726</v>
      </c>
    </row>
    <row r="235" spans="2:51" s="14" customFormat="1" ht="11.25">
      <c r="B235" s="216"/>
      <c r="C235" s="217"/>
      <c r="D235" s="207" t="s">
        <v>163</v>
      </c>
      <c r="E235" s="218" t="s">
        <v>1</v>
      </c>
      <c r="F235" s="219" t="s">
        <v>1727</v>
      </c>
      <c r="G235" s="217"/>
      <c r="H235" s="220">
        <v>7.51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163</v>
      </c>
      <c r="AU235" s="226" t="s">
        <v>85</v>
      </c>
      <c r="AV235" s="14" t="s">
        <v>85</v>
      </c>
      <c r="AW235" s="14" t="s">
        <v>32</v>
      </c>
      <c r="AX235" s="14" t="s">
        <v>83</v>
      </c>
      <c r="AY235" s="226" t="s">
        <v>154</v>
      </c>
    </row>
    <row r="236" spans="2:63" s="12" customFormat="1" ht="22.9" customHeight="1">
      <c r="B236" s="176"/>
      <c r="C236" s="177"/>
      <c r="D236" s="178" t="s">
        <v>75</v>
      </c>
      <c r="E236" s="190" t="s">
        <v>211</v>
      </c>
      <c r="F236" s="190" t="s">
        <v>212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SUM(P237:P313)</f>
        <v>0</v>
      </c>
      <c r="Q236" s="184"/>
      <c r="R236" s="185">
        <f>SUM(R237:R313)</f>
        <v>25.971128359999998</v>
      </c>
      <c r="S236" s="184"/>
      <c r="T236" s="186">
        <f>SUM(T237:T313)</f>
        <v>0</v>
      </c>
      <c r="AR236" s="187" t="s">
        <v>83</v>
      </c>
      <c r="AT236" s="188" t="s">
        <v>75</v>
      </c>
      <c r="AU236" s="188" t="s">
        <v>83</v>
      </c>
      <c r="AY236" s="187" t="s">
        <v>154</v>
      </c>
      <c r="BK236" s="189">
        <f>SUM(BK237:BK313)</f>
        <v>0</v>
      </c>
    </row>
    <row r="237" spans="1:65" s="2" customFormat="1" ht="16.5" customHeight="1">
      <c r="A237" s="35"/>
      <c r="B237" s="36"/>
      <c r="C237" s="192" t="s">
        <v>303</v>
      </c>
      <c r="D237" s="192" t="s">
        <v>156</v>
      </c>
      <c r="E237" s="193" t="s">
        <v>1728</v>
      </c>
      <c r="F237" s="194" t="s">
        <v>1729</v>
      </c>
      <c r="G237" s="195" t="s">
        <v>216</v>
      </c>
      <c r="H237" s="196">
        <v>13.73</v>
      </c>
      <c r="I237" s="197"/>
      <c r="J237" s="198">
        <f>ROUND(I237*H237,2)</f>
        <v>0</v>
      </c>
      <c r="K237" s="194" t="s">
        <v>160</v>
      </c>
      <c r="L237" s="40"/>
      <c r="M237" s="199" t="s">
        <v>1</v>
      </c>
      <c r="N237" s="200" t="s">
        <v>41</v>
      </c>
      <c r="O237" s="7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161</v>
      </c>
      <c r="AT237" s="203" t="s">
        <v>156</v>
      </c>
      <c r="AU237" s="203" t="s">
        <v>85</v>
      </c>
      <c r="AY237" s="18" t="s">
        <v>154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8" t="s">
        <v>83</v>
      </c>
      <c r="BK237" s="204">
        <f>ROUND(I237*H237,2)</f>
        <v>0</v>
      </c>
      <c r="BL237" s="18" t="s">
        <v>161</v>
      </c>
      <c r="BM237" s="203" t="s">
        <v>1730</v>
      </c>
    </row>
    <row r="238" spans="2:51" s="13" customFormat="1" ht="11.25">
      <c r="B238" s="205"/>
      <c r="C238" s="206"/>
      <c r="D238" s="207" t="s">
        <v>163</v>
      </c>
      <c r="E238" s="208" t="s">
        <v>1</v>
      </c>
      <c r="F238" s="209" t="s">
        <v>1731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163</v>
      </c>
      <c r="AU238" s="215" t="s">
        <v>85</v>
      </c>
      <c r="AV238" s="13" t="s">
        <v>83</v>
      </c>
      <c r="AW238" s="13" t="s">
        <v>32</v>
      </c>
      <c r="AX238" s="13" t="s">
        <v>76</v>
      </c>
      <c r="AY238" s="215" t="s">
        <v>154</v>
      </c>
    </row>
    <row r="239" spans="2:51" s="14" customFormat="1" ht="11.25">
      <c r="B239" s="216"/>
      <c r="C239" s="217"/>
      <c r="D239" s="207" t="s">
        <v>163</v>
      </c>
      <c r="E239" s="218" t="s">
        <v>1</v>
      </c>
      <c r="F239" s="219" t="s">
        <v>1732</v>
      </c>
      <c r="G239" s="217"/>
      <c r="H239" s="220">
        <v>13.73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163</v>
      </c>
      <c r="AU239" s="226" t="s">
        <v>85</v>
      </c>
      <c r="AV239" s="14" t="s">
        <v>85</v>
      </c>
      <c r="AW239" s="14" t="s">
        <v>32</v>
      </c>
      <c r="AX239" s="14" t="s">
        <v>76</v>
      </c>
      <c r="AY239" s="226" t="s">
        <v>154</v>
      </c>
    </row>
    <row r="240" spans="2:51" s="15" customFormat="1" ht="11.25">
      <c r="B240" s="227"/>
      <c r="C240" s="228"/>
      <c r="D240" s="207" t="s">
        <v>163</v>
      </c>
      <c r="E240" s="229" t="s">
        <v>1</v>
      </c>
      <c r="F240" s="230" t="s">
        <v>166</v>
      </c>
      <c r="G240" s="228"/>
      <c r="H240" s="231">
        <v>13.73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163</v>
      </c>
      <c r="AU240" s="237" t="s">
        <v>85</v>
      </c>
      <c r="AV240" s="15" t="s">
        <v>161</v>
      </c>
      <c r="AW240" s="15" t="s">
        <v>32</v>
      </c>
      <c r="AX240" s="15" t="s">
        <v>83</v>
      </c>
      <c r="AY240" s="237" t="s">
        <v>154</v>
      </c>
    </row>
    <row r="241" spans="1:65" s="2" customFormat="1" ht="21.75" customHeight="1">
      <c r="A241" s="35"/>
      <c r="B241" s="36"/>
      <c r="C241" s="192" t="s">
        <v>318</v>
      </c>
      <c r="D241" s="192" t="s">
        <v>156</v>
      </c>
      <c r="E241" s="193" t="s">
        <v>1733</v>
      </c>
      <c r="F241" s="194" t="s">
        <v>1734</v>
      </c>
      <c r="G241" s="195" t="s">
        <v>216</v>
      </c>
      <c r="H241" s="196">
        <v>13.73</v>
      </c>
      <c r="I241" s="197"/>
      <c r="J241" s="198">
        <f>ROUND(I241*H241,2)</f>
        <v>0</v>
      </c>
      <c r="K241" s="194" t="s">
        <v>160</v>
      </c>
      <c r="L241" s="40"/>
      <c r="M241" s="199" t="s">
        <v>1</v>
      </c>
      <c r="N241" s="200" t="s">
        <v>41</v>
      </c>
      <c r="O241" s="72"/>
      <c r="P241" s="201">
        <f>O241*H241</f>
        <v>0</v>
      </c>
      <c r="Q241" s="201">
        <v>0.45195</v>
      </c>
      <c r="R241" s="201">
        <f>Q241*H241</f>
        <v>6.2052735000000006</v>
      </c>
      <c r="S241" s="201">
        <v>0</v>
      </c>
      <c r="T241" s="20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161</v>
      </c>
      <c r="AT241" s="203" t="s">
        <v>156</v>
      </c>
      <c r="AU241" s="203" t="s">
        <v>85</v>
      </c>
      <c r="AY241" s="18" t="s">
        <v>154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83</v>
      </c>
      <c r="BK241" s="204">
        <f>ROUND(I241*H241,2)</f>
        <v>0</v>
      </c>
      <c r="BL241" s="18" t="s">
        <v>161</v>
      </c>
      <c r="BM241" s="203" t="s">
        <v>1735</v>
      </c>
    </row>
    <row r="242" spans="2:51" s="14" customFormat="1" ht="11.25">
      <c r="B242" s="216"/>
      <c r="C242" s="217"/>
      <c r="D242" s="207" t="s">
        <v>163</v>
      </c>
      <c r="E242" s="218" t="s">
        <v>1</v>
      </c>
      <c r="F242" s="219" t="s">
        <v>1736</v>
      </c>
      <c r="G242" s="217"/>
      <c r="H242" s="220">
        <v>1.6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163</v>
      </c>
      <c r="AU242" s="226" t="s">
        <v>85</v>
      </c>
      <c r="AV242" s="14" t="s">
        <v>85</v>
      </c>
      <c r="AW242" s="14" t="s">
        <v>32</v>
      </c>
      <c r="AX242" s="14" t="s">
        <v>76</v>
      </c>
      <c r="AY242" s="226" t="s">
        <v>154</v>
      </c>
    </row>
    <row r="243" spans="2:51" s="14" customFormat="1" ht="11.25">
      <c r="B243" s="216"/>
      <c r="C243" s="217"/>
      <c r="D243" s="207" t="s">
        <v>163</v>
      </c>
      <c r="E243" s="218" t="s">
        <v>1</v>
      </c>
      <c r="F243" s="219" t="s">
        <v>1737</v>
      </c>
      <c r="G243" s="217"/>
      <c r="H243" s="220">
        <v>1.12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163</v>
      </c>
      <c r="AU243" s="226" t="s">
        <v>85</v>
      </c>
      <c r="AV243" s="14" t="s">
        <v>85</v>
      </c>
      <c r="AW243" s="14" t="s">
        <v>32</v>
      </c>
      <c r="AX243" s="14" t="s">
        <v>76</v>
      </c>
      <c r="AY243" s="226" t="s">
        <v>154</v>
      </c>
    </row>
    <row r="244" spans="2:51" s="14" customFormat="1" ht="11.25">
      <c r="B244" s="216"/>
      <c r="C244" s="217"/>
      <c r="D244" s="207" t="s">
        <v>163</v>
      </c>
      <c r="E244" s="218" t="s">
        <v>1</v>
      </c>
      <c r="F244" s="219" t="s">
        <v>1738</v>
      </c>
      <c r="G244" s="217"/>
      <c r="H244" s="220">
        <v>1.8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163</v>
      </c>
      <c r="AU244" s="226" t="s">
        <v>85</v>
      </c>
      <c r="AV244" s="14" t="s">
        <v>85</v>
      </c>
      <c r="AW244" s="14" t="s">
        <v>32</v>
      </c>
      <c r="AX244" s="14" t="s">
        <v>76</v>
      </c>
      <c r="AY244" s="226" t="s">
        <v>154</v>
      </c>
    </row>
    <row r="245" spans="2:51" s="14" customFormat="1" ht="11.25">
      <c r="B245" s="216"/>
      <c r="C245" s="217"/>
      <c r="D245" s="207" t="s">
        <v>163</v>
      </c>
      <c r="E245" s="218" t="s">
        <v>1</v>
      </c>
      <c r="F245" s="219" t="s">
        <v>1739</v>
      </c>
      <c r="G245" s="217"/>
      <c r="H245" s="220">
        <v>2.4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163</v>
      </c>
      <c r="AU245" s="226" t="s">
        <v>85</v>
      </c>
      <c r="AV245" s="14" t="s">
        <v>85</v>
      </c>
      <c r="AW245" s="14" t="s">
        <v>32</v>
      </c>
      <c r="AX245" s="14" t="s">
        <v>76</v>
      </c>
      <c r="AY245" s="226" t="s">
        <v>154</v>
      </c>
    </row>
    <row r="246" spans="2:51" s="14" customFormat="1" ht="11.25">
      <c r="B246" s="216"/>
      <c r="C246" s="217"/>
      <c r="D246" s="207" t="s">
        <v>163</v>
      </c>
      <c r="E246" s="218" t="s">
        <v>1</v>
      </c>
      <c r="F246" s="219" t="s">
        <v>1740</v>
      </c>
      <c r="G246" s="217"/>
      <c r="H246" s="220">
        <v>1.05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163</v>
      </c>
      <c r="AU246" s="226" t="s">
        <v>85</v>
      </c>
      <c r="AV246" s="14" t="s">
        <v>85</v>
      </c>
      <c r="AW246" s="14" t="s">
        <v>32</v>
      </c>
      <c r="AX246" s="14" t="s">
        <v>76</v>
      </c>
      <c r="AY246" s="226" t="s">
        <v>154</v>
      </c>
    </row>
    <row r="247" spans="2:51" s="14" customFormat="1" ht="11.25">
      <c r="B247" s="216"/>
      <c r="C247" s="217"/>
      <c r="D247" s="207" t="s">
        <v>163</v>
      </c>
      <c r="E247" s="218" t="s">
        <v>1</v>
      </c>
      <c r="F247" s="219" t="s">
        <v>1741</v>
      </c>
      <c r="G247" s="217"/>
      <c r="H247" s="220">
        <v>1.8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163</v>
      </c>
      <c r="AU247" s="226" t="s">
        <v>85</v>
      </c>
      <c r="AV247" s="14" t="s">
        <v>85</v>
      </c>
      <c r="AW247" s="14" t="s">
        <v>32</v>
      </c>
      <c r="AX247" s="14" t="s">
        <v>76</v>
      </c>
      <c r="AY247" s="226" t="s">
        <v>154</v>
      </c>
    </row>
    <row r="248" spans="2:51" s="14" customFormat="1" ht="11.25">
      <c r="B248" s="216"/>
      <c r="C248" s="217"/>
      <c r="D248" s="207" t="s">
        <v>163</v>
      </c>
      <c r="E248" s="218" t="s">
        <v>1</v>
      </c>
      <c r="F248" s="219" t="s">
        <v>1742</v>
      </c>
      <c r="G248" s="217"/>
      <c r="H248" s="220">
        <v>3.96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163</v>
      </c>
      <c r="AU248" s="226" t="s">
        <v>85</v>
      </c>
      <c r="AV248" s="14" t="s">
        <v>85</v>
      </c>
      <c r="AW248" s="14" t="s">
        <v>32</v>
      </c>
      <c r="AX248" s="14" t="s">
        <v>76</v>
      </c>
      <c r="AY248" s="226" t="s">
        <v>154</v>
      </c>
    </row>
    <row r="249" spans="2:51" s="15" customFormat="1" ht="11.25">
      <c r="B249" s="227"/>
      <c r="C249" s="228"/>
      <c r="D249" s="207" t="s">
        <v>163</v>
      </c>
      <c r="E249" s="229" t="s">
        <v>1</v>
      </c>
      <c r="F249" s="230" t="s">
        <v>166</v>
      </c>
      <c r="G249" s="228"/>
      <c r="H249" s="231">
        <v>13.73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163</v>
      </c>
      <c r="AU249" s="237" t="s">
        <v>85</v>
      </c>
      <c r="AV249" s="15" t="s">
        <v>161</v>
      </c>
      <c r="AW249" s="15" t="s">
        <v>32</v>
      </c>
      <c r="AX249" s="15" t="s">
        <v>83</v>
      </c>
      <c r="AY249" s="237" t="s">
        <v>154</v>
      </c>
    </row>
    <row r="250" spans="1:65" s="2" customFormat="1" ht="16.5" customHeight="1">
      <c r="A250" s="35"/>
      <c r="B250" s="36"/>
      <c r="C250" s="192" t="s">
        <v>328</v>
      </c>
      <c r="D250" s="192" t="s">
        <v>156</v>
      </c>
      <c r="E250" s="193" t="s">
        <v>1743</v>
      </c>
      <c r="F250" s="194" t="s">
        <v>1744</v>
      </c>
      <c r="G250" s="195" t="s">
        <v>188</v>
      </c>
      <c r="H250" s="196">
        <v>0.206</v>
      </c>
      <c r="I250" s="197"/>
      <c r="J250" s="198">
        <f>ROUND(I250*H250,2)</f>
        <v>0</v>
      </c>
      <c r="K250" s="194" t="s">
        <v>160</v>
      </c>
      <c r="L250" s="40"/>
      <c r="M250" s="199" t="s">
        <v>1</v>
      </c>
      <c r="N250" s="200" t="s">
        <v>41</v>
      </c>
      <c r="O250" s="72"/>
      <c r="P250" s="201">
        <f>O250*H250</f>
        <v>0</v>
      </c>
      <c r="Q250" s="201">
        <v>1.04881</v>
      </c>
      <c r="R250" s="201">
        <f>Q250*H250</f>
        <v>0.21605486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161</v>
      </c>
      <c r="AT250" s="203" t="s">
        <v>156</v>
      </c>
      <c r="AU250" s="203" t="s">
        <v>85</v>
      </c>
      <c r="AY250" s="18" t="s">
        <v>154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83</v>
      </c>
      <c r="BK250" s="204">
        <f>ROUND(I250*H250,2)</f>
        <v>0</v>
      </c>
      <c r="BL250" s="18" t="s">
        <v>161</v>
      </c>
      <c r="BM250" s="203" t="s">
        <v>1745</v>
      </c>
    </row>
    <row r="251" spans="2:51" s="13" customFormat="1" ht="11.25">
      <c r="B251" s="205"/>
      <c r="C251" s="206"/>
      <c r="D251" s="207" t="s">
        <v>163</v>
      </c>
      <c r="E251" s="208" t="s">
        <v>1</v>
      </c>
      <c r="F251" s="209" t="s">
        <v>1746</v>
      </c>
      <c r="G251" s="206"/>
      <c r="H251" s="208" t="s">
        <v>1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163</v>
      </c>
      <c r="AU251" s="215" t="s">
        <v>85</v>
      </c>
      <c r="AV251" s="13" t="s">
        <v>83</v>
      </c>
      <c r="AW251" s="13" t="s">
        <v>32</v>
      </c>
      <c r="AX251" s="13" t="s">
        <v>76</v>
      </c>
      <c r="AY251" s="215" t="s">
        <v>154</v>
      </c>
    </row>
    <row r="252" spans="2:51" s="14" customFormat="1" ht="11.25">
      <c r="B252" s="216"/>
      <c r="C252" s="217"/>
      <c r="D252" s="207" t="s">
        <v>163</v>
      </c>
      <c r="E252" s="218" t="s">
        <v>1</v>
      </c>
      <c r="F252" s="219" t="s">
        <v>1747</v>
      </c>
      <c r="G252" s="217"/>
      <c r="H252" s="220">
        <v>0.206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163</v>
      </c>
      <c r="AU252" s="226" t="s">
        <v>85</v>
      </c>
      <c r="AV252" s="14" t="s">
        <v>85</v>
      </c>
      <c r="AW252" s="14" t="s">
        <v>32</v>
      </c>
      <c r="AX252" s="14" t="s">
        <v>76</v>
      </c>
      <c r="AY252" s="226" t="s">
        <v>154</v>
      </c>
    </row>
    <row r="253" spans="2:51" s="15" customFormat="1" ht="11.25">
      <c r="B253" s="227"/>
      <c r="C253" s="228"/>
      <c r="D253" s="207" t="s">
        <v>163</v>
      </c>
      <c r="E253" s="229" t="s">
        <v>1</v>
      </c>
      <c r="F253" s="230" t="s">
        <v>166</v>
      </c>
      <c r="G253" s="228"/>
      <c r="H253" s="231">
        <v>0.206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163</v>
      </c>
      <c r="AU253" s="237" t="s">
        <v>85</v>
      </c>
      <c r="AV253" s="15" t="s">
        <v>161</v>
      </c>
      <c r="AW253" s="15" t="s">
        <v>32</v>
      </c>
      <c r="AX253" s="15" t="s">
        <v>83</v>
      </c>
      <c r="AY253" s="237" t="s">
        <v>154</v>
      </c>
    </row>
    <row r="254" spans="1:65" s="2" customFormat="1" ht="16.5" customHeight="1">
      <c r="A254" s="35"/>
      <c r="B254" s="36"/>
      <c r="C254" s="192" t="s">
        <v>333</v>
      </c>
      <c r="D254" s="192" t="s">
        <v>156</v>
      </c>
      <c r="E254" s="193" t="s">
        <v>1748</v>
      </c>
      <c r="F254" s="194" t="s">
        <v>1749</v>
      </c>
      <c r="G254" s="195" t="s">
        <v>266</v>
      </c>
      <c r="H254" s="196">
        <v>18.65</v>
      </c>
      <c r="I254" s="197"/>
      <c r="J254" s="198">
        <f>ROUND(I254*H254,2)</f>
        <v>0</v>
      </c>
      <c r="K254" s="194" t="s">
        <v>160</v>
      </c>
      <c r="L254" s="40"/>
      <c r="M254" s="199" t="s">
        <v>1</v>
      </c>
      <c r="N254" s="200" t="s">
        <v>41</v>
      </c>
      <c r="O254" s="72"/>
      <c r="P254" s="201">
        <f>O254*H254</f>
        <v>0</v>
      </c>
      <c r="Q254" s="201">
        <v>0.0364</v>
      </c>
      <c r="R254" s="201">
        <f>Q254*H254</f>
        <v>0.67886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161</v>
      </c>
      <c r="AT254" s="203" t="s">
        <v>156</v>
      </c>
      <c r="AU254" s="203" t="s">
        <v>85</v>
      </c>
      <c r="AY254" s="18" t="s">
        <v>154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83</v>
      </c>
      <c r="BK254" s="204">
        <f>ROUND(I254*H254,2)</f>
        <v>0</v>
      </c>
      <c r="BL254" s="18" t="s">
        <v>161</v>
      </c>
      <c r="BM254" s="203" t="s">
        <v>1750</v>
      </c>
    </row>
    <row r="255" spans="2:51" s="14" customFormat="1" ht="11.25">
      <c r="B255" s="216"/>
      <c r="C255" s="217"/>
      <c r="D255" s="207" t="s">
        <v>163</v>
      </c>
      <c r="E255" s="218" t="s">
        <v>1</v>
      </c>
      <c r="F255" s="219" t="s">
        <v>1751</v>
      </c>
      <c r="G255" s="217"/>
      <c r="H255" s="220">
        <v>4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163</v>
      </c>
      <c r="AU255" s="226" t="s">
        <v>85</v>
      </c>
      <c r="AV255" s="14" t="s">
        <v>85</v>
      </c>
      <c r="AW255" s="14" t="s">
        <v>32</v>
      </c>
      <c r="AX255" s="14" t="s">
        <v>76</v>
      </c>
      <c r="AY255" s="226" t="s">
        <v>154</v>
      </c>
    </row>
    <row r="256" spans="2:51" s="14" customFormat="1" ht="11.25">
      <c r="B256" s="216"/>
      <c r="C256" s="217"/>
      <c r="D256" s="207" t="s">
        <v>163</v>
      </c>
      <c r="E256" s="218" t="s">
        <v>1</v>
      </c>
      <c r="F256" s="219" t="s">
        <v>1752</v>
      </c>
      <c r="G256" s="217"/>
      <c r="H256" s="220">
        <v>2.8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163</v>
      </c>
      <c r="AU256" s="226" t="s">
        <v>85</v>
      </c>
      <c r="AV256" s="14" t="s">
        <v>85</v>
      </c>
      <c r="AW256" s="14" t="s">
        <v>32</v>
      </c>
      <c r="AX256" s="14" t="s">
        <v>76</v>
      </c>
      <c r="AY256" s="226" t="s">
        <v>154</v>
      </c>
    </row>
    <row r="257" spans="2:51" s="14" customFormat="1" ht="11.25">
      <c r="B257" s="216"/>
      <c r="C257" s="217"/>
      <c r="D257" s="207" t="s">
        <v>163</v>
      </c>
      <c r="E257" s="218" t="s">
        <v>1</v>
      </c>
      <c r="F257" s="219" t="s">
        <v>1753</v>
      </c>
      <c r="G257" s="217"/>
      <c r="H257" s="220">
        <v>6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163</v>
      </c>
      <c r="AU257" s="226" t="s">
        <v>85</v>
      </c>
      <c r="AV257" s="14" t="s">
        <v>85</v>
      </c>
      <c r="AW257" s="14" t="s">
        <v>32</v>
      </c>
      <c r="AX257" s="14" t="s">
        <v>76</v>
      </c>
      <c r="AY257" s="226" t="s">
        <v>154</v>
      </c>
    </row>
    <row r="258" spans="2:51" s="14" customFormat="1" ht="11.25">
      <c r="B258" s="216"/>
      <c r="C258" s="217"/>
      <c r="D258" s="207" t="s">
        <v>163</v>
      </c>
      <c r="E258" s="218" t="s">
        <v>1</v>
      </c>
      <c r="F258" s="219" t="s">
        <v>1754</v>
      </c>
      <c r="G258" s="217"/>
      <c r="H258" s="220">
        <v>1.05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163</v>
      </c>
      <c r="AU258" s="226" t="s">
        <v>85</v>
      </c>
      <c r="AV258" s="14" t="s">
        <v>85</v>
      </c>
      <c r="AW258" s="14" t="s">
        <v>32</v>
      </c>
      <c r="AX258" s="14" t="s">
        <v>76</v>
      </c>
      <c r="AY258" s="226" t="s">
        <v>154</v>
      </c>
    </row>
    <row r="259" spans="2:51" s="14" customFormat="1" ht="11.25">
      <c r="B259" s="216"/>
      <c r="C259" s="217"/>
      <c r="D259" s="207" t="s">
        <v>163</v>
      </c>
      <c r="E259" s="218" t="s">
        <v>1</v>
      </c>
      <c r="F259" s="219" t="s">
        <v>486</v>
      </c>
      <c r="G259" s="217"/>
      <c r="H259" s="220">
        <v>1.5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163</v>
      </c>
      <c r="AU259" s="226" t="s">
        <v>85</v>
      </c>
      <c r="AV259" s="14" t="s">
        <v>85</v>
      </c>
      <c r="AW259" s="14" t="s">
        <v>32</v>
      </c>
      <c r="AX259" s="14" t="s">
        <v>76</v>
      </c>
      <c r="AY259" s="226" t="s">
        <v>154</v>
      </c>
    </row>
    <row r="260" spans="2:51" s="14" customFormat="1" ht="11.25">
      <c r="B260" s="216"/>
      <c r="C260" s="217"/>
      <c r="D260" s="207" t="s">
        <v>163</v>
      </c>
      <c r="E260" s="218" t="s">
        <v>1</v>
      </c>
      <c r="F260" s="219" t="s">
        <v>1755</v>
      </c>
      <c r="G260" s="217"/>
      <c r="H260" s="220">
        <v>3.3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163</v>
      </c>
      <c r="AU260" s="226" t="s">
        <v>85</v>
      </c>
      <c r="AV260" s="14" t="s">
        <v>85</v>
      </c>
      <c r="AW260" s="14" t="s">
        <v>32</v>
      </c>
      <c r="AX260" s="14" t="s">
        <v>76</v>
      </c>
      <c r="AY260" s="226" t="s">
        <v>154</v>
      </c>
    </row>
    <row r="261" spans="2:51" s="15" customFormat="1" ht="11.25">
      <c r="B261" s="227"/>
      <c r="C261" s="228"/>
      <c r="D261" s="207" t="s">
        <v>163</v>
      </c>
      <c r="E261" s="229" t="s">
        <v>1</v>
      </c>
      <c r="F261" s="230" t="s">
        <v>166</v>
      </c>
      <c r="G261" s="228"/>
      <c r="H261" s="231">
        <v>18.65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163</v>
      </c>
      <c r="AU261" s="237" t="s">
        <v>85</v>
      </c>
      <c r="AV261" s="15" t="s">
        <v>161</v>
      </c>
      <c r="AW261" s="15" t="s">
        <v>32</v>
      </c>
      <c r="AX261" s="15" t="s">
        <v>83</v>
      </c>
      <c r="AY261" s="237" t="s">
        <v>154</v>
      </c>
    </row>
    <row r="262" spans="1:65" s="2" customFormat="1" ht="21.75" customHeight="1">
      <c r="A262" s="35"/>
      <c r="B262" s="36"/>
      <c r="C262" s="192" t="s">
        <v>338</v>
      </c>
      <c r="D262" s="192" t="s">
        <v>156</v>
      </c>
      <c r="E262" s="193" t="s">
        <v>1756</v>
      </c>
      <c r="F262" s="194" t="s">
        <v>1757</v>
      </c>
      <c r="G262" s="195" t="s">
        <v>336</v>
      </c>
      <c r="H262" s="196">
        <v>12</v>
      </c>
      <c r="I262" s="197"/>
      <c r="J262" s="198">
        <f>ROUND(I262*H262,2)</f>
        <v>0</v>
      </c>
      <c r="K262" s="194" t="s">
        <v>1</v>
      </c>
      <c r="L262" s="40"/>
      <c r="M262" s="199" t="s">
        <v>1</v>
      </c>
      <c r="N262" s="200" t="s">
        <v>41</v>
      </c>
      <c r="O262" s="7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161</v>
      </c>
      <c r="AT262" s="203" t="s">
        <v>156</v>
      </c>
      <c r="AU262" s="203" t="s">
        <v>85</v>
      </c>
      <c r="AY262" s="18" t="s">
        <v>154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83</v>
      </c>
      <c r="BK262" s="204">
        <f>ROUND(I262*H262,2)</f>
        <v>0</v>
      </c>
      <c r="BL262" s="18" t="s">
        <v>161</v>
      </c>
      <c r="BM262" s="203" t="s">
        <v>1758</v>
      </c>
    </row>
    <row r="263" spans="2:51" s="13" customFormat="1" ht="11.25">
      <c r="B263" s="205"/>
      <c r="C263" s="206"/>
      <c r="D263" s="207" t="s">
        <v>163</v>
      </c>
      <c r="E263" s="208" t="s">
        <v>1</v>
      </c>
      <c r="F263" s="209" t="s">
        <v>1759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163</v>
      </c>
      <c r="AU263" s="215" t="s">
        <v>85</v>
      </c>
      <c r="AV263" s="13" t="s">
        <v>83</v>
      </c>
      <c r="AW263" s="13" t="s">
        <v>32</v>
      </c>
      <c r="AX263" s="13" t="s">
        <v>76</v>
      </c>
      <c r="AY263" s="215" t="s">
        <v>154</v>
      </c>
    </row>
    <row r="264" spans="2:51" s="14" customFormat="1" ht="11.25">
      <c r="B264" s="216"/>
      <c r="C264" s="217"/>
      <c r="D264" s="207" t="s">
        <v>163</v>
      </c>
      <c r="E264" s="218" t="s">
        <v>1</v>
      </c>
      <c r="F264" s="219" t="s">
        <v>1760</v>
      </c>
      <c r="G264" s="217"/>
      <c r="H264" s="220">
        <v>12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163</v>
      </c>
      <c r="AU264" s="226" t="s">
        <v>85</v>
      </c>
      <c r="AV264" s="14" t="s">
        <v>85</v>
      </c>
      <c r="AW264" s="14" t="s">
        <v>32</v>
      </c>
      <c r="AX264" s="14" t="s">
        <v>76</v>
      </c>
      <c r="AY264" s="226" t="s">
        <v>154</v>
      </c>
    </row>
    <row r="265" spans="2:51" s="15" customFormat="1" ht="11.25">
      <c r="B265" s="227"/>
      <c r="C265" s="228"/>
      <c r="D265" s="207" t="s">
        <v>163</v>
      </c>
      <c r="E265" s="229" t="s">
        <v>1</v>
      </c>
      <c r="F265" s="230" t="s">
        <v>166</v>
      </c>
      <c r="G265" s="228"/>
      <c r="H265" s="231">
        <v>12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163</v>
      </c>
      <c r="AU265" s="237" t="s">
        <v>85</v>
      </c>
      <c r="AV265" s="15" t="s">
        <v>161</v>
      </c>
      <c r="AW265" s="15" t="s">
        <v>32</v>
      </c>
      <c r="AX265" s="15" t="s">
        <v>83</v>
      </c>
      <c r="AY265" s="237" t="s">
        <v>154</v>
      </c>
    </row>
    <row r="266" spans="1:65" s="2" customFormat="1" ht="21.75" customHeight="1">
      <c r="A266" s="35"/>
      <c r="B266" s="36"/>
      <c r="C266" s="192" t="s">
        <v>343</v>
      </c>
      <c r="D266" s="192" t="s">
        <v>156</v>
      </c>
      <c r="E266" s="193" t="s">
        <v>1761</v>
      </c>
      <c r="F266" s="194" t="s">
        <v>1762</v>
      </c>
      <c r="G266" s="195" t="s">
        <v>336</v>
      </c>
      <c r="H266" s="196">
        <v>47</v>
      </c>
      <c r="I266" s="197"/>
      <c r="J266" s="198">
        <f>ROUND(I266*H266,2)</f>
        <v>0</v>
      </c>
      <c r="K266" s="194" t="s">
        <v>1</v>
      </c>
      <c r="L266" s="40"/>
      <c r="M266" s="199" t="s">
        <v>1</v>
      </c>
      <c r="N266" s="200" t="s">
        <v>41</v>
      </c>
      <c r="O266" s="72"/>
      <c r="P266" s="201">
        <f>O266*H266</f>
        <v>0</v>
      </c>
      <c r="Q266" s="201">
        <v>0.36</v>
      </c>
      <c r="R266" s="201">
        <f>Q266*H266</f>
        <v>16.919999999999998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161</v>
      </c>
      <c r="AT266" s="203" t="s">
        <v>156</v>
      </c>
      <c r="AU266" s="203" t="s">
        <v>85</v>
      </c>
      <c r="AY266" s="18" t="s">
        <v>154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83</v>
      </c>
      <c r="BK266" s="204">
        <f>ROUND(I266*H266,2)</f>
        <v>0</v>
      </c>
      <c r="BL266" s="18" t="s">
        <v>161</v>
      </c>
      <c r="BM266" s="203" t="s">
        <v>1763</v>
      </c>
    </row>
    <row r="267" spans="2:51" s="13" customFormat="1" ht="11.25">
      <c r="B267" s="205"/>
      <c r="C267" s="206"/>
      <c r="D267" s="207" t="s">
        <v>163</v>
      </c>
      <c r="E267" s="208" t="s">
        <v>1</v>
      </c>
      <c r="F267" s="209" t="s">
        <v>1764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163</v>
      </c>
      <c r="AU267" s="215" t="s">
        <v>85</v>
      </c>
      <c r="AV267" s="13" t="s">
        <v>83</v>
      </c>
      <c r="AW267" s="13" t="s">
        <v>32</v>
      </c>
      <c r="AX267" s="13" t="s">
        <v>76</v>
      </c>
      <c r="AY267" s="215" t="s">
        <v>154</v>
      </c>
    </row>
    <row r="268" spans="2:51" s="14" customFormat="1" ht="11.25">
      <c r="B268" s="216"/>
      <c r="C268" s="217"/>
      <c r="D268" s="207" t="s">
        <v>163</v>
      </c>
      <c r="E268" s="218" t="s">
        <v>1</v>
      </c>
      <c r="F268" s="219" t="s">
        <v>85</v>
      </c>
      <c r="G268" s="217"/>
      <c r="H268" s="220">
        <v>2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163</v>
      </c>
      <c r="AU268" s="226" t="s">
        <v>85</v>
      </c>
      <c r="AV268" s="14" t="s">
        <v>85</v>
      </c>
      <c r="AW268" s="14" t="s">
        <v>32</v>
      </c>
      <c r="AX268" s="14" t="s">
        <v>76</v>
      </c>
      <c r="AY268" s="226" t="s">
        <v>154</v>
      </c>
    </row>
    <row r="269" spans="2:51" s="13" customFormat="1" ht="11.25">
      <c r="B269" s="205"/>
      <c r="C269" s="206"/>
      <c r="D269" s="207" t="s">
        <v>163</v>
      </c>
      <c r="E269" s="208" t="s">
        <v>1</v>
      </c>
      <c r="F269" s="209" t="s">
        <v>1765</v>
      </c>
      <c r="G269" s="206"/>
      <c r="H269" s="208" t="s">
        <v>1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163</v>
      </c>
      <c r="AU269" s="215" t="s">
        <v>85</v>
      </c>
      <c r="AV269" s="13" t="s">
        <v>83</v>
      </c>
      <c r="AW269" s="13" t="s">
        <v>32</v>
      </c>
      <c r="AX269" s="13" t="s">
        <v>76</v>
      </c>
      <c r="AY269" s="215" t="s">
        <v>154</v>
      </c>
    </row>
    <row r="270" spans="2:51" s="14" customFormat="1" ht="11.25">
      <c r="B270" s="216"/>
      <c r="C270" s="217"/>
      <c r="D270" s="207" t="s">
        <v>163</v>
      </c>
      <c r="E270" s="218" t="s">
        <v>1</v>
      </c>
      <c r="F270" s="219" t="s">
        <v>85</v>
      </c>
      <c r="G270" s="217"/>
      <c r="H270" s="220">
        <v>2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163</v>
      </c>
      <c r="AU270" s="226" t="s">
        <v>85</v>
      </c>
      <c r="AV270" s="14" t="s">
        <v>85</v>
      </c>
      <c r="AW270" s="14" t="s">
        <v>32</v>
      </c>
      <c r="AX270" s="14" t="s">
        <v>76</v>
      </c>
      <c r="AY270" s="226" t="s">
        <v>154</v>
      </c>
    </row>
    <row r="271" spans="2:51" s="13" customFormat="1" ht="11.25">
      <c r="B271" s="205"/>
      <c r="C271" s="206"/>
      <c r="D271" s="207" t="s">
        <v>163</v>
      </c>
      <c r="E271" s="208" t="s">
        <v>1</v>
      </c>
      <c r="F271" s="209" t="s">
        <v>1766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163</v>
      </c>
      <c r="AU271" s="215" t="s">
        <v>85</v>
      </c>
      <c r="AV271" s="13" t="s">
        <v>83</v>
      </c>
      <c r="AW271" s="13" t="s">
        <v>32</v>
      </c>
      <c r="AX271" s="13" t="s">
        <v>76</v>
      </c>
      <c r="AY271" s="215" t="s">
        <v>154</v>
      </c>
    </row>
    <row r="272" spans="2:51" s="14" customFormat="1" ht="11.25">
      <c r="B272" s="216"/>
      <c r="C272" s="217"/>
      <c r="D272" s="207" t="s">
        <v>163</v>
      </c>
      <c r="E272" s="218" t="s">
        <v>1</v>
      </c>
      <c r="F272" s="219" t="s">
        <v>1767</v>
      </c>
      <c r="G272" s="217"/>
      <c r="H272" s="220">
        <v>28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163</v>
      </c>
      <c r="AU272" s="226" t="s">
        <v>85</v>
      </c>
      <c r="AV272" s="14" t="s">
        <v>85</v>
      </c>
      <c r="AW272" s="14" t="s">
        <v>32</v>
      </c>
      <c r="AX272" s="14" t="s">
        <v>76</v>
      </c>
      <c r="AY272" s="226" t="s">
        <v>154</v>
      </c>
    </row>
    <row r="273" spans="2:51" s="13" customFormat="1" ht="11.25">
      <c r="B273" s="205"/>
      <c r="C273" s="206"/>
      <c r="D273" s="207" t="s">
        <v>163</v>
      </c>
      <c r="E273" s="208" t="s">
        <v>1</v>
      </c>
      <c r="F273" s="209" t="s">
        <v>1768</v>
      </c>
      <c r="G273" s="206"/>
      <c r="H273" s="208" t="s">
        <v>1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163</v>
      </c>
      <c r="AU273" s="215" t="s">
        <v>85</v>
      </c>
      <c r="AV273" s="13" t="s">
        <v>83</v>
      </c>
      <c r="AW273" s="13" t="s">
        <v>32</v>
      </c>
      <c r="AX273" s="13" t="s">
        <v>76</v>
      </c>
      <c r="AY273" s="215" t="s">
        <v>154</v>
      </c>
    </row>
    <row r="274" spans="2:51" s="14" customFormat="1" ht="11.25">
      <c r="B274" s="216"/>
      <c r="C274" s="217"/>
      <c r="D274" s="207" t="s">
        <v>163</v>
      </c>
      <c r="E274" s="218" t="s">
        <v>1</v>
      </c>
      <c r="F274" s="219" t="s">
        <v>8</v>
      </c>
      <c r="G274" s="217"/>
      <c r="H274" s="220">
        <v>15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163</v>
      </c>
      <c r="AU274" s="226" t="s">
        <v>85</v>
      </c>
      <c r="AV274" s="14" t="s">
        <v>85</v>
      </c>
      <c r="AW274" s="14" t="s">
        <v>32</v>
      </c>
      <c r="AX274" s="14" t="s">
        <v>76</v>
      </c>
      <c r="AY274" s="226" t="s">
        <v>154</v>
      </c>
    </row>
    <row r="275" spans="2:51" s="15" customFormat="1" ht="11.25">
      <c r="B275" s="227"/>
      <c r="C275" s="228"/>
      <c r="D275" s="207" t="s">
        <v>163</v>
      </c>
      <c r="E275" s="229" t="s">
        <v>1</v>
      </c>
      <c r="F275" s="230" t="s">
        <v>166</v>
      </c>
      <c r="G275" s="228"/>
      <c r="H275" s="231">
        <v>47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163</v>
      </c>
      <c r="AU275" s="237" t="s">
        <v>85</v>
      </c>
      <c r="AV275" s="15" t="s">
        <v>161</v>
      </c>
      <c r="AW275" s="15" t="s">
        <v>32</v>
      </c>
      <c r="AX275" s="15" t="s">
        <v>83</v>
      </c>
      <c r="AY275" s="237" t="s">
        <v>154</v>
      </c>
    </row>
    <row r="276" spans="1:65" s="2" customFormat="1" ht="16.5" customHeight="1">
      <c r="A276" s="35"/>
      <c r="B276" s="36"/>
      <c r="C276" s="238" t="s">
        <v>347</v>
      </c>
      <c r="D276" s="238" t="s">
        <v>206</v>
      </c>
      <c r="E276" s="239" t="s">
        <v>1769</v>
      </c>
      <c r="F276" s="240" t="s">
        <v>1770</v>
      </c>
      <c r="G276" s="241" t="s">
        <v>336</v>
      </c>
      <c r="H276" s="242">
        <v>28</v>
      </c>
      <c r="I276" s="243"/>
      <c r="J276" s="244">
        <f>ROUND(I276*H276,2)</f>
        <v>0</v>
      </c>
      <c r="K276" s="240" t="s">
        <v>160</v>
      </c>
      <c r="L276" s="245"/>
      <c r="M276" s="246" t="s">
        <v>1</v>
      </c>
      <c r="N276" s="247" t="s">
        <v>41</v>
      </c>
      <c r="O276" s="72"/>
      <c r="P276" s="201">
        <f>O276*H276</f>
        <v>0</v>
      </c>
      <c r="Q276" s="201">
        <v>0.0034</v>
      </c>
      <c r="R276" s="201">
        <f>Q276*H276</f>
        <v>0.09519999999999999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199</v>
      </c>
      <c r="AT276" s="203" t="s">
        <v>206</v>
      </c>
      <c r="AU276" s="203" t="s">
        <v>85</v>
      </c>
      <c r="AY276" s="18" t="s">
        <v>154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83</v>
      </c>
      <c r="BK276" s="204">
        <f>ROUND(I276*H276,2)</f>
        <v>0</v>
      </c>
      <c r="BL276" s="18" t="s">
        <v>161</v>
      </c>
      <c r="BM276" s="203" t="s">
        <v>1771</v>
      </c>
    </row>
    <row r="277" spans="2:51" s="14" customFormat="1" ht="11.25">
      <c r="B277" s="216"/>
      <c r="C277" s="217"/>
      <c r="D277" s="207" t="s">
        <v>163</v>
      </c>
      <c r="E277" s="218" t="s">
        <v>1</v>
      </c>
      <c r="F277" s="219" t="s">
        <v>347</v>
      </c>
      <c r="G277" s="217"/>
      <c r="H277" s="220">
        <v>28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163</v>
      </c>
      <c r="AU277" s="226" t="s">
        <v>85</v>
      </c>
      <c r="AV277" s="14" t="s">
        <v>85</v>
      </c>
      <c r="AW277" s="14" t="s">
        <v>32</v>
      </c>
      <c r="AX277" s="14" t="s">
        <v>83</v>
      </c>
      <c r="AY277" s="226" t="s">
        <v>154</v>
      </c>
    </row>
    <row r="278" spans="1:65" s="2" customFormat="1" ht="24">
      <c r="A278" s="35"/>
      <c r="B278" s="36"/>
      <c r="C278" s="238" t="s">
        <v>354</v>
      </c>
      <c r="D278" s="238" t="s">
        <v>206</v>
      </c>
      <c r="E278" s="239" t="s">
        <v>1772</v>
      </c>
      <c r="F278" s="240" t="s">
        <v>1773</v>
      </c>
      <c r="G278" s="241" t="s">
        <v>336</v>
      </c>
      <c r="H278" s="242">
        <v>15</v>
      </c>
      <c r="I278" s="243"/>
      <c r="J278" s="244">
        <f>ROUND(I278*H278,2)</f>
        <v>0</v>
      </c>
      <c r="K278" s="240" t="s">
        <v>160</v>
      </c>
      <c r="L278" s="245"/>
      <c r="M278" s="246" t="s">
        <v>1</v>
      </c>
      <c r="N278" s="247" t="s">
        <v>41</v>
      </c>
      <c r="O278" s="72"/>
      <c r="P278" s="201">
        <f>O278*H278</f>
        <v>0</v>
      </c>
      <c r="Q278" s="201">
        <v>0.0043</v>
      </c>
      <c r="R278" s="201">
        <f>Q278*H278</f>
        <v>0.0645</v>
      </c>
      <c r="S278" s="201">
        <v>0</v>
      </c>
      <c r="T278" s="20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199</v>
      </c>
      <c r="AT278" s="203" t="s">
        <v>206</v>
      </c>
      <c r="AU278" s="203" t="s">
        <v>85</v>
      </c>
      <c r="AY278" s="18" t="s">
        <v>154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83</v>
      </c>
      <c r="BK278" s="204">
        <f>ROUND(I278*H278,2)</f>
        <v>0</v>
      </c>
      <c r="BL278" s="18" t="s">
        <v>161</v>
      </c>
      <c r="BM278" s="203" t="s">
        <v>1774</v>
      </c>
    </row>
    <row r="279" spans="2:51" s="14" customFormat="1" ht="11.25">
      <c r="B279" s="216"/>
      <c r="C279" s="217"/>
      <c r="D279" s="207" t="s">
        <v>163</v>
      </c>
      <c r="E279" s="218" t="s">
        <v>1</v>
      </c>
      <c r="F279" s="219" t="s">
        <v>8</v>
      </c>
      <c r="G279" s="217"/>
      <c r="H279" s="220">
        <v>15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163</v>
      </c>
      <c r="AU279" s="226" t="s">
        <v>85</v>
      </c>
      <c r="AV279" s="14" t="s">
        <v>85</v>
      </c>
      <c r="AW279" s="14" t="s">
        <v>32</v>
      </c>
      <c r="AX279" s="14" t="s">
        <v>83</v>
      </c>
      <c r="AY279" s="226" t="s">
        <v>154</v>
      </c>
    </row>
    <row r="280" spans="1:65" s="2" customFormat="1" ht="16.5" customHeight="1">
      <c r="A280" s="35"/>
      <c r="B280" s="36"/>
      <c r="C280" s="192" t="s">
        <v>360</v>
      </c>
      <c r="D280" s="192" t="s">
        <v>156</v>
      </c>
      <c r="E280" s="193" t="s">
        <v>1775</v>
      </c>
      <c r="F280" s="194" t="s">
        <v>1776</v>
      </c>
      <c r="G280" s="195" t="s">
        <v>336</v>
      </c>
      <c r="H280" s="196">
        <v>1</v>
      </c>
      <c r="I280" s="197"/>
      <c r="J280" s="198">
        <f>ROUND(I280*H280,2)</f>
        <v>0</v>
      </c>
      <c r="K280" s="194" t="s">
        <v>160</v>
      </c>
      <c r="L280" s="40"/>
      <c r="M280" s="199" t="s">
        <v>1</v>
      </c>
      <c r="N280" s="200" t="s">
        <v>41</v>
      </c>
      <c r="O280" s="7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3" t="s">
        <v>161</v>
      </c>
      <c r="AT280" s="203" t="s">
        <v>156</v>
      </c>
      <c r="AU280" s="203" t="s">
        <v>85</v>
      </c>
      <c r="AY280" s="18" t="s">
        <v>154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8" t="s">
        <v>83</v>
      </c>
      <c r="BK280" s="204">
        <f>ROUND(I280*H280,2)</f>
        <v>0</v>
      </c>
      <c r="BL280" s="18" t="s">
        <v>161</v>
      </c>
      <c r="BM280" s="203" t="s">
        <v>1777</v>
      </c>
    </row>
    <row r="281" spans="2:51" s="14" customFormat="1" ht="11.25">
      <c r="B281" s="216"/>
      <c r="C281" s="217"/>
      <c r="D281" s="207" t="s">
        <v>163</v>
      </c>
      <c r="E281" s="218" t="s">
        <v>1</v>
      </c>
      <c r="F281" s="219" t="s">
        <v>83</v>
      </c>
      <c r="G281" s="217"/>
      <c r="H281" s="220">
        <v>1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163</v>
      </c>
      <c r="AU281" s="226" t="s">
        <v>85</v>
      </c>
      <c r="AV281" s="14" t="s">
        <v>85</v>
      </c>
      <c r="AW281" s="14" t="s">
        <v>32</v>
      </c>
      <c r="AX281" s="14" t="s">
        <v>83</v>
      </c>
      <c r="AY281" s="226" t="s">
        <v>154</v>
      </c>
    </row>
    <row r="282" spans="1:65" s="2" customFormat="1" ht="21.75" customHeight="1">
      <c r="A282" s="35"/>
      <c r="B282" s="36"/>
      <c r="C282" s="238" t="s">
        <v>374</v>
      </c>
      <c r="D282" s="238" t="s">
        <v>206</v>
      </c>
      <c r="E282" s="239" t="s">
        <v>1778</v>
      </c>
      <c r="F282" s="240" t="s">
        <v>1779</v>
      </c>
      <c r="G282" s="241" t="s">
        <v>336</v>
      </c>
      <c r="H282" s="242">
        <v>1</v>
      </c>
      <c r="I282" s="243"/>
      <c r="J282" s="244">
        <f>ROUND(I282*H282,2)</f>
        <v>0</v>
      </c>
      <c r="K282" s="240" t="s">
        <v>1</v>
      </c>
      <c r="L282" s="245"/>
      <c r="M282" s="246" t="s">
        <v>1</v>
      </c>
      <c r="N282" s="247" t="s">
        <v>41</v>
      </c>
      <c r="O282" s="7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199</v>
      </c>
      <c r="AT282" s="203" t="s">
        <v>206</v>
      </c>
      <c r="AU282" s="203" t="s">
        <v>85</v>
      </c>
      <c r="AY282" s="18" t="s">
        <v>154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83</v>
      </c>
      <c r="BK282" s="204">
        <f>ROUND(I282*H282,2)</f>
        <v>0</v>
      </c>
      <c r="BL282" s="18" t="s">
        <v>161</v>
      </c>
      <c r="BM282" s="203" t="s">
        <v>1780</v>
      </c>
    </row>
    <row r="283" spans="1:47" s="2" customFormat="1" ht="58.5">
      <c r="A283" s="35"/>
      <c r="B283" s="36"/>
      <c r="C283" s="37"/>
      <c r="D283" s="207" t="s">
        <v>523</v>
      </c>
      <c r="E283" s="37"/>
      <c r="F283" s="259" t="s">
        <v>1781</v>
      </c>
      <c r="G283" s="37"/>
      <c r="H283" s="37"/>
      <c r="I283" s="260"/>
      <c r="J283" s="37"/>
      <c r="K283" s="37"/>
      <c r="L283" s="40"/>
      <c r="M283" s="261"/>
      <c r="N283" s="262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523</v>
      </c>
      <c r="AU283" s="18" t="s">
        <v>85</v>
      </c>
    </row>
    <row r="284" spans="2:51" s="14" customFormat="1" ht="11.25">
      <c r="B284" s="216"/>
      <c r="C284" s="217"/>
      <c r="D284" s="207" t="s">
        <v>163</v>
      </c>
      <c r="E284" s="218" t="s">
        <v>1</v>
      </c>
      <c r="F284" s="219" t="s">
        <v>83</v>
      </c>
      <c r="G284" s="217"/>
      <c r="H284" s="220">
        <v>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163</v>
      </c>
      <c r="AU284" s="226" t="s">
        <v>85</v>
      </c>
      <c r="AV284" s="14" t="s">
        <v>85</v>
      </c>
      <c r="AW284" s="14" t="s">
        <v>32</v>
      </c>
      <c r="AX284" s="14" t="s">
        <v>83</v>
      </c>
      <c r="AY284" s="226" t="s">
        <v>154</v>
      </c>
    </row>
    <row r="285" spans="1:65" s="2" customFormat="1" ht="16.5" customHeight="1">
      <c r="A285" s="35"/>
      <c r="B285" s="36"/>
      <c r="C285" s="192" t="s">
        <v>386</v>
      </c>
      <c r="D285" s="192" t="s">
        <v>156</v>
      </c>
      <c r="E285" s="193" t="s">
        <v>1782</v>
      </c>
      <c r="F285" s="194" t="s">
        <v>1783</v>
      </c>
      <c r="G285" s="195" t="s">
        <v>336</v>
      </c>
      <c r="H285" s="196">
        <v>1</v>
      </c>
      <c r="I285" s="197"/>
      <c r="J285" s="198">
        <f>ROUND(I285*H285,2)</f>
        <v>0</v>
      </c>
      <c r="K285" s="194" t="s">
        <v>160</v>
      </c>
      <c r="L285" s="40"/>
      <c r="M285" s="199" t="s">
        <v>1</v>
      </c>
      <c r="N285" s="200" t="s">
        <v>41</v>
      </c>
      <c r="O285" s="7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161</v>
      </c>
      <c r="AT285" s="203" t="s">
        <v>156</v>
      </c>
      <c r="AU285" s="203" t="s">
        <v>85</v>
      </c>
      <c r="AY285" s="18" t="s">
        <v>154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83</v>
      </c>
      <c r="BK285" s="204">
        <f>ROUND(I285*H285,2)</f>
        <v>0</v>
      </c>
      <c r="BL285" s="18" t="s">
        <v>161</v>
      </c>
      <c r="BM285" s="203" t="s">
        <v>1784</v>
      </c>
    </row>
    <row r="286" spans="2:51" s="14" customFormat="1" ht="11.25">
      <c r="B286" s="216"/>
      <c r="C286" s="217"/>
      <c r="D286" s="207" t="s">
        <v>163</v>
      </c>
      <c r="E286" s="218" t="s">
        <v>1</v>
      </c>
      <c r="F286" s="219" t="s">
        <v>83</v>
      </c>
      <c r="G286" s="217"/>
      <c r="H286" s="220">
        <v>1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163</v>
      </c>
      <c r="AU286" s="226" t="s">
        <v>85</v>
      </c>
      <c r="AV286" s="14" t="s">
        <v>85</v>
      </c>
      <c r="AW286" s="14" t="s">
        <v>32</v>
      </c>
      <c r="AX286" s="14" t="s">
        <v>83</v>
      </c>
      <c r="AY286" s="226" t="s">
        <v>154</v>
      </c>
    </row>
    <row r="287" spans="1:65" s="2" customFormat="1" ht="24">
      <c r="A287" s="35"/>
      <c r="B287" s="36"/>
      <c r="C287" s="238" t="s">
        <v>390</v>
      </c>
      <c r="D287" s="238" t="s">
        <v>206</v>
      </c>
      <c r="E287" s="239" t="s">
        <v>1785</v>
      </c>
      <c r="F287" s="240" t="s">
        <v>1786</v>
      </c>
      <c r="G287" s="241" t="s">
        <v>336</v>
      </c>
      <c r="H287" s="242">
        <v>1</v>
      </c>
      <c r="I287" s="243"/>
      <c r="J287" s="244">
        <f>ROUND(I287*H287,2)</f>
        <v>0</v>
      </c>
      <c r="K287" s="240" t="s">
        <v>1</v>
      </c>
      <c r="L287" s="245"/>
      <c r="M287" s="246" t="s">
        <v>1</v>
      </c>
      <c r="N287" s="247" t="s">
        <v>41</v>
      </c>
      <c r="O287" s="7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199</v>
      </c>
      <c r="AT287" s="203" t="s">
        <v>206</v>
      </c>
      <c r="AU287" s="203" t="s">
        <v>85</v>
      </c>
      <c r="AY287" s="18" t="s">
        <v>154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83</v>
      </c>
      <c r="BK287" s="204">
        <f>ROUND(I287*H287,2)</f>
        <v>0</v>
      </c>
      <c r="BL287" s="18" t="s">
        <v>161</v>
      </c>
      <c r="BM287" s="203" t="s">
        <v>1787</v>
      </c>
    </row>
    <row r="288" spans="1:47" s="2" customFormat="1" ht="48.75">
      <c r="A288" s="35"/>
      <c r="B288" s="36"/>
      <c r="C288" s="37"/>
      <c r="D288" s="207" t="s">
        <v>523</v>
      </c>
      <c r="E288" s="37"/>
      <c r="F288" s="259" t="s">
        <v>1788</v>
      </c>
      <c r="G288" s="37"/>
      <c r="H288" s="37"/>
      <c r="I288" s="260"/>
      <c r="J288" s="37"/>
      <c r="K288" s="37"/>
      <c r="L288" s="40"/>
      <c r="M288" s="261"/>
      <c r="N288" s="262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523</v>
      </c>
      <c r="AU288" s="18" t="s">
        <v>85</v>
      </c>
    </row>
    <row r="289" spans="2:51" s="14" customFormat="1" ht="11.25">
      <c r="B289" s="216"/>
      <c r="C289" s="217"/>
      <c r="D289" s="207" t="s">
        <v>163</v>
      </c>
      <c r="E289" s="218" t="s">
        <v>1</v>
      </c>
      <c r="F289" s="219" t="s">
        <v>83</v>
      </c>
      <c r="G289" s="217"/>
      <c r="H289" s="220">
        <v>1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163</v>
      </c>
      <c r="AU289" s="226" t="s">
        <v>85</v>
      </c>
      <c r="AV289" s="14" t="s">
        <v>85</v>
      </c>
      <c r="AW289" s="14" t="s">
        <v>32</v>
      </c>
      <c r="AX289" s="14" t="s">
        <v>83</v>
      </c>
      <c r="AY289" s="226" t="s">
        <v>154</v>
      </c>
    </row>
    <row r="290" spans="1:65" s="2" customFormat="1" ht="16.5" customHeight="1">
      <c r="A290" s="35"/>
      <c r="B290" s="36"/>
      <c r="C290" s="192" t="s">
        <v>394</v>
      </c>
      <c r="D290" s="192" t="s">
        <v>156</v>
      </c>
      <c r="E290" s="193" t="s">
        <v>1789</v>
      </c>
      <c r="F290" s="194" t="s">
        <v>1790</v>
      </c>
      <c r="G290" s="195" t="s">
        <v>336</v>
      </c>
      <c r="H290" s="196">
        <v>25</v>
      </c>
      <c r="I290" s="197"/>
      <c r="J290" s="198">
        <f>ROUND(I290*H290,2)</f>
        <v>0</v>
      </c>
      <c r="K290" s="194" t="s">
        <v>160</v>
      </c>
      <c r="L290" s="40"/>
      <c r="M290" s="199" t="s">
        <v>1</v>
      </c>
      <c r="N290" s="200" t="s">
        <v>41</v>
      </c>
      <c r="O290" s="72"/>
      <c r="P290" s="201">
        <f>O290*H290</f>
        <v>0</v>
      </c>
      <c r="Q290" s="201">
        <v>0.0004</v>
      </c>
      <c r="R290" s="201">
        <f>Q290*H290</f>
        <v>0.01</v>
      </c>
      <c r="S290" s="201">
        <v>0</v>
      </c>
      <c r="T290" s="20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3" t="s">
        <v>161</v>
      </c>
      <c r="AT290" s="203" t="s">
        <v>156</v>
      </c>
      <c r="AU290" s="203" t="s">
        <v>85</v>
      </c>
      <c r="AY290" s="18" t="s">
        <v>154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8" t="s">
        <v>83</v>
      </c>
      <c r="BK290" s="204">
        <f>ROUND(I290*H290,2)</f>
        <v>0</v>
      </c>
      <c r="BL290" s="18" t="s">
        <v>161</v>
      </c>
      <c r="BM290" s="203" t="s">
        <v>1791</v>
      </c>
    </row>
    <row r="291" spans="2:51" s="14" customFormat="1" ht="11.25">
      <c r="B291" s="216"/>
      <c r="C291" s="217"/>
      <c r="D291" s="207" t="s">
        <v>163</v>
      </c>
      <c r="E291" s="218" t="s">
        <v>1</v>
      </c>
      <c r="F291" s="219" t="s">
        <v>1792</v>
      </c>
      <c r="G291" s="217"/>
      <c r="H291" s="220">
        <v>7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163</v>
      </c>
      <c r="AU291" s="226" t="s">
        <v>85</v>
      </c>
      <c r="AV291" s="14" t="s">
        <v>85</v>
      </c>
      <c r="AW291" s="14" t="s">
        <v>32</v>
      </c>
      <c r="AX291" s="14" t="s">
        <v>76</v>
      </c>
      <c r="AY291" s="226" t="s">
        <v>154</v>
      </c>
    </row>
    <row r="292" spans="2:51" s="14" customFormat="1" ht="11.25">
      <c r="B292" s="216"/>
      <c r="C292" s="217"/>
      <c r="D292" s="207" t="s">
        <v>163</v>
      </c>
      <c r="E292" s="218" t="s">
        <v>1</v>
      </c>
      <c r="F292" s="219" t="s">
        <v>1793</v>
      </c>
      <c r="G292" s="217"/>
      <c r="H292" s="220">
        <v>11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163</v>
      </c>
      <c r="AU292" s="226" t="s">
        <v>85</v>
      </c>
      <c r="AV292" s="14" t="s">
        <v>85</v>
      </c>
      <c r="AW292" s="14" t="s">
        <v>32</v>
      </c>
      <c r="AX292" s="14" t="s">
        <v>76</v>
      </c>
      <c r="AY292" s="226" t="s">
        <v>154</v>
      </c>
    </row>
    <row r="293" spans="2:51" s="14" customFormat="1" ht="11.25">
      <c r="B293" s="216"/>
      <c r="C293" s="217"/>
      <c r="D293" s="207" t="s">
        <v>163</v>
      </c>
      <c r="E293" s="218" t="s">
        <v>1</v>
      </c>
      <c r="F293" s="219" t="s">
        <v>1794</v>
      </c>
      <c r="G293" s="217"/>
      <c r="H293" s="220">
        <v>7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163</v>
      </c>
      <c r="AU293" s="226" t="s">
        <v>85</v>
      </c>
      <c r="AV293" s="14" t="s">
        <v>85</v>
      </c>
      <c r="AW293" s="14" t="s">
        <v>32</v>
      </c>
      <c r="AX293" s="14" t="s">
        <v>76</v>
      </c>
      <c r="AY293" s="226" t="s">
        <v>154</v>
      </c>
    </row>
    <row r="294" spans="2:51" s="15" customFormat="1" ht="11.25">
      <c r="B294" s="227"/>
      <c r="C294" s="228"/>
      <c r="D294" s="207" t="s">
        <v>163</v>
      </c>
      <c r="E294" s="229" t="s">
        <v>1</v>
      </c>
      <c r="F294" s="230" t="s">
        <v>166</v>
      </c>
      <c r="G294" s="228"/>
      <c r="H294" s="231">
        <v>25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163</v>
      </c>
      <c r="AU294" s="237" t="s">
        <v>85</v>
      </c>
      <c r="AV294" s="15" t="s">
        <v>161</v>
      </c>
      <c r="AW294" s="15" t="s">
        <v>32</v>
      </c>
      <c r="AX294" s="15" t="s">
        <v>83</v>
      </c>
      <c r="AY294" s="237" t="s">
        <v>154</v>
      </c>
    </row>
    <row r="295" spans="1:65" s="2" customFormat="1" ht="16.5" customHeight="1">
      <c r="A295" s="35"/>
      <c r="B295" s="36"/>
      <c r="C295" s="238" t="s">
        <v>400</v>
      </c>
      <c r="D295" s="238" t="s">
        <v>206</v>
      </c>
      <c r="E295" s="239" t="s">
        <v>1795</v>
      </c>
      <c r="F295" s="240" t="s">
        <v>1796</v>
      </c>
      <c r="G295" s="241" t="s">
        <v>336</v>
      </c>
      <c r="H295" s="242">
        <v>26</v>
      </c>
      <c r="I295" s="243"/>
      <c r="J295" s="244">
        <f>ROUND(I295*H295,2)</f>
        <v>0</v>
      </c>
      <c r="K295" s="240" t="s">
        <v>1</v>
      </c>
      <c r="L295" s="245"/>
      <c r="M295" s="246" t="s">
        <v>1</v>
      </c>
      <c r="N295" s="247" t="s">
        <v>41</v>
      </c>
      <c r="O295" s="72"/>
      <c r="P295" s="201">
        <f>O295*H295</f>
        <v>0</v>
      </c>
      <c r="Q295" s="201">
        <v>0.066</v>
      </c>
      <c r="R295" s="201">
        <f>Q295*H295</f>
        <v>1.7160000000000002</v>
      </c>
      <c r="S295" s="201">
        <v>0</v>
      </c>
      <c r="T295" s="20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199</v>
      </c>
      <c r="AT295" s="203" t="s">
        <v>206</v>
      </c>
      <c r="AU295" s="203" t="s">
        <v>85</v>
      </c>
      <c r="AY295" s="18" t="s">
        <v>154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83</v>
      </c>
      <c r="BK295" s="204">
        <f>ROUND(I295*H295,2)</f>
        <v>0</v>
      </c>
      <c r="BL295" s="18" t="s">
        <v>161</v>
      </c>
      <c r="BM295" s="203" t="s">
        <v>1797</v>
      </c>
    </row>
    <row r="296" spans="2:51" s="14" customFormat="1" ht="11.25">
      <c r="B296" s="216"/>
      <c r="C296" s="217"/>
      <c r="D296" s="207" t="s">
        <v>163</v>
      </c>
      <c r="E296" s="218" t="s">
        <v>1</v>
      </c>
      <c r="F296" s="219" t="s">
        <v>333</v>
      </c>
      <c r="G296" s="217"/>
      <c r="H296" s="220">
        <v>25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163</v>
      </c>
      <c r="AU296" s="226" t="s">
        <v>85</v>
      </c>
      <c r="AV296" s="14" t="s">
        <v>85</v>
      </c>
      <c r="AW296" s="14" t="s">
        <v>32</v>
      </c>
      <c r="AX296" s="14" t="s">
        <v>76</v>
      </c>
      <c r="AY296" s="226" t="s">
        <v>154</v>
      </c>
    </row>
    <row r="297" spans="2:51" s="13" customFormat="1" ht="11.25">
      <c r="B297" s="205"/>
      <c r="C297" s="206"/>
      <c r="D297" s="207" t="s">
        <v>163</v>
      </c>
      <c r="E297" s="208" t="s">
        <v>1</v>
      </c>
      <c r="F297" s="209" t="s">
        <v>1798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163</v>
      </c>
      <c r="AU297" s="215" t="s">
        <v>85</v>
      </c>
      <c r="AV297" s="13" t="s">
        <v>83</v>
      </c>
      <c r="AW297" s="13" t="s">
        <v>32</v>
      </c>
      <c r="AX297" s="13" t="s">
        <v>76</v>
      </c>
      <c r="AY297" s="215" t="s">
        <v>154</v>
      </c>
    </row>
    <row r="298" spans="2:51" s="14" customFormat="1" ht="11.25">
      <c r="B298" s="216"/>
      <c r="C298" s="217"/>
      <c r="D298" s="207" t="s">
        <v>163</v>
      </c>
      <c r="E298" s="218" t="s">
        <v>1</v>
      </c>
      <c r="F298" s="219" t="s">
        <v>83</v>
      </c>
      <c r="G298" s="217"/>
      <c r="H298" s="220">
        <v>1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163</v>
      </c>
      <c r="AU298" s="226" t="s">
        <v>85</v>
      </c>
      <c r="AV298" s="14" t="s">
        <v>85</v>
      </c>
      <c r="AW298" s="14" t="s">
        <v>32</v>
      </c>
      <c r="AX298" s="14" t="s">
        <v>76</v>
      </c>
      <c r="AY298" s="226" t="s">
        <v>154</v>
      </c>
    </row>
    <row r="299" spans="2:51" s="15" customFormat="1" ht="11.25">
      <c r="B299" s="227"/>
      <c r="C299" s="228"/>
      <c r="D299" s="207" t="s">
        <v>163</v>
      </c>
      <c r="E299" s="229" t="s">
        <v>1</v>
      </c>
      <c r="F299" s="230" t="s">
        <v>166</v>
      </c>
      <c r="G299" s="228"/>
      <c r="H299" s="231">
        <v>26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163</v>
      </c>
      <c r="AU299" s="237" t="s">
        <v>85</v>
      </c>
      <c r="AV299" s="15" t="s">
        <v>161</v>
      </c>
      <c r="AW299" s="15" t="s">
        <v>32</v>
      </c>
      <c r="AX299" s="15" t="s">
        <v>83</v>
      </c>
      <c r="AY299" s="237" t="s">
        <v>154</v>
      </c>
    </row>
    <row r="300" spans="1:65" s="2" customFormat="1" ht="16.5" customHeight="1">
      <c r="A300" s="35"/>
      <c r="B300" s="36"/>
      <c r="C300" s="192" t="s">
        <v>407</v>
      </c>
      <c r="D300" s="192" t="s">
        <v>156</v>
      </c>
      <c r="E300" s="193" t="s">
        <v>1799</v>
      </c>
      <c r="F300" s="194" t="s">
        <v>1800</v>
      </c>
      <c r="G300" s="195" t="s">
        <v>266</v>
      </c>
      <c r="H300" s="196">
        <v>59</v>
      </c>
      <c r="I300" s="197"/>
      <c r="J300" s="198">
        <f>ROUND(I300*H300,2)</f>
        <v>0</v>
      </c>
      <c r="K300" s="194" t="s">
        <v>160</v>
      </c>
      <c r="L300" s="40"/>
      <c r="M300" s="199" t="s">
        <v>1</v>
      </c>
      <c r="N300" s="200" t="s">
        <v>41</v>
      </c>
      <c r="O300" s="7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3" t="s">
        <v>161</v>
      </c>
      <c r="AT300" s="203" t="s">
        <v>156</v>
      </c>
      <c r="AU300" s="203" t="s">
        <v>85</v>
      </c>
      <c r="AY300" s="18" t="s">
        <v>154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8" t="s">
        <v>83</v>
      </c>
      <c r="BK300" s="204">
        <f>ROUND(I300*H300,2)</f>
        <v>0</v>
      </c>
      <c r="BL300" s="18" t="s">
        <v>161</v>
      </c>
      <c r="BM300" s="203" t="s">
        <v>1801</v>
      </c>
    </row>
    <row r="301" spans="2:51" s="14" customFormat="1" ht="11.25">
      <c r="B301" s="216"/>
      <c r="C301" s="217"/>
      <c r="D301" s="207" t="s">
        <v>163</v>
      </c>
      <c r="E301" s="218" t="s">
        <v>1</v>
      </c>
      <c r="F301" s="219" t="s">
        <v>1802</v>
      </c>
      <c r="G301" s="217"/>
      <c r="H301" s="220">
        <v>58.05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163</v>
      </c>
      <c r="AU301" s="226" t="s">
        <v>85</v>
      </c>
      <c r="AV301" s="14" t="s">
        <v>85</v>
      </c>
      <c r="AW301" s="14" t="s">
        <v>32</v>
      </c>
      <c r="AX301" s="14" t="s">
        <v>76</v>
      </c>
      <c r="AY301" s="226" t="s">
        <v>154</v>
      </c>
    </row>
    <row r="302" spans="2:51" s="13" customFormat="1" ht="11.25">
      <c r="B302" s="205"/>
      <c r="C302" s="206"/>
      <c r="D302" s="207" t="s">
        <v>163</v>
      </c>
      <c r="E302" s="208" t="s">
        <v>1</v>
      </c>
      <c r="F302" s="209" t="s">
        <v>1803</v>
      </c>
      <c r="G302" s="206"/>
      <c r="H302" s="208" t="s">
        <v>1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163</v>
      </c>
      <c r="AU302" s="215" t="s">
        <v>85</v>
      </c>
      <c r="AV302" s="13" t="s">
        <v>83</v>
      </c>
      <c r="AW302" s="13" t="s">
        <v>32</v>
      </c>
      <c r="AX302" s="13" t="s">
        <v>76</v>
      </c>
      <c r="AY302" s="215" t="s">
        <v>154</v>
      </c>
    </row>
    <row r="303" spans="2:51" s="14" customFormat="1" ht="11.25">
      <c r="B303" s="216"/>
      <c r="C303" s="217"/>
      <c r="D303" s="207" t="s">
        <v>163</v>
      </c>
      <c r="E303" s="218" t="s">
        <v>1</v>
      </c>
      <c r="F303" s="219" t="s">
        <v>1804</v>
      </c>
      <c r="G303" s="217"/>
      <c r="H303" s="220">
        <v>0.95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163</v>
      </c>
      <c r="AU303" s="226" t="s">
        <v>85</v>
      </c>
      <c r="AV303" s="14" t="s">
        <v>85</v>
      </c>
      <c r="AW303" s="14" t="s">
        <v>32</v>
      </c>
      <c r="AX303" s="14" t="s">
        <v>76</v>
      </c>
      <c r="AY303" s="226" t="s">
        <v>154</v>
      </c>
    </row>
    <row r="304" spans="2:51" s="15" customFormat="1" ht="11.25">
      <c r="B304" s="227"/>
      <c r="C304" s="228"/>
      <c r="D304" s="207" t="s">
        <v>163</v>
      </c>
      <c r="E304" s="229" t="s">
        <v>1</v>
      </c>
      <c r="F304" s="230" t="s">
        <v>166</v>
      </c>
      <c r="G304" s="228"/>
      <c r="H304" s="231">
        <v>59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163</v>
      </c>
      <c r="AU304" s="237" t="s">
        <v>85</v>
      </c>
      <c r="AV304" s="15" t="s">
        <v>161</v>
      </c>
      <c r="AW304" s="15" t="s">
        <v>32</v>
      </c>
      <c r="AX304" s="15" t="s">
        <v>83</v>
      </c>
      <c r="AY304" s="237" t="s">
        <v>154</v>
      </c>
    </row>
    <row r="305" spans="1:65" s="2" customFormat="1" ht="16.5" customHeight="1">
      <c r="A305" s="35"/>
      <c r="B305" s="36"/>
      <c r="C305" s="238" t="s">
        <v>413</v>
      </c>
      <c r="D305" s="238" t="s">
        <v>206</v>
      </c>
      <c r="E305" s="239" t="s">
        <v>1805</v>
      </c>
      <c r="F305" s="240" t="s">
        <v>1806</v>
      </c>
      <c r="G305" s="241" t="s">
        <v>266</v>
      </c>
      <c r="H305" s="242">
        <v>59</v>
      </c>
      <c r="I305" s="243"/>
      <c r="J305" s="244">
        <f>ROUND(I305*H305,2)</f>
        <v>0</v>
      </c>
      <c r="K305" s="240" t="s">
        <v>160</v>
      </c>
      <c r="L305" s="245"/>
      <c r="M305" s="246" t="s">
        <v>1</v>
      </c>
      <c r="N305" s="247" t="s">
        <v>41</v>
      </c>
      <c r="O305" s="72"/>
      <c r="P305" s="201">
        <f>O305*H305</f>
        <v>0</v>
      </c>
      <c r="Q305" s="201">
        <v>0.001</v>
      </c>
      <c r="R305" s="201">
        <f>Q305*H305</f>
        <v>0.059000000000000004</v>
      </c>
      <c r="S305" s="201">
        <v>0</v>
      </c>
      <c r="T305" s="20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3" t="s">
        <v>199</v>
      </c>
      <c r="AT305" s="203" t="s">
        <v>206</v>
      </c>
      <c r="AU305" s="203" t="s">
        <v>85</v>
      </c>
      <c r="AY305" s="18" t="s">
        <v>154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8" t="s">
        <v>83</v>
      </c>
      <c r="BK305" s="204">
        <f>ROUND(I305*H305,2)</f>
        <v>0</v>
      </c>
      <c r="BL305" s="18" t="s">
        <v>161</v>
      </c>
      <c r="BM305" s="203" t="s">
        <v>1807</v>
      </c>
    </row>
    <row r="306" spans="2:51" s="14" customFormat="1" ht="11.25">
      <c r="B306" s="216"/>
      <c r="C306" s="217"/>
      <c r="D306" s="207" t="s">
        <v>163</v>
      </c>
      <c r="E306" s="218" t="s">
        <v>1</v>
      </c>
      <c r="F306" s="219" t="s">
        <v>1808</v>
      </c>
      <c r="G306" s="217"/>
      <c r="H306" s="220">
        <v>59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163</v>
      </c>
      <c r="AU306" s="226" t="s">
        <v>85</v>
      </c>
      <c r="AV306" s="14" t="s">
        <v>85</v>
      </c>
      <c r="AW306" s="14" t="s">
        <v>32</v>
      </c>
      <c r="AX306" s="14" t="s">
        <v>83</v>
      </c>
      <c r="AY306" s="226" t="s">
        <v>154</v>
      </c>
    </row>
    <row r="307" spans="1:65" s="2" customFormat="1" ht="16.5" customHeight="1">
      <c r="A307" s="35"/>
      <c r="B307" s="36"/>
      <c r="C307" s="192" t="s">
        <v>418</v>
      </c>
      <c r="D307" s="192" t="s">
        <v>156</v>
      </c>
      <c r="E307" s="193" t="s">
        <v>1809</v>
      </c>
      <c r="F307" s="194" t="s">
        <v>1810</v>
      </c>
      <c r="G307" s="195" t="s">
        <v>266</v>
      </c>
      <c r="H307" s="196">
        <v>118</v>
      </c>
      <c r="I307" s="197"/>
      <c r="J307" s="198">
        <f>ROUND(I307*H307,2)</f>
        <v>0</v>
      </c>
      <c r="K307" s="194" t="s">
        <v>160</v>
      </c>
      <c r="L307" s="40"/>
      <c r="M307" s="199" t="s">
        <v>1</v>
      </c>
      <c r="N307" s="200" t="s">
        <v>41</v>
      </c>
      <c r="O307" s="7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3" t="s">
        <v>161</v>
      </c>
      <c r="AT307" s="203" t="s">
        <v>156</v>
      </c>
      <c r="AU307" s="203" t="s">
        <v>85</v>
      </c>
      <c r="AY307" s="18" t="s">
        <v>154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8" t="s">
        <v>83</v>
      </c>
      <c r="BK307" s="204">
        <f>ROUND(I307*H307,2)</f>
        <v>0</v>
      </c>
      <c r="BL307" s="18" t="s">
        <v>161</v>
      </c>
      <c r="BM307" s="203" t="s">
        <v>1811</v>
      </c>
    </row>
    <row r="308" spans="2:51" s="14" customFormat="1" ht="11.25">
      <c r="B308" s="216"/>
      <c r="C308" s="217"/>
      <c r="D308" s="207" t="s">
        <v>163</v>
      </c>
      <c r="E308" s="218" t="s">
        <v>1</v>
      </c>
      <c r="F308" s="219" t="s">
        <v>1812</v>
      </c>
      <c r="G308" s="217"/>
      <c r="H308" s="220">
        <v>118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163</v>
      </c>
      <c r="AU308" s="226" t="s">
        <v>85</v>
      </c>
      <c r="AV308" s="14" t="s">
        <v>85</v>
      </c>
      <c r="AW308" s="14" t="s">
        <v>32</v>
      </c>
      <c r="AX308" s="14" t="s">
        <v>83</v>
      </c>
      <c r="AY308" s="226" t="s">
        <v>154</v>
      </c>
    </row>
    <row r="309" spans="1:65" s="2" customFormat="1" ht="16.5" customHeight="1">
      <c r="A309" s="35"/>
      <c r="B309" s="36"/>
      <c r="C309" s="238" t="s">
        <v>423</v>
      </c>
      <c r="D309" s="238" t="s">
        <v>206</v>
      </c>
      <c r="E309" s="239" t="s">
        <v>1813</v>
      </c>
      <c r="F309" s="240" t="s">
        <v>1814</v>
      </c>
      <c r="G309" s="241" t="s">
        <v>266</v>
      </c>
      <c r="H309" s="242">
        <v>156</v>
      </c>
      <c r="I309" s="243"/>
      <c r="J309" s="244">
        <f>ROUND(I309*H309,2)</f>
        <v>0</v>
      </c>
      <c r="K309" s="240" t="s">
        <v>160</v>
      </c>
      <c r="L309" s="245"/>
      <c r="M309" s="246" t="s">
        <v>1</v>
      </c>
      <c r="N309" s="247" t="s">
        <v>41</v>
      </c>
      <c r="O309" s="72"/>
      <c r="P309" s="201">
        <f>O309*H309</f>
        <v>0</v>
      </c>
      <c r="Q309" s="201">
        <v>4E-05</v>
      </c>
      <c r="R309" s="201">
        <f>Q309*H309</f>
        <v>0.006240000000000001</v>
      </c>
      <c r="S309" s="201">
        <v>0</v>
      </c>
      <c r="T309" s="20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199</v>
      </c>
      <c r="AT309" s="203" t="s">
        <v>206</v>
      </c>
      <c r="AU309" s="203" t="s">
        <v>85</v>
      </c>
      <c r="AY309" s="18" t="s">
        <v>154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8" t="s">
        <v>83</v>
      </c>
      <c r="BK309" s="204">
        <f>ROUND(I309*H309,2)</f>
        <v>0</v>
      </c>
      <c r="BL309" s="18" t="s">
        <v>161</v>
      </c>
      <c r="BM309" s="203" t="s">
        <v>1815</v>
      </c>
    </row>
    <row r="310" spans="2:51" s="14" customFormat="1" ht="11.25">
      <c r="B310" s="216"/>
      <c r="C310" s="217"/>
      <c r="D310" s="207" t="s">
        <v>163</v>
      </c>
      <c r="E310" s="218" t="s">
        <v>1</v>
      </c>
      <c r="F310" s="219" t="s">
        <v>1816</v>
      </c>
      <c r="G310" s="217"/>
      <c r="H310" s="220">
        <v>118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163</v>
      </c>
      <c r="AU310" s="226" t="s">
        <v>85</v>
      </c>
      <c r="AV310" s="14" t="s">
        <v>85</v>
      </c>
      <c r="AW310" s="14" t="s">
        <v>32</v>
      </c>
      <c r="AX310" s="14" t="s">
        <v>76</v>
      </c>
      <c r="AY310" s="226" t="s">
        <v>154</v>
      </c>
    </row>
    <row r="311" spans="2:51" s="13" customFormat="1" ht="11.25">
      <c r="B311" s="205"/>
      <c r="C311" s="206"/>
      <c r="D311" s="207" t="s">
        <v>163</v>
      </c>
      <c r="E311" s="208" t="s">
        <v>1</v>
      </c>
      <c r="F311" s="209" t="s">
        <v>1817</v>
      </c>
      <c r="G311" s="206"/>
      <c r="H311" s="208" t="s">
        <v>1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163</v>
      </c>
      <c r="AU311" s="215" t="s">
        <v>85</v>
      </c>
      <c r="AV311" s="13" t="s">
        <v>83</v>
      </c>
      <c r="AW311" s="13" t="s">
        <v>32</v>
      </c>
      <c r="AX311" s="13" t="s">
        <v>76</v>
      </c>
      <c r="AY311" s="215" t="s">
        <v>154</v>
      </c>
    </row>
    <row r="312" spans="2:51" s="14" customFormat="1" ht="11.25">
      <c r="B312" s="216"/>
      <c r="C312" s="217"/>
      <c r="D312" s="207" t="s">
        <v>163</v>
      </c>
      <c r="E312" s="218" t="s">
        <v>1</v>
      </c>
      <c r="F312" s="219" t="s">
        <v>1818</v>
      </c>
      <c r="G312" s="217"/>
      <c r="H312" s="220">
        <v>38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163</v>
      </c>
      <c r="AU312" s="226" t="s">
        <v>85</v>
      </c>
      <c r="AV312" s="14" t="s">
        <v>85</v>
      </c>
      <c r="AW312" s="14" t="s">
        <v>32</v>
      </c>
      <c r="AX312" s="14" t="s">
        <v>76</v>
      </c>
      <c r="AY312" s="226" t="s">
        <v>154</v>
      </c>
    </row>
    <row r="313" spans="2:51" s="15" customFormat="1" ht="11.25">
      <c r="B313" s="227"/>
      <c r="C313" s="228"/>
      <c r="D313" s="207" t="s">
        <v>163</v>
      </c>
      <c r="E313" s="229" t="s">
        <v>1</v>
      </c>
      <c r="F313" s="230" t="s">
        <v>166</v>
      </c>
      <c r="G313" s="228"/>
      <c r="H313" s="231">
        <v>156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163</v>
      </c>
      <c r="AU313" s="237" t="s">
        <v>85</v>
      </c>
      <c r="AV313" s="15" t="s">
        <v>161</v>
      </c>
      <c r="AW313" s="15" t="s">
        <v>32</v>
      </c>
      <c r="AX313" s="15" t="s">
        <v>83</v>
      </c>
      <c r="AY313" s="237" t="s">
        <v>154</v>
      </c>
    </row>
    <row r="314" spans="2:63" s="12" customFormat="1" ht="22.9" customHeight="1">
      <c r="B314" s="176"/>
      <c r="C314" s="177"/>
      <c r="D314" s="178" t="s">
        <v>75</v>
      </c>
      <c r="E314" s="190" t="s">
        <v>161</v>
      </c>
      <c r="F314" s="190" t="s">
        <v>1819</v>
      </c>
      <c r="G314" s="177"/>
      <c r="H314" s="177"/>
      <c r="I314" s="180"/>
      <c r="J314" s="191">
        <f>BK314</f>
        <v>0</v>
      </c>
      <c r="K314" s="177"/>
      <c r="L314" s="182"/>
      <c r="M314" s="183"/>
      <c r="N314" s="184"/>
      <c r="O314" s="184"/>
      <c r="P314" s="185">
        <f>SUM(P315:P328)</f>
        <v>0</v>
      </c>
      <c r="Q314" s="184"/>
      <c r="R314" s="185">
        <f>SUM(R315:R328)</f>
        <v>0.62204594</v>
      </c>
      <c r="S314" s="184"/>
      <c r="T314" s="186">
        <f>SUM(T315:T328)</f>
        <v>0</v>
      </c>
      <c r="AR314" s="187" t="s">
        <v>83</v>
      </c>
      <c r="AT314" s="188" t="s">
        <v>75</v>
      </c>
      <c r="AU314" s="188" t="s">
        <v>83</v>
      </c>
      <c r="AY314" s="187" t="s">
        <v>154</v>
      </c>
      <c r="BK314" s="189">
        <f>SUM(BK315:BK328)</f>
        <v>0</v>
      </c>
    </row>
    <row r="315" spans="1:65" s="2" customFormat="1" ht="16.5" customHeight="1">
      <c r="A315" s="35"/>
      <c r="B315" s="36"/>
      <c r="C315" s="192" t="s">
        <v>429</v>
      </c>
      <c r="D315" s="192" t="s">
        <v>156</v>
      </c>
      <c r="E315" s="193" t="s">
        <v>1820</v>
      </c>
      <c r="F315" s="194" t="s">
        <v>1821</v>
      </c>
      <c r="G315" s="195" t="s">
        <v>159</v>
      </c>
      <c r="H315" s="196">
        <v>0.223</v>
      </c>
      <c r="I315" s="197"/>
      <c r="J315" s="198">
        <f>ROUND(I315*H315,2)</f>
        <v>0</v>
      </c>
      <c r="K315" s="194" t="s">
        <v>160</v>
      </c>
      <c r="L315" s="40"/>
      <c r="M315" s="199" t="s">
        <v>1</v>
      </c>
      <c r="N315" s="200" t="s">
        <v>41</v>
      </c>
      <c r="O315" s="72"/>
      <c r="P315" s="201">
        <f>O315*H315</f>
        <v>0</v>
      </c>
      <c r="Q315" s="201">
        <v>2.45337</v>
      </c>
      <c r="R315" s="201">
        <f>Q315*H315</f>
        <v>0.5471015100000001</v>
      </c>
      <c r="S315" s="201">
        <v>0</v>
      </c>
      <c r="T315" s="20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3" t="s">
        <v>161</v>
      </c>
      <c r="AT315" s="203" t="s">
        <v>156</v>
      </c>
      <c r="AU315" s="203" t="s">
        <v>85</v>
      </c>
      <c r="AY315" s="18" t="s">
        <v>154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8" t="s">
        <v>83</v>
      </c>
      <c r="BK315" s="204">
        <f>ROUND(I315*H315,2)</f>
        <v>0</v>
      </c>
      <c r="BL315" s="18" t="s">
        <v>161</v>
      </c>
      <c r="BM315" s="203" t="s">
        <v>1822</v>
      </c>
    </row>
    <row r="316" spans="2:51" s="14" customFormat="1" ht="11.25">
      <c r="B316" s="216"/>
      <c r="C316" s="217"/>
      <c r="D316" s="207" t="s">
        <v>163</v>
      </c>
      <c r="E316" s="218" t="s">
        <v>1</v>
      </c>
      <c r="F316" s="219" t="s">
        <v>1823</v>
      </c>
      <c r="G316" s="217"/>
      <c r="H316" s="220">
        <v>0.125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163</v>
      </c>
      <c r="AU316" s="226" t="s">
        <v>85</v>
      </c>
      <c r="AV316" s="14" t="s">
        <v>85</v>
      </c>
      <c r="AW316" s="14" t="s">
        <v>32</v>
      </c>
      <c r="AX316" s="14" t="s">
        <v>76</v>
      </c>
      <c r="AY316" s="226" t="s">
        <v>154</v>
      </c>
    </row>
    <row r="317" spans="2:51" s="14" customFormat="1" ht="11.25">
      <c r="B317" s="216"/>
      <c r="C317" s="217"/>
      <c r="D317" s="207" t="s">
        <v>163</v>
      </c>
      <c r="E317" s="218" t="s">
        <v>1</v>
      </c>
      <c r="F317" s="219" t="s">
        <v>1824</v>
      </c>
      <c r="G317" s="217"/>
      <c r="H317" s="220">
        <v>0.098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163</v>
      </c>
      <c r="AU317" s="226" t="s">
        <v>85</v>
      </c>
      <c r="AV317" s="14" t="s">
        <v>85</v>
      </c>
      <c r="AW317" s="14" t="s">
        <v>32</v>
      </c>
      <c r="AX317" s="14" t="s">
        <v>76</v>
      </c>
      <c r="AY317" s="226" t="s">
        <v>154</v>
      </c>
    </row>
    <row r="318" spans="2:51" s="15" customFormat="1" ht="11.25">
      <c r="B318" s="227"/>
      <c r="C318" s="228"/>
      <c r="D318" s="207" t="s">
        <v>163</v>
      </c>
      <c r="E318" s="229" t="s">
        <v>1</v>
      </c>
      <c r="F318" s="230" t="s">
        <v>166</v>
      </c>
      <c r="G318" s="228"/>
      <c r="H318" s="231">
        <v>0.223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163</v>
      </c>
      <c r="AU318" s="237" t="s">
        <v>85</v>
      </c>
      <c r="AV318" s="15" t="s">
        <v>161</v>
      </c>
      <c r="AW318" s="15" t="s">
        <v>32</v>
      </c>
      <c r="AX318" s="15" t="s">
        <v>83</v>
      </c>
      <c r="AY318" s="237" t="s">
        <v>154</v>
      </c>
    </row>
    <row r="319" spans="1:65" s="2" customFormat="1" ht="16.5" customHeight="1">
      <c r="A319" s="35"/>
      <c r="B319" s="36"/>
      <c r="C319" s="192" t="s">
        <v>435</v>
      </c>
      <c r="D319" s="192" t="s">
        <v>156</v>
      </c>
      <c r="E319" s="193" t="s">
        <v>1825</v>
      </c>
      <c r="F319" s="194" t="s">
        <v>1826</v>
      </c>
      <c r="G319" s="195" t="s">
        <v>188</v>
      </c>
      <c r="H319" s="196">
        <v>0.033</v>
      </c>
      <c r="I319" s="197"/>
      <c r="J319" s="198">
        <f>ROUND(I319*H319,2)</f>
        <v>0</v>
      </c>
      <c r="K319" s="194" t="s">
        <v>160</v>
      </c>
      <c r="L319" s="40"/>
      <c r="M319" s="199" t="s">
        <v>1</v>
      </c>
      <c r="N319" s="200" t="s">
        <v>41</v>
      </c>
      <c r="O319" s="72"/>
      <c r="P319" s="201">
        <f>O319*H319</f>
        <v>0</v>
      </c>
      <c r="Q319" s="201">
        <v>1.04887</v>
      </c>
      <c r="R319" s="201">
        <f>Q319*H319</f>
        <v>0.03461271</v>
      </c>
      <c r="S319" s="201">
        <v>0</v>
      </c>
      <c r="T319" s="20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3" t="s">
        <v>161</v>
      </c>
      <c r="AT319" s="203" t="s">
        <v>156</v>
      </c>
      <c r="AU319" s="203" t="s">
        <v>85</v>
      </c>
      <c r="AY319" s="18" t="s">
        <v>154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8" t="s">
        <v>83</v>
      </c>
      <c r="BK319" s="204">
        <f>ROUND(I319*H319,2)</f>
        <v>0</v>
      </c>
      <c r="BL319" s="18" t="s">
        <v>161</v>
      </c>
      <c r="BM319" s="203" t="s">
        <v>1827</v>
      </c>
    </row>
    <row r="320" spans="2:51" s="13" customFormat="1" ht="11.25">
      <c r="B320" s="205"/>
      <c r="C320" s="206"/>
      <c r="D320" s="207" t="s">
        <v>163</v>
      </c>
      <c r="E320" s="208" t="s">
        <v>1</v>
      </c>
      <c r="F320" s="209" t="s">
        <v>1828</v>
      </c>
      <c r="G320" s="206"/>
      <c r="H320" s="208" t="s">
        <v>1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163</v>
      </c>
      <c r="AU320" s="215" t="s">
        <v>85</v>
      </c>
      <c r="AV320" s="13" t="s">
        <v>83</v>
      </c>
      <c r="AW320" s="13" t="s">
        <v>32</v>
      </c>
      <c r="AX320" s="13" t="s">
        <v>76</v>
      </c>
      <c r="AY320" s="215" t="s">
        <v>154</v>
      </c>
    </row>
    <row r="321" spans="2:51" s="14" customFormat="1" ht="11.25">
      <c r="B321" s="216"/>
      <c r="C321" s="217"/>
      <c r="D321" s="207" t="s">
        <v>163</v>
      </c>
      <c r="E321" s="218" t="s">
        <v>1</v>
      </c>
      <c r="F321" s="219" t="s">
        <v>1829</v>
      </c>
      <c r="G321" s="217"/>
      <c r="H321" s="220">
        <v>0.033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163</v>
      </c>
      <c r="AU321" s="226" t="s">
        <v>85</v>
      </c>
      <c r="AV321" s="14" t="s">
        <v>85</v>
      </c>
      <c r="AW321" s="14" t="s">
        <v>32</v>
      </c>
      <c r="AX321" s="14" t="s">
        <v>76</v>
      </c>
      <c r="AY321" s="226" t="s">
        <v>154</v>
      </c>
    </row>
    <row r="322" spans="2:51" s="15" customFormat="1" ht="11.25">
      <c r="B322" s="227"/>
      <c r="C322" s="228"/>
      <c r="D322" s="207" t="s">
        <v>163</v>
      </c>
      <c r="E322" s="229" t="s">
        <v>1</v>
      </c>
      <c r="F322" s="230" t="s">
        <v>166</v>
      </c>
      <c r="G322" s="228"/>
      <c r="H322" s="231">
        <v>0.033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163</v>
      </c>
      <c r="AU322" s="237" t="s">
        <v>85</v>
      </c>
      <c r="AV322" s="15" t="s">
        <v>161</v>
      </c>
      <c r="AW322" s="15" t="s">
        <v>32</v>
      </c>
      <c r="AX322" s="15" t="s">
        <v>83</v>
      </c>
      <c r="AY322" s="237" t="s">
        <v>154</v>
      </c>
    </row>
    <row r="323" spans="1:65" s="2" customFormat="1" ht="16.5" customHeight="1">
      <c r="A323" s="35"/>
      <c r="B323" s="36"/>
      <c r="C323" s="192" t="s">
        <v>439</v>
      </c>
      <c r="D323" s="192" t="s">
        <v>156</v>
      </c>
      <c r="E323" s="193" t="s">
        <v>1830</v>
      </c>
      <c r="F323" s="194" t="s">
        <v>1831</v>
      </c>
      <c r="G323" s="195" t="s">
        <v>216</v>
      </c>
      <c r="H323" s="196">
        <v>3.146</v>
      </c>
      <c r="I323" s="197"/>
      <c r="J323" s="198">
        <f>ROUND(I323*H323,2)</f>
        <v>0</v>
      </c>
      <c r="K323" s="194" t="s">
        <v>160</v>
      </c>
      <c r="L323" s="40"/>
      <c r="M323" s="199" t="s">
        <v>1</v>
      </c>
      <c r="N323" s="200" t="s">
        <v>41</v>
      </c>
      <c r="O323" s="72"/>
      <c r="P323" s="201">
        <f>O323*H323</f>
        <v>0</v>
      </c>
      <c r="Q323" s="201">
        <v>0.01282</v>
      </c>
      <c r="R323" s="201">
        <f>Q323*H323</f>
        <v>0.04033172</v>
      </c>
      <c r="S323" s="201">
        <v>0</v>
      </c>
      <c r="T323" s="20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3" t="s">
        <v>161</v>
      </c>
      <c r="AT323" s="203" t="s">
        <v>156</v>
      </c>
      <c r="AU323" s="203" t="s">
        <v>85</v>
      </c>
      <c r="AY323" s="18" t="s">
        <v>154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8" t="s">
        <v>83</v>
      </c>
      <c r="BK323" s="204">
        <f>ROUND(I323*H323,2)</f>
        <v>0</v>
      </c>
      <c r="BL323" s="18" t="s">
        <v>161</v>
      </c>
      <c r="BM323" s="203" t="s">
        <v>1832</v>
      </c>
    </row>
    <row r="324" spans="2:51" s="14" customFormat="1" ht="11.25">
      <c r="B324" s="216"/>
      <c r="C324" s="217"/>
      <c r="D324" s="207" t="s">
        <v>163</v>
      </c>
      <c r="E324" s="218" t="s">
        <v>1</v>
      </c>
      <c r="F324" s="219" t="s">
        <v>1833</v>
      </c>
      <c r="G324" s="217"/>
      <c r="H324" s="220">
        <v>2.496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163</v>
      </c>
      <c r="AU324" s="226" t="s">
        <v>85</v>
      </c>
      <c r="AV324" s="14" t="s">
        <v>85</v>
      </c>
      <c r="AW324" s="14" t="s">
        <v>32</v>
      </c>
      <c r="AX324" s="14" t="s">
        <v>76</v>
      </c>
      <c r="AY324" s="226" t="s">
        <v>154</v>
      </c>
    </row>
    <row r="325" spans="2:51" s="14" customFormat="1" ht="11.25">
      <c r="B325" s="216"/>
      <c r="C325" s="217"/>
      <c r="D325" s="207" t="s">
        <v>163</v>
      </c>
      <c r="E325" s="218" t="s">
        <v>1</v>
      </c>
      <c r="F325" s="219" t="s">
        <v>1834</v>
      </c>
      <c r="G325" s="217"/>
      <c r="H325" s="220">
        <v>0.65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163</v>
      </c>
      <c r="AU325" s="226" t="s">
        <v>85</v>
      </c>
      <c r="AV325" s="14" t="s">
        <v>85</v>
      </c>
      <c r="AW325" s="14" t="s">
        <v>32</v>
      </c>
      <c r="AX325" s="14" t="s">
        <v>76</v>
      </c>
      <c r="AY325" s="226" t="s">
        <v>154</v>
      </c>
    </row>
    <row r="326" spans="2:51" s="15" customFormat="1" ht="11.25">
      <c r="B326" s="227"/>
      <c r="C326" s="228"/>
      <c r="D326" s="207" t="s">
        <v>163</v>
      </c>
      <c r="E326" s="229" t="s">
        <v>1</v>
      </c>
      <c r="F326" s="230" t="s">
        <v>166</v>
      </c>
      <c r="G326" s="228"/>
      <c r="H326" s="231">
        <v>3.146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163</v>
      </c>
      <c r="AU326" s="237" t="s">
        <v>85</v>
      </c>
      <c r="AV326" s="15" t="s">
        <v>161</v>
      </c>
      <c r="AW326" s="15" t="s">
        <v>32</v>
      </c>
      <c r="AX326" s="15" t="s">
        <v>83</v>
      </c>
      <c r="AY326" s="237" t="s">
        <v>154</v>
      </c>
    </row>
    <row r="327" spans="1:65" s="2" customFormat="1" ht="16.5" customHeight="1">
      <c r="A327" s="35"/>
      <c r="B327" s="36"/>
      <c r="C327" s="192" t="s">
        <v>444</v>
      </c>
      <c r="D327" s="192" t="s">
        <v>156</v>
      </c>
      <c r="E327" s="193" t="s">
        <v>1835</v>
      </c>
      <c r="F327" s="194" t="s">
        <v>1836</v>
      </c>
      <c r="G327" s="195" t="s">
        <v>216</v>
      </c>
      <c r="H327" s="196">
        <v>3.146</v>
      </c>
      <c r="I327" s="197"/>
      <c r="J327" s="198">
        <f>ROUND(I327*H327,2)</f>
        <v>0</v>
      </c>
      <c r="K327" s="194" t="s">
        <v>160</v>
      </c>
      <c r="L327" s="40"/>
      <c r="M327" s="199" t="s">
        <v>1</v>
      </c>
      <c r="N327" s="200" t="s">
        <v>41</v>
      </c>
      <c r="O327" s="7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3" t="s">
        <v>161</v>
      </c>
      <c r="AT327" s="203" t="s">
        <v>156</v>
      </c>
      <c r="AU327" s="203" t="s">
        <v>85</v>
      </c>
      <c r="AY327" s="18" t="s">
        <v>154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8" t="s">
        <v>83</v>
      </c>
      <c r="BK327" s="204">
        <f>ROUND(I327*H327,2)</f>
        <v>0</v>
      </c>
      <c r="BL327" s="18" t="s">
        <v>161</v>
      </c>
      <c r="BM327" s="203" t="s">
        <v>1837</v>
      </c>
    </row>
    <row r="328" spans="2:51" s="14" customFormat="1" ht="11.25">
      <c r="B328" s="216"/>
      <c r="C328" s="217"/>
      <c r="D328" s="207" t="s">
        <v>163</v>
      </c>
      <c r="E328" s="218" t="s">
        <v>1</v>
      </c>
      <c r="F328" s="219" t="s">
        <v>1838</v>
      </c>
      <c r="G328" s="217"/>
      <c r="H328" s="220">
        <v>3.146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163</v>
      </c>
      <c r="AU328" s="226" t="s">
        <v>85</v>
      </c>
      <c r="AV328" s="14" t="s">
        <v>85</v>
      </c>
      <c r="AW328" s="14" t="s">
        <v>32</v>
      </c>
      <c r="AX328" s="14" t="s">
        <v>83</v>
      </c>
      <c r="AY328" s="226" t="s">
        <v>154</v>
      </c>
    </row>
    <row r="329" spans="2:63" s="12" customFormat="1" ht="22.9" customHeight="1">
      <c r="B329" s="176"/>
      <c r="C329" s="177"/>
      <c r="D329" s="178" t="s">
        <v>75</v>
      </c>
      <c r="E329" s="190" t="s">
        <v>179</v>
      </c>
      <c r="F329" s="190" t="s">
        <v>1839</v>
      </c>
      <c r="G329" s="177"/>
      <c r="H329" s="177"/>
      <c r="I329" s="180"/>
      <c r="J329" s="191">
        <f>BK329</f>
        <v>0</v>
      </c>
      <c r="K329" s="177"/>
      <c r="L329" s="182"/>
      <c r="M329" s="183"/>
      <c r="N329" s="184"/>
      <c r="O329" s="184"/>
      <c r="P329" s="185">
        <f>SUM(P330:P356)</f>
        <v>0</v>
      </c>
      <c r="Q329" s="184"/>
      <c r="R329" s="185">
        <f>SUM(R330:R356)</f>
        <v>27.534877500000004</v>
      </c>
      <c r="S329" s="184"/>
      <c r="T329" s="186">
        <f>SUM(T330:T356)</f>
        <v>0</v>
      </c>
      <c r="AR329" s="187" t="s">
        <v>83</v>
      </c>
      <c r="AT329" s="188" t="s">
        <v>75</v>
      </c>
      <c r="AU329" s="188" t="s">
        <v>83</v>
      </c>
      <c r="AY329" s="187" t="s">
        <v>154</v>
      </c>
      <c r="BK329" s="189">
        <f>SUM(BK330:BK356)</f>
        <v>0</v>
      </c>
    </row>
    <row r="330" spans="1:65" s="2" customFormat="1" ht="16.5" customHeight="1">
      <c r="A330" s="35"/>
      <c r="B330" s="36"/>
      <c r="C330" s="192" t="s">
        <v>448</v>
      </c>
      <c r="D330" s="192" t="s">
        <v>156</v>
      </c>
      <c r="E330" s="193" t="s">
        <v>1840</v>
      </c>
      <c r="F330" s="194" t="s">
        <v>1841</v>
      </c>
      <c r="G330" s="195" t="s">
        <v>216</v>
      </c>
      <c r="H330" s="196">
        <v>292.656</v>
      </c>
      <c r="I330" s="197"/>
      <c r="J330" s="198">
        <f>ROUND(I330*H330,2)</f>
        <v>0</v>
      </c>
      <c r="K330" s="194" t="s">
        <v>160</v>
      </c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161</v>
      </c>
      <c r="AT330" s="203" t="s">
        <v>156</v>
      </c>
      <c r="AU330" s="203" t="s">
        <v>85</v>
      </c>
      <c r="AY330" s="18" t="s">
        <v>154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83</v>
      </c>
      <c r="BK330" s="204">
        <f>ROUND(I330*H330,2)</f>
        <v>0</v>
      </c>
      <c r="BL330" s="18" t="s">
        <v>161</v>
      </c>
      <c r="BM330" s="203" t="s">
        <v>1842</v>
      </c>
    </row>
    <row r="331" spans="2:51" s="13" customFormat="1" ht="11.25">
      <c r="B331" s="205"/>
      <c r="C331" s="206"/>
      <c r="D331" s="207" t="s">
        <v>163</v>
      </c>
      <c r="E331" s="208" t="s">
        <v>1</v>
      </c>
      <c r="F331" s="209" t="s">
        <v>1843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85</v>
      </c>
      <c r="AV331" s="13" t="s">
        <v>83</v>
      </c>
      <c r="AW331" s="13" t="s">
        <v>32</v>
      </c>
      <c r="AX331" s="13" t="s">
        <v>76</v>
      </c>
      <c r="AY331" s="215" t="s">
        <v>154</v>
      </c>
    </row>
    <row r="332" spans="2:51" s="14" customFormat="1" ht="11.25">
      <c r="B332" s="216"/>
      <c r="C332" s="217"/>
      <c r="D332" s="207" t="s">
        <v>163</v>
      </c>
      <c r="E332" s="218" t="s">
        <v>1</v>
      </c>
      <c r="F332" s="219" t="s">
        <v>1844</v>
      </c>
      <c r="G332" s="217"/>
      <c r="H332" s="220">
        <v>153.626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163</v>
      </c>
      <c r="AU332" s="226" t="s">
        <v>85</v>
      </c>
      <c r="AV332" s="14" t="s">
        <v>85</v>
      </c>
      <c r="AW332" s="14" t="s">
        <v>32</v>
      </c>
      <c r="AX332" s="14" t="s">
        <v>76</v>
      </c>
      <c r="AY332" s="226" t="s">
        <v>154</v>
      </c>
    </row>
    <row r="333" spans="2:51" s="13" customFormat="1" ht="11.25">
      <c r="B333" s="205"/>
      <c r="C333" s="206"/>
      <c r="D333" s="207" t="s">
        <v>163</v>
      </c>
      <c r="E333" s="208" t="s">
        <v>1</v>
      </c>
      <c r="F333" s="209" t="s">
        <v>1845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163</v>
      </c>
      <c r="AU333" s="215" t="s">
        <v>85</v>
      </c>
      <c r="AV333" s="13" t="s">
        <v>83</v>
      </c>
      <c r="AW333" s="13" t="s">
        <v>32</v>
      </c>
      <c r="AX333" s="13" t="s">
        <v>76</v>
      </c>
      <c r="AY333" s="215" t="s">
        <v>154</v>
      </c>
    </row>
    <row r="334" spans="2:51" s="14" customFormat="1" ht="11.25">
      <c r="B334" s="216"/>
      <c r="C334" s="217"/>
      <c r="D334" s="207" t="s">
        <v>163</v>
      </c>
      <c r="E334" s="218" t="s">
        <v>1</v>
      </c>
      <c r="F334" s="219" t="s">
        <v>1846</v>
      </c>
      <c r="G334" s="217"/>
      <c r="H334" s="220">
        <v>126.23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163</v>
      </c>
      <c r="AU334" s="226" t="s">
        <v>85</v>
      </c>
      <c r="AV334" s="14" t="s">
        <v>85</v>
      </c>
      <c r="AW334" s="14" t="s">
        <v>32</v>
      </c>
      <c r="AX334" s="14" t="s">
        <v>76</v>
      </c>
      <c r="AY334" s="226" t="s">
        <v>154</v>
      </c>
    </row>
    <row r="335" spans="2:51" s="13" customFormat="1" ht="11.25">
      <c r="B335" s="205"/>
      <c r="C335" s="206"/>
      <c r="D335" s="207" t="s">
        <v>163</v>
      </c>
      <c r="E335" s="208" t="s">
        <v>1</v>
      </c>
      <c r="F335" s="209" t="s">
        <v>1847</v>
      </c>
      <c r="G335" s="206"/>
      <c r="H335" s="208" t="s">
        <v>1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163</v>
      </c>
      <c r="AU335" s="215" t="s">
        <v>85</v>
      </c>
      <c r="AV335" s="13" t="s">
        <v>83</v>
      </c>
      <c r="AW335" s="13" t="s">
        <v>32</v>
      </c>
      <c r="AX335" s="13" t="s">
        <v>76</v>
      </c>
      <c r="AY335" s="215" t="s">
        <v>154</v>
      </c>
    </row>
    <row r="336" spans="2:51" s="14" customFormat="1" ht="11.25">
      <c r="B336" s="216"/>
      <c r="C336" s="217"/>
      <c r="D336" s="207" t="s">
        <v>163</v>
      </c>
      <c r="E336" s="218" t="s">
        <v>1</v>
      </c>
      <c r="F336" s="219" t="s">
        <v>1848</v>
      </c>
      <c r="G336" s="217"/>
      <c r="H336" s="220">
        <v>12.8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163</v>
      </c>
      <c r="AU336" s="226" t="s">
        <v>85</v>
      </c>
      <c r="AV336" s="14" t="s">
        <v>85</v>
      </c>
      <c r="AW336" s="14" t="s">
        <v>32</v>
      </c>
      <c r="AX336" s="14" t="s">
        <v>76</v>
      </c>
      <c r="AY336" s="226" t="s">
        <v>154</v>
      </c>
    </row>
    <row r="337" spans="2:51" s="15" customFormat="1" ht="11.25">
      <c r="B337" s="227"/>
      <c r="C337" s="228"/>
      <c r="D337" s="207" t="s">
        <v>163</v>
      </c>
      <c r="E337" s="229" t="s">
        <v>1</v>
      </c>
      <c r="F337" s="230" t="s">
        <v>166</v>
      </c>
      <c r="G337" s="228"/>
      <c r="H337" s="231">
        <v>292.656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163</v>
      </c>
      <c r="AU337" s="237" t="s">
        <v>85</v>
      </c>
      <c r="AV337" s="15" t="s">
        <v>161</v>
      </c>
      <c r="AW337" s="15" t="s">
        <v>32</v>
      </c>
      <c r="AX337" s="15" t="s">
        <v>83</v>
      </c>
      <c r="AY337" s="237" t="s">
        <v>154</v>
      </c>
    </row>
    <row r="338" spans="1:65" s="2" customFormat="1" ht="24">
      <c r="A338" s="35"/>
      <c r="B338" s="36"/>
      <c r="C338" s="192" t="s">
        <v>454</v>
      </c>
      <c r="D338" s="192" t="s">
        <v>156</v>
      </c>
      <c r="E338" s="193" t="s">
        <v>1849</v>
      </c>
      <c r="F338" s="194" t="s">
        <v>1850</v>
      </c>
      <c r="G338" s="195" t="s">
        <v>216</v>
      </c>
      <c r="H338" s="196">
        <v>131.69</v>
      </c>
      <c r="I338" s="197"/>
      <c r="J338" s="198">
        <f>ROUND(I338*H338,2)</f>
        <v>0</v>
      </c>
      <c r="K338" s="194" t="s">
        <v>1</v>
      </c>
      <c r="L338" s="40"/>
      <c r="M338" s="199" t="s">
        <v>1</v>
      </c>
      <c r="N338" s="200" t="s">
        <v>41</v>
      </c>
      <c r="O338" s="7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3" t="s">
        <v>161</v>
      </c>
      <c r="AT338" s="203" t="s">
        <v>156</v>
      </c>
      <c r="AU338" s="203" t="s">
        <v>85</v>
      </c>
      <c r="AY338" s="18" t="s">
        <v>154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8" t="s">
        <v>83</v>
      </c>
      <c r="BK338" s="204">
        <f>ROUND(I338*H338,2)</f>
        <v>0</v>
      </c>
      <c r="BL338" s="18" t="s">
        <v>161</v>
      </c>
      <c r="BM338" s="203" t="s">
        <v>1851</v>
      </c>
    </row>
    <row r="339" spans="2:51" s="13" customFormat="1" ht="11.25">
      <c r="B339" s="205"/>
      <c r="C339" s="206"/>
      <c r="D339" s="207" t="s">
        <v>163</v>
      </c>
      <c r="E339" s="208" t="s">
        <v>1</v>
      </c>
      <c r="F339" s="209" t="s">
        <v>1852</v>
      </c>
      <c r="G339" s="206"/>
      <c r="H339" s="208" t="s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163</v>
      </c>
      <c r="AU339" s="215" t="s">
        <v>85</v>
      </c>
      <c r="AV339" s="13" t="s">
        <v>83</v>
      </c>
      <c r="AW339" s="13" t="s">
        <v>32</v>
      </c>
      <c r="AX339" s="13" t="s">
        <v>76</v>
      </c>
      <c r="AY339" s="215" t="s">
        <v>154</v>
      </c>
    </row>
    <row r="340" spans="2:51" s="14" customFormat="1" ht="11.25">
      <c r="B340" s="216"/>
      <c r="C340" s="217"/>
      <c r="D340" s="207" t="s">
        <v>163</v>
      </c>
      <c r="E340" s="218" t="s">
        <v>1</v>
      </c>
      <c r="F340" s="219" t="s">
        <v>1853</v>
      </c>
      <c r="G340" s="217"/>
      <c r="H340" s="220">
        <v>131.69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163</v>
      </c>
      <c r="AU340" s="226" t="s">
        <v>85</v>
      </c>
      <c r="AV340" s="14" t="s">
        <v>85</v>
      </c>
      <c r="AW340" s="14" t="s">
        <v>32</v>
      </c>
      <c r="AX340" s="14" t="s">
        <v>76</v>
      </c>
      <c r="AY340" s="226" t="s">
        <v>154</v>
      </c>
    </row>
    <row r="341" spans="2:51" s="15" customFormat="1" ht="11.25">
      <c r="B341" s="227"/>
      <c r="C341" s="228"/>
      <c r="D341" s="207" t="s">
        <v>163</v>
      </c>
      <c r="E341" s="229" t="s">
        <v>1</v>
      </c>
      <c r="F341" s="230" t="s">
        <v>166</v>
      </c>
      <c r="G341" s="228"/>
      <c r="H341" s="231">
        <v>131.69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163</v>
      </c>
      <c r="AU341" s="237" t="s">
        <v>85</v>
      </c>
      <c r="AV341" s="15" t="s">
        <v>161</v>
      </c>
      <c r="AW341" s="15" t="s">
        <v>32</v>
      </c>
      <c r="AX341" s="15" t="s">
        <v>83</v>
      </c>
      <c r="AY341" s="237" t="s">
        <v>154</v>
      </c>
    </row>
    <row r="342" spans="1:65" s="2" customFormat="1" ht="16.5" customHeight="1">
      <c r="A342" s="35"/>
      <c r="B342" s="36"/>
      <c r="C342" s="192" t="s">
        <v>458</v>
      </c>
      <c r="D342" s="192" t="s">
        <v>156</v>
      </c>
      <c r="E342" s="193" t="s">
        <v>1854</v>
      </c>
      <c r="F342" s="194" t="s">
        <v>1855</v>
      </c>
      <c r="G342" s="195" t="s">
        <v>216</v>
      </c>
      <c r="H342" s="196">
        <v>153.626</v>
      </c>
      <c r="I342" s="197"/>
      <c r="J342" s="198">
        <f>ROUND(I342*H342,2)</f>
        <v>0</v>
      </c>
      <c r="K342" s="194" t="s">
        <v>1</v>
      </c>
      <c r="L342" s="40"/>
      <c r="M342" s="199" t="s">
        <v>1</v>
      </c>
      <c r="N342" s="200" t="s">
        <v>41</v>
      </c>
      <c r="O342" s="7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3" t="s">
        <v>161</v>
      </c>
      <c r="AT342" s="203" t="s">
        <v>156</v>
      </c>
      <c r="AU342" s="203" t="s">
        <v>85</v>
      </c>
      <c r="AY342" s="18" t="s">
        <v>154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8" t="s">
        <v>83</v>
      </c>
      <c r="BK342" s="204">
        <f>ROUND(I342*H342,2)</f>
        <v>0</v>
      </c>
      <c r="BL342" s="18" t="s">
        <v>161</v>
      </c>
      <c r="BM342" s="203" t="s">
        <v>1856</v>
      </c>
    </row>
    <row r="343" spans="2:51" s="13" customFormat="1" ht="11.25">
      <c r="B343" s="205"/>
      <c r="C343" s="206"/>
      <c r="D343" s="207" t="s">
        <v>163</v>
      </c>
      <c r="E343" s="208" t="s">
        <v>1</v>
      </c>
      <c r="F343" s="209" t="s">
        <v>1857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163</v>
      </c>
      <c r="AU343" s="215" t="s">
        <v>85</v>
      </c>
      <c r="AV343" s="13" t="s">
        <v>83</v>
      </c>
      <c r="AW343" s="13" t="s">
        <v>32</v>
      </c>
      <c r="AX343" s="13" t="s">
        <v>76</v>
      </c>
      <c r="AY343" s="215" t="s">
        <v>154</v>
      </c>
    </row>
    <row r="344" spans="2:51" s="14" customFormat="1" ht="11.25">
      <c r="B344" s="216"/>
      <c r="C344" s="217"/>
      <c r="D344" s="207" t="s">
        <v>163</v>
      </c>
      <c r="E344" s="218" t="s">
        <v>1</v>
      </c>
      <c r="F344" s="219" t="s">
        <v>1853</v>
      </c>
      <c r="G344" s="217"/>
      <c r="H344" s="220">
        <v>131.69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163</v>
      </c>
      <c r="AU344" s="226" t="s">
        <v>85</v>
      </c>
      <c r="AV344" s="14" t="s">
        <v>85</v>
      </c>
      <c r="AW344" s="14" t="s">
        <v>32</v>
      </c>
      <c r="AX344" s="14" t="s">
        <v>76</v>
      </c>
      <c r="AY344" s="226" t="s">
        <v>154</v>
      </c>
    </row>
    <row r="345" spans="2:51" s="13" customFormat="1" ht="11.25">
      <c r="B345" s="205"/>
      <c r="C345" s="206"/>
      <c r="D345" s="207" t="s">
        <v>163</v>
      </c>
      <c r="E345" s="208" t="s">
        <v>1</v>
      </c>
      <c r="F345" s="209" t="s">
        <v>1858</v>
      </c>
      <c r="G345" s="206"/>
      <c r="H345" s="208" t="s">
        <v>1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163</v>
      </c>
      <c r="AU345" s="215" t="s">
        <v>85</v>
      </c>
      <c r="AV345" s="13" t="s">
        <v>83</v>
      </c>
      <c r="AW345" s="13" t="s">
        <v>32</v>
      </c>
      <c r="AX345" s="13" t="s">
        <v>76</v>
      </c>
      <c r="AY345" s="215" t="s">
        <v>154</v>
      </c>
    </row>
    <row r="346" spans="2:51" s="14" customFormat="1" ht="11.25">
      <c r="B346" s="216"/>
      <c r="C346" s="217"/>
      <c r="D346" s="207" t="s">
        <v>163</v>
      </c>
      <c r="E346" s="218" t="s">
        <v>1</v>
      </c>
      <c r="F346" s="219" t="s">
        <v>1859</v>
      </c>
      <c r="G346" s="217"/>
      <c r="H346" s="220">
        <v>21.936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163</v>
      </c>
      <c r="AU346" s="226" t="s">
        <v>85</v>
      </c>
      <c r="AV346" s="14" t="s">
        <v>85</v>
      </c>
      <c r="AW346" s="14" t="s">
        <v>32</v>
      </c>
      <c r="AX346" s="14" t="s">
        <v>76</v>
      </c>
      <c r="AY346" s="226" t="s">
        <v>154</v>
      </c>
    </row>
    <row r="347" spans="2:51" s="15" customFormat="1" ht="11.25">
      <c r="B347" s="227"/>
      <c r="C347" s="228"/>
      <c r="D347" s="207" t="s">
        <v>163</v>
      </c>
      <c r="E347" s="229" t="s">
        <v>1</v>
      </c>
      <c r="F347" s="230" t="s">
        <v>166</v>
      </c>
      <c r="G347" s="228"/>
      <c r="H347" s="231">
        <v>153.626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163</v>
      </c>
      <c r="AU347" s="237" t="s">
        <v>85</v>
      </c>
      <c r="AV347" s="15" t="s">
        <v>161</v>
      </c>
      <c r="AW347" s="15" t="s">
        <v>32</v>
      </c>
      <c r="AX347" s="15" t="s">
        <v>83</v>
      </c>
      <c r="AY347" s="237" t="s">
        <v>154</v>
      </c>
    </row>
    <row r="348" spans="1:65" s="2" customFormat="1" ht="16.5" customHeight="1">
      <c r="A348" s="35"/>
      <c r="B348" s="36"/>
      <c r="C348" s="192" t="s">
        <v>462</v>
      </c>
      <c r="D348" s="192" t="s">
        <v>156</v>
      </c>
      <c r="E348" s="193" t="s">
        <v>1860</v>
      </c>
      <c r="F348" s="194" t="s">
        <v>1861</v>
      </c>
      <c r="G348" s="195" t="s">
        <v>216</v>
      </c>
      <c r="H348" s="196">
        <v>126.23</v>
      </c>
      <c r="I348" s="197"/>
      <c r="J348" s="198">
        <f>ROUND(I348*H348,2)</f>
        <v>0</v>
      </c>
      <c r="K348" s="194" t="s">
        <v>160</v>
      </c>
      <c r="L348" s="40"/>
      <c r="M348" s="199" t="s">
        <v>1</v>
      </c>
      <c r="N348" s="200" t="s">
        <v>41</v>
      </c>
      <c r="O348" s="72"/>
      <c r="P348" s="201">
        <f>O348*H348</f>
        <v>0</v>
      </c>
      <c r="Q348" s="201">
        <v>0.08425</v>
      </c>
      <c r="R348" s="201">
        <f>Q348*H348</f>
        <v>10.634877500000002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161</v>
      </c>
      <c r="AT348" s="203" t="s">
        <v>156</v>
      </c>
      <c r="AU348" s="203" t="s">
        <v>85</v>
      </c>
      <c r="AY348" s="18" t="s">
        <v>154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83</v>
      </c>
      <c r="BK348" s="204">
        <f>ROUND(I348*H348,2)</f>
        <v>0</v>
      </c>
      <c r="BL348" s="18" t="s">
        <v>161</v>
      </c>
      <c r="BM348" s="203" t="s">
        <v>1862</v>
      </c>
    </row>
    <row r="349" spans="2:51" s="13" customFormat="1" ht="11.25">
      <c r="B349" s="205"/>
      <c r="C349" s="206"/>
      <c r="D349" s="207" t="s">
        <v>163</v>
      </c>
      <c r="E349" s="208" t="s">
        <v>1</v>
      </c>
      <c r="F349" s="209" t="s">
        <v>1863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163</v>
      </c>
      <c r="AU349" s="215" t="s">
        <v>85</v>
      </c>
      <c r="AV349" s="13" t="s">
        <v>83</v>
      </c>
      <c r="AW349" s="13" t="s">
        <v>32</v>
      </c>
      <c r="AX349" s="13" t="s">
        <v>76</v>
      </c>
      <c r="AY349" s="215" t="s">
        <v>154</v>
      </c>
    </row>
    <row r="350" spans="2:51" s="14" customFormat="1" ht="11.25">
      <c r="B350" s="216"/>
      <c r="C350" s="217"/>
      <c r="D350" s="207" t="s">
        <v>163</v>
      </c>
      <c r="E350" s="218" t="s">
        <v>1</v>
      </c>
      <c r="F350" s="219" t="s">
        <v>1846</v>
      </c>
      <c r="G350" s="217"/>
      <c r="H350" s="220">
        <v>126.23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163</v>
      </c>
      <c r="AU350" s="226" t="s">
        <v>85</v>
      </c>
      <c r="AV350" s="14" t="s">
        <v>85</v>
      </c>
      <c r="AW350" s="14" t="s">
        <v>32</v>
      </c>
      <c r="AX350" s="14" t="s">
        <v>76</v>
      </c>
      <c r="AY350" s="226" t="s">
        <v>154</v>
      </c>
    </row>
    <row r="351" spans="2:51" s="15" customFormat="1" ht="11.25">
      <c r="B351" s="227"/>
      <c r="C351" s="228"/>
      <c r="D351" s="207" t="s">
        <v>163</v>
      </c>
      <c r="E351" s="229" t="s">
        <v>1</v>
      </c>
      <c r="F351" s="230" t="s">
        <v>166</v>
      </c>
      <c r="G351" s="228"/>
      <c r="H351" s="231">
        <v>126.23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163</v>
      </c>
      <c r="AU351" s="237" t="s">
        <v>85</v>
      </c>
      <c r="AV351" s="15" t="s">
        <v>161</v>
      </c>
      <c r="AW351" s="15" t="s">
        <v>32</v>
      </c>
      <c r="AX351" s="15" t="s">
        <v>83</v>
      </c>
      <c r="AY351" s="237" t="s">
        <v>154</v>
      </c>
    </row>
    <row r="352" spans="1:65" s="2" customFormat="1" ht="16.5" customHeight="1">
      <c r="A352" s="35"/>
      <c r="B352" s="36"/>
      <c r="C352" s="238" t="s">
        <v>467</v>
      </c>
      <c r="D352" s="238" t="s">
        <v>206</v>
      </c>
      <c r="E352" s="239" t="s">
        <v>1864</v>
      </c>
      <c r="F352" s="240" t="s">
        <v>1865</v>
      </c>
      <c r="G352" s="241" t="s">
        <v>216</v>
      </c>
      <c r="H352" s="242">
        <v>130</v>
      </c>
      <c r="I352" s="243"/>
      <c r="J352" s="244">
        <f>ROUND(I352*H352,2)</f>
        <v>0</v>
      </c>
      <c r="K352" s="240" t="s">
        <v>160</v>
      </c>
      <c r="L352" s="245"/>
      <c r="M352" s="246" t="s">
        <v>1</v>
      </c>
      <c r="N352" s="247" t="s">
        <v>41</v>
      </c>
      <c r="O352" s="72"/>
      <c r="P352" s="201">
        <f>O352*H352</f>
        <v>0</v>
      </c>
      <c r="Q352" s="201">
        <v>0.13</v>
      </c>
      <c r="R352" s="201">
        <f>Q352*H352</f>
        <v>16.900000000000002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199</v>
      </c>
      <c r="AT352" s="203" t="s">
        <v>206</v>
      </c>
      <c r="AU352" s="203" t="s">
        <v>85</v>
      </c>
      <c r="AY352" s="18" t="s">
        <v>154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83</v>
      </c>
      <c r="BK352" s="204">
        <f>ROUND(I352*H352,2)</f>
        <v>0</v>
      </c>
      <c r="BL352" s="18" t="s">
        <v>161</v>
      </c>
      <c r="BM352" s="203" t="s">
        <v>1866</v>
      </c>
    </row>
    <row r="353" spans="2:51" s="14" customFormat="1" ht="11.25">
      <c r="B353" s="216"/>
      <c r="C353" s="217"/>
      <c r="D353" s="207" t="s">
        <v>163</v>
      </c>
      <c r="E353" s="218" t="s">
        <v>1</v>
      </c>
      <c r="F353" s="219" t="s">
        <v>1846</v>
      </c>
      <c r="G353" s="217"/>
      <c r="H353" s="220">
        <v>126.23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163</v>
      </c>
      <c r="AU353" s="226" t="s">
        <v>85</v>
      </c>
      <c r="AV353" s="14" t="s">
        <v>85</v>
      </c>
      <c r="AW353" s="14" t="s">
        <v>32</v>
      </c>
      <c r="AX353" s="14" t="s">
        <v>76</v>
      </c>
      <c r="AY353" s="226" t="s">
        <v>154</v>
      </c>
    </row>
    <row r="354" spans="2:51" s="13" customFormat="1" ht="11.25">
      <c r="B354" s="205"/>
      <c r="C354" s="206"/>
      <c r="D354" s="207" t="s">
        <v>163</v>
      </c>
      <c r="E354" s="208" t="s">
        <v>1</v>
      </c>
      <c r="F354" s="209" t="s">
        <v>1867</v>
      </c>
      <c r="G354" s="206"/>
      <c r="H354" s="208" t="s">
        <v>1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163</v>
      </c>
      <c r="AU354" s="215" t="s">
        <v>85</v>
      </c>
      <c r="AV354" s="13" t="s">
        <v>83</v>
      </c>
      <c r="AW354" s="13" t="s">
        <v>32</v>
      </c>
      <c r="AX354" s="13" t="s">
        <v>76</v>
      </c>
      <c r="AY354" s="215" t="s">
        <v>154</v>
      </c>
    </row>
    <row r="355" spans="2:51" s="14" customFormat="1" ht="11.25">
      <c r="B355" s="216"/>
      <c r="C355" s="217"/>
      <c r="D355" s="207" t="s">
        <v>163</v>
      </c>
      <c r="E355" s="218" t="s">
        <v>1</v>
      </c>
      <c r="F355" s="219" t="s">
        <v>1868</v>
      </c>
      <c r="G355" s="217"/>
      <c r="H355" s="220">
        <v>3.77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163</v>
      </c>
      <c r="AU355" s="226" t="s">
        <v>85</v>
      </c>
      <c r="AV355" s="14" t="s">
        <v>85</v>
      </c>
      <c r="AW355" s="14" t="s">
        <v>32</v>
      </c>
      <c r="AX355" s="14" t="s">
        <v>76</v>
      </c>
      <c r="AY355" s="226" t="s">
        <v>154</v>
      </c>
    </row>
    <row r="356" spans="2:51" s="15" customFormat="1" ht="11.25">
      <c r="B356" s="227"/>
      <c r="C356" s="228"/>
      <c r="D356" s="207" t="s">
        <v>163</v>
      </c>
      <c r="E356" s="229" t="s">
        <v>1</v>
      </c>
      <c r="F356" s="230" t="s">
        <v>166</v>
      </c>
      <c r="G356" s="228"/>
      <c r="H356" s="231">
        <v>130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163</v>
      </c>
      <c r="AU356" s="237" t="s">
        <v>85</v>
      </c>
      <c r="AV356" s="15" t="s">
        <v>161</v>
      </c>
      <c r="AW356" s="15" t="s">
        <v>32</v>
      </c>
      <c r="AX356" s="15" t="s">
        <v>83</v>
      </c>
      <c r="AY356" s="237" t="s">
        <v>154</v>
      </c>
    </row>
    <row r="357" spans="2:63" s="12" customFormat="1" ht="22.9" customHeight="1">
      <c r="B357" s="176"/>
      <c r="C357" s="177"/>
      <c r="D357" s="178" t="s">
        <v>75</v>
      </c>
      <c r="E357" s="190" t="s">
        <v>199</v>
      </c>
      <c r="F357" s="190" t="s">
        <v>1869</v>
      </c>
      <c r="G357" s="177"/>
      <c r="H357" s="177"/>
      <c r="I357" s="180"/>
      <c r="J357" s="191">
        <f>BK357</f>
        <v>0</v>
      </c>
      <c r="K357" s="177"/>
      <c r="L357" s="182"/>
      <c r="M357" s="183"/>
      <c r="N357" s="184"/>
      <c r="O357" s="184"/>
      <c r="P357" s="185">
        <f>SUM(P358:P367)</f>
        <v>0</v>
      </c>
      <c r="Q357" s="184"/>
      <c r="R357" s="185">
        <f>SUM(R358:R367)</f>
        <v>0.7494099999999999</v>
      </c>
      <c r="S357" s="184"/>
      <c r="T357" s="186">
        <f>SUM(T358:T367)</f>
        <v>0.5</v>
      </c>
      <c r="AR357" s="187" t="s">
        <v>83</v>
      </c>
      <c r="AT357" s="188" t="s">
        <v>75</v>
      </c>
      <c r="AU357" s="188" t="s">
        <v>83</v>
      </c>
      <c r="AY357" s="187" t="s">
        <v>154</v>
      </c>
      <c r="BK357" s="189">
        <f>SUM(BK358:BK367)</f>
        <v>0</v>
      </c>
    </row>
    <row r="358" spans="1:65" s="2" customFormat="1" ht="16.5" customHeight="1">
      <c r="A358" s="35"/>
      <c r="B358" s="36"/>
      <c r="C358" s="192" t="s">
        <v>472</v>
      </c>
      <c r="D358" s="192" t="s">
        <v>156</v>
      </c>
      <c r="E358" s="193" t="s">
        <v>1870</v>
      </c>
      <c r="F358" s="194" t="s">
        <v>1871</v>
      </c>
      <c r="G358" s="195" t="s">
        <v>266</v>
      </c>
      <c r="H358" s="196">
        <v>13.5</v>
      </c>
      <c r="I358" s="197"/>
      <c r="J358" s="198">
        <f>ROUND(I358*H358,2)</f>
        <v>0</v>
      </c>
      <c r="K358" s="194" t="s">
        <v>160</v>
      </c>
      <c r="L358" s="40"/>
      <c r="M358" s="199" t="s">
        <v>1</v>
      </c>
      <c r="N358" s="200" t="s">
        <v>41</v>
      </c>
      <c r="O358" s="72"/>
      <c r="P358" s="201">
        <f>O358*H358</f>
        <v>0</v>
      </c>
      <c r="Q358" s="201">
        <v>1E-05</v>
      </c>
      <c r="R358" s="201">
        <f>Q358*H358</f>
        <v>0.000135</v>
      </c>
      <c r="S358" s="201">
        <v>0</v>
      </c>
      <c r="T358" s="202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3" t="s">
        <v>161</v>
      </c>
      <c r="AT358" s="203" t="s">
        <v>156</v>
      </c>
      <c r="AU358" s="203" t="s">
        <v>85</v>
      </c>
      <c r="AY358" s="18" t="s">
        <v>154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18" t="s">
        <v>83</v>
      </c>
      <c r="BK358" s="204">
        <f>ROUND(I358*H358,2)</f>
        <v>0</v>
      </c>
      <c r="BL358" s="18" t="s">
        <v>161</v>
      </c>
      <c r="BM358" s="203" t="s">
        <v>1872</v>
      </c>
    </row>
    <row r="359" spans="2:51" s="14" customFormat="1" ht="11.25">
      <c r="B359" s="216"/>
      <c r="C359" s="217"/>
      <c r="D359" s="207" t="s">
        <v>163</v>
      </c>
      <c r="E359" s="218" t="s">
        <v>1</v>
      </c>
      <c r="F359" s="219" t="s">
        <v>1873</v>
      </c>
      <c r="G359" s="217"/>
      <c r="H359" s="220">
        <v>13.5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163</v>
      </c>
      <c r="AU359" s="226" t="s">
        <v>85</v>
      </c>
      <c r="AV359" s="14" t="s">
        <v>85</v>
      </c>
      <c r="AW359" s="14" t="s">
        <v>32</v>
      </c>
      <c r="AX359" s="14" t="s">
        <v>83</v>
      </c>
      <c r="AY359" s="226" t="s">
        <v>154</v>
      </c>
    </row>
    <row r="360" spans="1:65" s="2" customFormat="1" ht="16.5" customHeight="1">
      <c r="A360" s="35"/>
      <c r="B360" s="36"/>
      <c r="C360" s="238" t="s">
        <v>477</v>
      </c>
      <c r="D360" s="238" t="s">
        <v>206</v>
      </c>
      <c r="E360" s="239" t="s">
        <v>1874</v>
      </c>
      <c r="F360" s="240" t="s">
        <v>1875</v>
      </c>
      <c r="G360" s="241" t="s">
        <v>266</v>
      </c>
      <c r="H360" s="242">
        <v>13.5</v>
      </c>
      <c r="I360" s="243"/>
      <c r="J360" s="244">
        <f>ROUND(I360*H360,2)</f>
        <v>0</v>
      </c>
      <c r="K360" s="240" t="s">
        <v>160</v>
      </c>
      <c r="L360" s="245"/>
      <c r="M360" s="246" t="s">
        <v>1</v>
      </c>
      <c r="N360" s="247" t="s">
        <v>41</v>
      </c>
      <c r="O360" s="72"/>
      <c r="P360" s="201">
        <f>O360*H360</f>
        <v>0</v>
      </c>
      <c r="Q360" s="201">
        <v>0.00365</v>
      </c>
      <c r="R360" s="201">
        <f>Q360*H360</f>
        <v>0.049275</v>
      </c>
      <c r="S360" s="201">
        <v>0</v>
      </c>
      <c r="T360" s="20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3" t="s">
        <v>199</v>
      </c>
      <c r="AT360" s="203" t="s">
        <v>206</v>
      </c>
      <c r="AU360" s="203" t="s">
        <v>85</v>
      </c>
      <c r="AY360" s="18" t="s">
        <v>154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8" t="s">
        <v>83</v>
      </c>
      <c r="BK360" s="204">
        <f>ROUND(I360*H360,2)</f>
        <v>0</v>
      </c>
      <c r="BL360" s="18" t="s">
        <v>161</v>
      </c>
      <c r="BM360" s="203" t="s">
        <v>1876</v>
      </c>
    </row>
    <row r="361" spans="2:51" s="14" customFormat="1" ht="11.25">
      <c r="B361" s="216"/>
      <c r="C361" s="217"/>
      <c r="D361" s="207" t="s">
        <v>163</v>
      </c>
      <c r="E361" s="218" t="s">
        <v>1</v>
      </c>
      <c r="F361" s="219" t="s">
        <v>1877</v>
      </c>
      <c r="G361" s="217"/>
      <c r="H361" s="220">
        <v>13.5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163</v>
      </c>
      <c r="AU361" s="226" t="s">
        <v>85</v>
      </c>
      <c r="AV361" s="14" t="s">
        <v>85</v>
      </c>
      <c r="AW361" s="14" t="s">
        <v>32</v>
      </c>
      <c r="AX361" s="14" t="s">
        <v>83</v>
      </c>
      <c r="AY361" s="226" t="s">
        <v>154</v>
      </c>
    </row>
    <row r="362" spans="1:65" s="2" customFormat="1" ht="16.5" customHeight="1">
      <c r="A362" s="35"/>
      <c r="B362" s="36"/>
      <c r="C362" s="192" t="s">
        <v>482</v>
      </c>
      <c r="D362" s="192" t="s">
        <v>156</v>
      </c>
      <c r="E362" s="193" t="s">
        <v>1878</v>
      </c>
      <c r="F362" s="194" t="s">
        <v>1879</v>
      </c>
      <c r="G362" s="195" t="s">
        <v>336</v>
      </c>
      <c r="H362" s="196">
        <v>1</v>
      </c>
      <c r="I362" s="197"/>
      <c r="J362" s="198">
        <f>ROUND(I362*H362,2)</f>
        <v>0</v>
      </c>
      <c r="K362" s="194" t="s">
        <v>1</v>
      </c>
      <c r="L362" s="40"/>
      <c r="M362" s="199" t="s">
        <v>1</v>
      </c>
      <c r="N362" s="200" t="s">
        <v>41</v>
      </c>
      <c r="O362" s="72"/>
      <c r="P362" s="201">
        <f>O362*H362</f>
        <v>0</v>
      </c>
      <c r="Q362" s="201">
        <v>0.5</v>
      </c>
      <c r="R362" s="201">
        <f>Q362*H362</f>
        <v>0.5</v>
      </c>
      <c r="S362" s="201">
        <v>0</v>
      </c>
      <c r="T362" s="20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3" t="s">
        <v>161</v>
      </c>
      <c r="AT362" s="203" t="s">
        <v>156</v>
      </c>
      <c r="AU362" s="203" t="s">
        <v>85</v>
      </c>
      <c r="AY362" s="18" t="s">
        <v>154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8" t="s">
        <v>83</v>
      </c>
      <c r="BK362" s="204">
        <f>ROUND(I362*H362,2)</f>
        <v>0</v>
      </c>
      <c r="BL362" s="18" t="s">
        <v>161</v>
      </c>
      <c r="BM362" s="203" t="s">
        <v>1880</v>
      </c>
    </row>
    <row r="363" spans="2:51" s="14" customFormat="1" ht="11.25">
      <c r="B363" s="216"/>
      <c r="C363" s="217"/>
      <c r="D363" s="207" t="s">
        <v>163</v>
      </c>
      <c r="E363" s="218" t="s">
        <v>1</v>
      </c>
      <c r="F363" s="219" t="s">
        <v>83</v>
      </c>
      <c r="G363" s="217"/>
      <c r="H363" s="220">
        <v>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163</v>
      </c>
      <c r="AU363" s="226" t="s">
        <v>85</v>
      </c>
      <c r="AV363" s="14" t="s">
        <v>85</v>
      </c>
      <c r="AW363" s="14" t="s">
        <v>32</v>
      </c>
      <c r="AX363" s="14" t="s">
        <v>83</v>
      </c>
      <c r="AY363" s="226" t="s">
        <v>154</v>
      </c>
    </row>
    <row r="364" spans="1:65" s="2" customFormat="1" ht="16.5" customHeight="1">
      <c r="A364" s="35"/>
      <c r="B364" s="36"/>
      <c r="C364" s="192" t="s">
        <v>487</v>
      </c>
      <c r="D364" s="192" t="s">
        <v>156</v>
      </c>
      <c r="E364" s="193" t="s">
        <v>1881</v>
      </c>
      <c r="F364" s="194" t="s">
        <v>1882</v>
      </c>
      <c r="G364" s="195" t="s">
        <v>336</v>
      </c>
      <c r="H364" s="196">
        <v>1</v>
      </c>
      <c r="I364" s="197"/>
      <c r="J364" s="198">
        <f>ROUND(I364*H364,2)</f>
        <v>0</v>
      </c>
      <c r="K364" s="194" t="s">
        <v>1</v>
      </c>
      <c r="L364" s="40"/>
      <c r="M364" s="199" t="s">
        <v>1</v>
      </c>
      <c r="N364" s="200" t="s">
        <v>41</v>
      </c>
      <c r="O364" s="72"/>
      <c r="P364" s="201">
        <f>O364*H364</f>
        <v>0</v>
      </c>
      <c r="Q364" s="201">
        <v>0.2</v>
      </c>
      <c r="R364" s="201">
        <f>Q364*H364</f>
        <v>0.2</v>
      </c>
      <c r="S364" s="201">
        <v>0.2</v>
      </c>
      <c r="T364" s="202">
        <f>S364*H364</f>
        <v>0.2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3" t="s">
        <v>161</v>
      </c>
      <c r="AT364" s="203" t="s">
        <v>156</v>
      </c>
      <c r="AU364" s="203" t="s">
        <v>85</v>
      </c>
      <c r="AY364" s="18" t="s">
        <v>154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8" t="s">
        <v>83</v>
      </c>
      <c r="BK364" s="204">
        <f>ROUND(I364*H364,2)</f>
        <v>0</v>
      </c>
      <c r="BL364" s="18" t="s">
        <v>161</v>
      </c>
      <c r="BM364" s="203" t="s">
        <v>1883</v>
      </c>
    </row>
    <row r="365" spans="2:51" s="14" customFormat="1" ht="11.25">
      <c r="B365" s="216"/>
      <c r="C365" s="217"/>
      <c r="D365" s="207" t="s">
        <v>163</v>
      </c>
      <c r="E365" s="218" t="s">
        <v>1</v>
      </c>
      <c r="F365" s="219" t="s">
        <v>83</v>
      </c>
      <c r="G365" s="217"/>
      <c r="H365" s="220">
        <v>1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163</v>
      </c>
      <c r="AU365" s="226" t="s">
        <v>85</v>
      </c>
      <c r="AV365" s="14" t="s">
        <v>85</v>
      </c>
      <c r="AW365" s="14" t="s">
        <v>32</v>
      </c>
      <c r="AX365" s="14" t="s">
        <v>83</v>
      </c>
      <c r="AY365" s="226" t="s">
        <v>154</v>
      </c>
    </row>
    <row r="366" spans="1:65" s="2" customFormat="1" ht="21.75" customHeight="1">
      <c r="A366" s="35"/>
      <c r="B366" s="36"/>
      <c r="C366" s="192" t="s">
        <v>492</v>
      </c>
      <c r="D366" s="192" t="s">
        <v>156</v>
      </c>
      <c r="E366" s="193" t="s">
        <v>1884</v>
      </c>
      <c r="F366" s="194" t="s">
        <v>1885</v>
      </c>
      <c r="G366" s="195" t="s">
        <v>336</v>
      </c>
      <c r="H366" s="196">
        <v>1</v>
      </c>
      <c r="I366" s="197"/>
      <c r="J366" s="198">
        <f>ROUND(I366*H366,2)</f>
        <v>0</v>
      </c>
      <c r="K366" s="194" t="s">
        <v>1</v>
      </c>
      <c r="L366" s="40"/>
      <c r="M366" s="199" t="s">
        <v>1</v>
      </c>
      <c r="N366" s="200" t="s">
        <v>41</v>
      </c>
      <c r="O366" s="72"/>
      <c r="P366" s="201">
        <f>O366*H366</f>
        <v>0</v>
      </c>
      <c r="Q366" s="201">
        <v>0</v>
      </c>
      <c r="R366" s="201">
        <f>Q366*H366</f>
        <v>0</v>
      </c>
      <c r="S366" s="201">
        <v>0.3</v>
      </c>
      <c r="T366" s="202">
        <f>S366*H366</f>
        <v>0.3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3" t="s">
        <v>161</v>
      </c>
      <c r="AT366" s="203" t="s">
        <v>156</v>
      </c>
      <c r="AU366" s="203" t="s">
        <v>85</v>
      </c>
      <c r="AY366" s="18" t="s">
        <v>154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18" t="s">
        <v>83</v>
      </c>
      <c r="BK366" s="204">
        <f>ROUND(I366*H366,2)</f>
        <v>0</v>
      </c>
      <c r="BL366" s="18" t="s">
        <v>161</v>
      </c>
      <c r="BM366" s="203" t="s">
        <v>1886</v>
      </c>
    </row>
    <row r="367" spans="2:51" s="14" customFormat="1" ht="11.25">
      <c r="B367" s="216"/>
      <c r="C367" s="217"/>
      <c r="D367" s="207" t="s">
        <v>163</v>
      </c>
      <c r="E367" s="218" t="s">
        <v>1</v>
      </c>
      <c r="F367" s="219" t="s">
        <v>83</v>
      </c>
      <c r="G367" s="217"/>
      <c r="H367" s="220">
        <v>1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163</v>
      </c>
      <c r="AU367" s="226" t="s">
        <v>85</v>
      </c>
      <c r="AV367" s="14" t="s">
        <v>85</v>
      </c>
      <c r="AW367" s="14" t="s">
        <v>32</v>
      </c>
      <c r="AX367" s="14" t="s">
        <v>83</v>
      </c>
      <c r="AY367" s="226" t="s">
        <v>154</v>
      </c>
    </row>
    <row r="368" spans="2:63" s="12" customFormat="1" ht="22.9" customHeight="1">
      <c r="B368" s="176"/>
      <c r="C368" s="177"/>
      <c r="D368" s="178" t="s">
        <v>75</v>
      </c>
      <c r="E368" s="190" t="s">
        <v>205</v>
      </c>
      <c r="F368" s="190" t="s">
        <v>317</v>
      </c>
      <c r="G368" s="177"/>
      <c r="H368" s="177"/>
      <c r="I368" s="180"/>
      <c r="J368" s="191">
        <f>BK368</f>
        <v>0</v>
      </c>
      <c r="K368" s="177"/>
      <c r="L368" s="182"/>
      <c r="M368" s="183"/>
      <c r="N368" s="184"/>
      <c r="O368" s="184"/>
      <c r="P368" s="185">
        <f>SUM(P369:P384)</f>
        <v>0</v>
      </c>
      <c r="Q368" s="184"/>
      <c r="R368" s="185">
        <f>SUM(R369:R384)</f>
        <v>33.0112</v>
      </c>
      <c r="S368" s="184"/>
      <c r="T368" s="186">
        <f>SUM(T369:T384)</f>
        <v>4.199999999999999</v>
      </c>
      <c r="AR368" s="187" t="s">
        <v>83</v>
      </c>
      <c r="AT368" s="188" t="s">
        <v>75</v>
      </c>
      <c r="AU368" s="188" t="s">
        <v>83</v>
      </c>
      <c r="AY368" s="187" t="s">
        <v>154</v>
      </c>
      <c r="BK368" s="189">
        <f>SUM(BK369:BK384)</f>
        <v>0</v>
      </c>
    </row>
    <row r="369" spans="1:65" s="2" customFormat="1" ht="16.5" customHeight="1">
      <c r="A369" s="35"/>
      <c r="B369" s="36"/>
      <c r="C369" s="192" t="s">
        <v>499</v>
      </c>
      <c r="D369" s="192" t="s">
        <v>156</v>
      </c>
      <c r="E369" s="193" t="s">
        <v>1887</v>
      </c>
      <c r="F369" s="194" t="s">
        <v>1888</v>
      </c>
      <c r="G369" s="195" t="s">
        <v>266</v>
      </c>
      <c r="H369" s="196">
        <v>256</v>
      </c>
      <c r="I369" s="197"/>
      <c r="J369" s="198">
        <f>ROUND(I369*H369,2)</f>
        <v>0</v>
      </c>
      <c r="K369" s="194" t="s">
        <v>160</v>
      </c>
      <c r="L369" s="40"/>
      <c r="M369" s="199" t="s">
        <v>1</v>
      </c>
      <c r="N369" s="200" t="s">
        <v>41</v>
      </c>
      <c r="O369" s="72"/>
      <c r="P369" s="201">
        <f>O369*H369</f>
        <v>0</v>
      </c>
      <c r="Q369" s="201">
        <v>0.10095</v>
      </c>
      <c r="R369" s="201">
        <f>Q369*H369</f>
        <v>25.8432</v>
      </c>
      <c r="S369" s="201">
        <v>0</v>
      </c>
      <c r="T369" s="20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3" t="s">
        <v>161</v>
      </c>
      <c r="AT369" s="203" t="s">
        <v>156</v>
      </c>
      <c r="AU369" s="203" t="s">
        <v>85</v>
      </c>
      <c r="AY369" s="18" t="s">
        <v>154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8" t="s">
        <v>83</v>
      </c>
      <c r="BK369" s="204">
        <f>ROUND(I369*H369,2)</f>
        <v>0</v>
      </c>
      <c r="BL369" s="18" t="s">
        <v>161</v>
      </c>
      <c r="BM369" s="203" t="s">
        <v>1889</v>
      </c>
    </row>
    <row r="370" spans="2:51" s="13" customFormat="1" ht="11.25">
      <c r="B370" s="205"/>
      <c r="C370" s="206"/>
      <c r="D370" s="207" t="s">
        <v>163</v>
      </c>
      <c r="E370" s="208" t="s">
        <v>1</v>
      </c>
      <c r="F370" s="209" t="s">
        <v>1890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163</v>
      </c>
      <c r="AU370" s="215" t="s">
        <v>85</v>
      </c>
      <c r="AV370" s="13" t="s">
        <v>83</v>
      </c>
      <c r="AW370" s="13" t="s">
        <v>32</v>
      </c>
      <c r="AX370" s="13" t="s">
        <v>76</v>
      </c>
      <c r="AY370" s="215" t="s">
        <v>154</v>
      </c>
    </row>
    <row r="371" spans="2:51" s="14" customFormat="1" ht="11.25">
      <c r="B371" s="216"/>
      <c r="C371" s="217"/>
      <c r="D371" s="207" t="s">
        <v>163</v>
      </c>
      <c r="E371" s="218" t="s">
        <v>1</v>
      </c>
      <c r="F371" s="219" t="s">
        <v>1891</v>
      </c>
      <c r="G371" s="217"/>
      <c r="H371" s="220">
        <v>81.12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163</v>
      </c>
      <c r="AU371" s="226" t="s">
        <v>85</v>
      </c>
      <c r="AV371" s="14" t="s">
        <v>85</v>
      </c>
      <c r="AW371" s="14" t="s">
        <v>32</v>
      </c>
      <c r="AX371" s="14" t="s">
        <v>76</v>
      </c>
      <c r="AY371" s="226" t="s">
        <v>154</v>
      </c>
    </row>
    <row r="372" spans="2:51" s="14" customFormat="1" ht="11.25">
      <c r="B372" s="216"/>
      <c r="C372" s="217"/>
      <c r="D372" s="207" t="s">
        <v>163</v>
      </c>
      <c r="E372" s="218" t="s">
        <v>1</v>
      </c>
      <c r="F372" s="219" t="s">
        <v>1892</v>
      </c>
      <c r="G372" s="217"/>
      <c r="H372" s="220">
        <v>65.12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163</v>
      </c>
      <c r="AU372" s="226" t="s">
        <v>85</v>
      </c>
      <c r="AV372" s="14" t="s">
        <v>85</v>
      </c>
      <c r="AW372" s="14" t="s">
        <v>32</v>
      </c>
      <c r="AX372" s="14" t="s">
        <v>76</v>
      </c>
      <c r="AY372" s="226" t="s">
        <v>154</v>
      </c>
    </row>
    <row r="373" spans="2:51" s="16" customFormat="1" ht="11.25">
      <c r="B373" s="248"/>
      <c r="C373" s="249"/>
      <c r="D373" s="207" t="s">
        <v>163</v>
      </c>
      <c r="E373" s="250" t="s">
        <v>1</v>
      </c>
      <c r="F373" s="251" t="s">
        <v>261</v>
      </c>
      <c r="G373" s="249"/>
      <c r="H373" s="252">
        <v>146.24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163</v>
      </c>
      <c r="AU373" s="258" t="s">
        <v>85</v>
      </c>
      <c r="AV373" s="16" t="s">
        <v>211</v>
      </c>
      <c r="AW373" s="16" t="s">
        <v>32</v>
      </c>
      <c r="AX373" s="16" t="s">
        <v>76</v>
      </c>
      <c r="AY373" s="258" t="s">
        <v>154</v>
      </c>
    </row>
    <row r="374" spans="2:51" s="13" customFormat="1" ht="11.25">
      <c r="B374" s="205"/>
      <c r="C374" s="206"/>
      <c r="D374" s="207" t="s">
        <v>163</v>
      </c>
      <c r="E374" s="208" t="s">
        <v>1</v>
      </c>
      <c r="F374" s="209" t="s">
        <v>1893</v>
      </c>
      <c r="G374" s="206"/>
      <c r="H374" s="208" t="s">
        <v>1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163</v>
      </c>
      <c r="AU374" s="215" t="s">
        <v>85</v>
      </c>
      <c r="AV374" s="13" t="s">
        <v>83</v>
      </c>
      <c r="AW374" s="13" t="s">
        <v>32</v>
      </c>
      <c r="AX374" s="13" t="s">
        <v>76</v>
      </c>
      <c r="AY374" s="215" t="s">
        <v>154</v>
      </c>
    </row>
    <row r="375" spans="2:51" s="14" customFormat="1" ht="11.25">
      <c r="B375" s="216"/>
      <c r="C375" s="217"/>
      <c r="D375" s="207" t="s">
        <v>163</v>
      </c>
      <c r="E375" s="218" t="s">
        <v>1</v>
      </c>
      <c r="F375" s="219" t="s">
        <v>1894</v>
      </c>
      <c r="G375" s="217"/>
      <c r="H375" s="220">
        <v>107.9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163</v>
      </c>
      <c r="AU375" s="226" t="s">
        <v>85</v>
      </c>
      <c r="AV375" s="14" t="s">
        <v>85</v>
      </c>
      <c r="AW375" s="14" t="s">
        <v>32</v>
      </c>
      <c r="AX375" s="14" t="s">
        <v>76</v>
      </c>
      <c r="AY375" s="226" t="s">
        <v>154</v>
      </c>
    </row>
    <row r="376" spans="2:51" s="13" customFormat="1" ht="11.25">
      <c r="B376" s="205"/>
      <c r="C376" s="206"/>
      <c r="D376" s="207" t="s">
        <v>163</v>
      </c>
      <c r="E376" s="208" t="s">
        <v>1</v>
      </c>
      <c r="F376" s="209" t="s">
        <v>1895</v>
      </c>
      <c r="G376" s="206"/>
      <c r="H376" s="208" t="s">
        <v>1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163</v>
      </c>
      <c r="AU376" s="215" t="s">
        <v>85</v>
      </c>
      <c r="AV376" s="13" t="s">
        <v>83</v>
      </c>
      <c r="AW376" s="13" t="s">
        <v>32</v>
      </c>
      <c r="AX376" s="13" t="s">
        <v>76</v>
      </c>
      <c r="AY376" s="215" t="s">
        <v>154</v>
      </c>
    </row>
    <row r="377" spans="2:51" s="14" customFormat="1" ht="11.25">
      <c r="B377" s="216"/>
      <c r="C377" s="217"/>
      <c r="D377" s="207" t="s">
        <v>163</v>
      </c>
      <c r="E377" s="218" t="s">
        <v>1</v>
      </c>
      <c r="F377" s="219" t="s">
        <v>1896</v>
      </c>
      <c r="G377" s="217"/>
      <c r="H377" s="220">
        <v>1.86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163</v>
      </c>
      <c r="AU377" s="226" t="s">
        <v>85</v>
      </c>
      <c r="AV377" s="14" t="s">
        <v>85</v>
      </c>
      <c r="AW377" s="14" t="s">
        <v>32</v>
      </c>
      <c r="AX377" s="14" t="s">
        <v>76</v>
      </c>
      <c r="AY377" s="226" t="s">
        <v>154</v>
      </c>
    </row>
    <row r="378" spans="2:51" s="15" customFormat="1" ht="11.25">
      <c r="B378" s="227"/>
      <c r="C378" s="228"/>
      <c r="D378" s="207" t="s">
        <v>163</v>
      </c>
      <c r="E378" s="229" t="s">
        <v>1</v>
      </c>
      <c r="F378" s="230" t="s">
        <v>166</v>
      </c>
      <c r="G378" s="228"/>
      <c r="H378" s="231">
        <v>256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163</v>
      </c>
      <c r="AU378" s="237" t="s">
        <v>85</v>
      </c>
      <c r="AV378" s="15" t="s">
        <v>161</v>
      </c>
      <c r="AW378" s="15" t="s">
        <v>32</v>
      </c>
      <c r="AX378" s="15" t="s">
        <v>83</v>
      </c>
      <c r="AY378" s="237" t="s">
        <v>154</v>
      </c>
    </row>
    <row r="379" spans="1:65" s="2" customFormat="1" ht="16.5" customHeight="1">
      <c r="A379" s="35"/>
      <c r="B379" s="36"/>
      <c r="C379" s="238" t="s">
        <v>507</v>
      </c>
      <c r="D379" s="238" t="s">
        <v>206</v>
      </c>
      <c r="E379" s="239" t="s">
        <v>1897</v>
      </c>
      <c r="F379" s="240" t="s">
        <v>1898</v>
      </c>
      <c r="G379" s="241" t="s">
        <v>266</v>
      </c>
      <c r="H379" s="242">
        <v>256</v>
      </c>
      <c r="I379" s="243"/>
      <c r="J379" s="244">
        <f>ROUND(I379*H379,2)</f>
        <v>0</v>
      </c>
      <c r="K379" s="240" t="s">
        <v>160</v>
      </c>
      <c r="L379" s="245"/>
      <c r="M379" s="246" t="s">
        <v>1</v>
      </c>
      <c r="N379" s="247" t="s">
        <v>41</v>
      </c>
      <c r="O379" s="72"/>
      <c r="P379" s="201">
        <f>O379*H379</f>
        <v>0</v>
      </c>
      <c r="Q379" s="201">
        <v>0.028</v>
      </c>
      <c r="R379" s="201">
        <f>Q379*H379</f>
        <v>7.168</v>
      </c>
      <c r="S379" s="201">
        <v>0</v>
      </c>
      <c r="T379" s="20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03" t="s">
        <v>199</v>
      </c>
      <c r="AT379" s="203" t="s">
        <v>206</v>
      </c>
      <c r="AU379" s="203" t="s">
        <v>85</v>
      </c>
      <c r="AY379" s="18" t="s">
        <v>154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8" t="s">
        <v>83</v>
      </c>
      <c r="BK379" s="204">
        <f>ROUND(I379*H379,2)</f>
        <v>0</v>
      </c>
      <c r="BL379" s="18" t="s">
        <v>161</v>
      </c>
      <c r="BM379" s="203" t="s">
        <v>1899</v>
      </c>
    </row>
    <row r="380" spans="2:51" s="14" customFormat="1" ht="11.25">
      <c r="B380" s="216"/>
      <c r="C380" s="217"/>
      <c r="D380" s="207" t="s">
        <v>163</v>
      </c>
      <c r="E380" s="218" t="s">
        <v>1</v>
      </c>
      <c r="F380" s="219" t="s">
        <v>1900</v>
      </c>
      <c r="G380" s="217"/>
      <c r="H380" s="220">
        <v>256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163</v>
      </c>
      <c r="AU380" s="226" t="s">
        <v>85</v>
      </c>
      <c r="AV380" s="14" t="s">
        <v>85</v>
      </c>
      <c r="AW380" s="14" t="s">
        <v>32</v>
      </c>
      <c r="AX380" s="14" t="s">
        <v>83</v>
      </c>
      <c r="AY380" s="226" t="s">
        <v>154</v>
      </c>
    </row>
    <row r="381" spans="1:65" s="2" customFormat="1" ht="16.5" customHeight="1">
      <c r="A381" s="35"/>
      <c r="B381" s="36"/>
      <c r="C381" s="192" t="s">
        <v>519</v>
      </c>
      <c r="D381" s="192" t="s">
        <v>156</v>
      </c>
      <c r="E381" s="193" t="s">
        <v>1901</v>
      </c>
      <c r="F381" s="194" t="s">
        <v>1902</v>
      </c>
      <c r="G381" s="195" t="s">
        <v>266</v>
      </c>
      <c r="H381" s="196">
        <v>12</v>
      </c>
      <c r="I381" s="197"/>
      <c r="J381" s="198">
        <f>ROUND(I381*H381,2)</f>
        <v>0</v>
      </c>
      <c r="K381" s="194" t="s">
        <v>160</v>
      </c>
      <c r="L381" s="40"/>
      <c r="M381" s="199" t="s">
        <v>1</v>
      </c>
      <c r="N381" s="200" t="s">
        <v>41</v>
      </c>
      <c r="O381" s="72"/>
      <c r="P381" s="201">
        <f>O381*H381</f>
        <v>0</v>
      </c>
      <c r="Q381" s="201">
        <v>0</v>
      </c>
      <c r="R381" s="201">
        <f>Q381*H381</f>
        <v>0</v>
      </c>
      <c r="S381" s="201">
        <v>0.35</v>
      </c>
      <c r="T381" s="202">
        <f>S381*H381</f>
        <v>4.199999999999999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03" t="s">
        <v>161</v>
      </c>
      <c r="AT381" s="203" t="s">
        <v>156</v>
      </c>
      <c r="AU381" s="203" t="s">
        <v>85</v>
      </c>
      <c r="AY381" s="18" t="s">
        <v>154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8" t="s">
        <v>83</v>
      </c>
      <c r="BK381" s="204">
        <f>ROUND(I381*H381,2)</f>
        <v>0</v>
      </c>
      <c r="BL381" s="18" t="s">
        <v>161</v>
      </c>
      <c r="BM381" s="203" t="s">
        <v>1903</v>
      </c>
    </row>
    <row r="382" spans="2:51" s="14" customFormat="1" ht="11.25">
      <c r="B382" s="216"/>
      <c r="C382" s="217"/>
      <c r="D382" s="207" t="s">
        <v>163</v>
      </c>
      <c r="E382" s="218" t="s">
        <v>1</v>
      </c>
      <c r="F382" s="219" t="s">
        <v>1904</v>
      </c>
      <c r="G382" s="217"/>
      <c r="H382" s="220">
        <v>12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163</v>
      </c>
      <c r="AU382" s="226" t="s">
        <v>85</v>
      </c>
      <c r="AV382" s="14" t="s">
        <v>85</v>
      </c>
      <c r="AW382" s="14" t="s">
        <v>32</v>
      </c>
      <c r="AX382" s="14" t="s">
        <v>83</v>
      </c>
      <c r="AY382" s="226" t="s">
        <v>154</v>
      </c>
    </row>
    <row r="383" spans="1:65" s="2" customFormat="1" ht="16.5" customHeight="1">
      <c r="A383" s="35"/>
      <c r="B383" s="36"/>
      <c r="C383" s="192" t="s">
        <v>526</v>
      </c>
      <c r="D383" s="192" t="s">
        <v>156</v>
      </c>
      <c r="E383" s="193" t="s">
        <v>1905</v>
      </c>
      <c r="F383" s="194" t="s">
        <v>1906</v>
      </c>
      <c r="G383" s="195" t="s">
        <v>341</v>
      </c>
      <c r="H383" s="196">
        <v>1</v>
      </c>
      <c r="I383" s="197"/>
      <c r="J383" s="198">
        <f>ROUND(I383*H383,2)</f>
        <v>0</v>
      </c>
      <c r="K383" s="194" t="s">
        <v>1</v>
      </c>
      <c r="L383" s="40"/>
      <c r="M383" s="199" t="s">
        <v>1</v>
      </c>
      <c r="N383" s="200" t="s">
        <v>41</v>
      </c>
      <c r="O383" s="7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3" t="s">
        <v>161</v>
      </c>
      <c r="AT383" s="203" t="s">
        <v>156</v>
      </c>
      <c r="AU383" s="203" t="s">
        <v>85</v>
      </c>
      <c r="AY383" s="18" t="s">
        <v>154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18" t="s">
        <v>83</v>
      </c>
      <c r="BK383" s="204">
        <f>ROUND(I383*H383,2)</f>
        <v>0</v>
      </c>
      <c r="BL383" s="18" t="s">
        <v>161</v>
      </c>
      <c r="BM383" s="203" t="s">
        <v>1907</v>
      </c>
    </row>
    <row r="384" spans="2:51" s="14" customFormat="1" ht="11.25">
      <c r="B384" s="216"/>
      <c r="C384" s="217"/>
      <c r="D384" s="207" t="s">
        <v>163</v>
      </c>
      <c r="E384" s="218" t="s">
        <v>1</v>
      </c>
      <c r="F384" s="219" t="s">
        <v>83</v>
      </c>
      <c r="G384" s="217"/>
      <c r="H384" s="220">
        <v>1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163</v>
      </c>
      <c r="AU384" s="226" t="s">
        <v>85</v>
      </c>
      <c r="AV384" s="14" t="s">
        <v>85</v>
      </c>
      <c r="AW384" s="14" t="s">
        <v>32</v>
      </c>
      <c r="AX384" s="14" t="s">
        <v>83</v>
      </c>
      <c r="AY384" s="226" t="s">
        <v>154</v>
      </c>
    </row>
    <row r="385" spans="2:63" s="12" customFormat="1" ht="22.9" customHeight="1">
      <c r="B385" s="176"/>
      <c r="C385" s="177"/>
      <c r="D385" s="178" t="s">
        <v>75</v>
      </c>
      <c r="E385" s="190" t="s">
        <v>452</v>
      </c>
      <c r="F385" s="190" t="s">
        <v>453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SUM(P386:P390)</f>
        <v>0</v>
      </c>
      <c r="Q385" s="184"/>
      <c r="R385" s="185">
        <f>SUM(R386:R390)</f>
        <v>0</v>
      </c>
      <c r="S385" s="184"/>
      <c r="T385" s="186">
        <f>SUM(T386:T390)</f>
        <v>0</v>
      </c>
      <c r="AR385" s="187" t="s">
        <v>83</v>
      </c>
      <c r="AT385" s="188" t="s">
        <v>75</v>
      </c>
      <c r="AU385" s="188" t="s">
        <v>83</v>
      </c>
      <c r="AY385" s="187" t="s">
        <v>154</v>
      </c>
      <c r="BK385" s="189">
        <f>SUM(BK386:BK390)</f>
        <v>0</v>
      </c>
    </row>
    <row r="386" spans="1:65" s="2" customFormat="1" ht="16.5" customHeight="1">
      <c r="A386" s="35"/>
      <c r="B386" s="36"/>
      <c r="C386" s="192" t="s">
        <v>534</v>
      </c>
      <c r="D386" s="192" t="s">
        <v>156</v>
      </c>
      <c r="E386" s="193" t="s">
        <v>459</v>
      </c>
      <c r="F386" s="194" t="s">
        <v>460</v>
      </c>
      <c r="G386" s="195" t="s">
        <v>188</v>
      </c>
      <c r="H386" s="196">
        <v>6.23</v>
      </c>
      <c r="I386" s="197"/>
      <c r="J386" s="198">
        <f>ROUND(I386*H386,2)</f>
        <v>0</v>
      </c>
      <c r="K386" s="194" t="s">
        <v>160</v>
      </c>
      <c r="L386" s="40"/>
      <c r="M386" s="199" t="s">
        <v>1</v>
      </c>
      <c r="N386" s="200" t="s">
        <v>41</v>
      </c>
      <c r="O386" s="72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3" t="s">
        <v>161</v>
      </c>
      <c r="AT386" s="203" t="s">
        <v>156</v>
      </c>
      <c r="AU386" s="203" t="s">
        <v>85</v>
      </c>
      <c r="AY386" s="18" t="s">
        <v>154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8" t="s">
        <v>83</v>
      </c>
      <c r="BK386" s="204">
        <f>ROUND(I386*H386,2)</f>
        <v>0</v>
      </c>
      <c r="BL386" s="18" t="s">
        <v>161</v>
      </c>
      <c r="BM386" s="203" t="s">
        <v>1908</v>
      </c>
    </row>
    <row r="387" spans="1:65" s="2" customFormat="1" ht="16.5" customHeight="1">
      <c r="A387" s="35"/>
      <c r="B387" s="36"/>
      <c r="C387" s="192" t="s">
        <v>539</v>
      </c>
      <c r="D387" s="192" t="s">
        <v>156</v>
      </c>
      <c r="E387" s="193" t="s">
        <v>463</v>
      </c>
      <c r="F387" s="194" t="s">
        <v>464</v>
      </c>
      <c r="G387" s="195" t="s">
        <v>188</v>
      </c>
      <c r="H387" s="196">
        <v>49.84</v>
      </c>
      <c r="I387" s="197"/>
      <c r="J387" s="198">
        <f>ROUND(I387*H387,2)</f>
        <v>0</v>
      </c>
      <c r="K387" s="194" t="s">
        <v>1</v>
      </c>
      <c r="L387" s="40"/>
      <c r="M387" s="199" t="s">
        <v>1</v>
      </c>
      <c r="N387" s="200" t="s">
        <v>41</v>
      </c>
      <c r="O387" s="7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3" t="s">
        <v>161</v>
      </c>
      <c r="AT387" s="203" t="s">
        <v>156</v>
      </c>
      <c r="AU387" s="203" t="s">
        <v>85</v>
      </c>
      <c r="AY387" s="18" t="s">
        <v>154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8" t="s">
        <v>83</v>
      </c>
      <c r="BK387" s="204">
        <f>ROUND(I387*H387,2)</f>
        <v>0</v>
      </c>
      <c r="BL387" s="18" t="s">
        <v>161</v>
      </c>
      <c r="BM387" s="203" t="s">
        <v>1909</v>
      </c>
    </row>
    <row r="388" spans="2:51" s="14" customFormat="1" ht="11.25">
      <c r="B388" s="216"/>
      <c r="C388" s="217"/>
      <c r="D388" s="207" t="s">
        <v>163</v>
      </c>
      <c r="E388" s="218" t="s">
        <v>1</v>
      </c>
      <c r="F388" s="219" t="s">
        <v>1910</v>
      </c>
      <c r="G388" s="217"/>
      <c r="H388" s="220">
        <v>49.84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163</v>
      </c>
      <c r="AU388" s="226" t="s">
        <v>85</v>
      </c>
      <c r="AV388" s="14" t="s">
        <v>85</v>
      </c>
      <c r="AW388" s="14" t="s">
        <v>32</v>
      </c>
      <c r="AX388" s="14" t="s">
        <v>83</v>
      </c>
      <c r="AY388" s="226" t="s">
        <v>154</v>
      </c>
    </row>
    <row r="389" spans="1:65" s="2" customFormat="1" ht="16.5" customHeight="1">
      <c r="A389" s="35"/>
      <c r="B389" s="36"/>
      <c r="C389" s="192" t="s">
        <v>545</v>
      </c>
      <c r="D389" s="192" t="s">
        <v>156</v>
      </c>
      <c r="E389" s="193" t="s">
        <v>1911</v>
      </c>
      <c r="F389" s="194" t="s">
        <v>474</v>
      </c>
      <c r="G389" s="195" t="s">
        <v>188</v>
      </c>
      <c r="H389" s="196">
        <v>6.23</v>
      </c>
      <c r="I389" s="197"/>
      <c r="J389" s="198">
        <f>ROUND(I389*H389,2)</f>
        <v>0</v>
      </c>
      <c r="K389" s="194" t="s">
        <v>160</v>
      </c>
      <c r="L389" s="40"/>
      <c r="M389" s="199" t="s">
        <v>1</v>
      </c>
      <c r="N389" s="200" t="s">
        <v>41</v>
      </c>
      <c r="O389" s="72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3" t="s">
        <v>161</v>
      </c>
      <c r="AT389" s="203" t="s">
        <v>156</v>
      </c>
      <c r="AU389" s="203" t="s">
        <v>85</v>
      </c>
      <c r="AY389" s="18" t="s">
        <v>154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18" t="s">
        <v>83</v>
      </c>
      <c r="BK389" s="204">
        <f>ROUND(I389*H389,2)</f>
        <v>0</v>
      </c>
      <c r="BL389" s="18" t="s">
        <v>161</v>
      </c>
      <c r="BM389" s="203" t="s">
        <v>1912</v>
      </c>
    </row>
    <row r="390" spans="2:51" s="14" customFormat="1" ht="11.25">
      <c r="B390" s="216"/>
      <c r="C390" s="217"/>
      <c r="D390" s="207" t="s">
        <v>163</v>
      </c>
      <c r="E390" s="218" t="s">
        <v>1</v>
      </c>
      <c r="F390" s="219" t="s">
        <v>1913</v>
      </c>
      <c r="G390" s="217"/>
      <c r="H390" s="220">
        <v>6.23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163</v>
      </c>
      <c r="AU390" s="226" t="s">
        <v>85</v>
      </c>
      <c r="AV390" s="14" t="s">
        <v>85</v>
      </c>
      <c r="AW390" s="14" t="s">
        <v>32</v>
      </c>
      <c r="AX390" s="14" t="s">
        <v>83</v>
      </c>
      <c r="AY390" s="226" t="s">
        <v>154</v>
      </c>
    </row>
    <row r="391" spans="2:63" s="12" customFormat="1" ht="22.9" customHeight="1">
      <c r="B391" s="176"/>
      <c r="C391" s="177"/>
      <c r="D391" s="178" t="s">
        <v>75</v>
      </c>
      <c r="E391" s="190" t="s">
        <v>497</v>
      </c>
      <c r="F391" s="190" t="s">
        <v>498</v>
      </c>
      <c r="G391" s="177"/>
      <c r="H391" s="177"/>
      <c r="I391" s="180"/>
      <c r="J391" s="191">
        <f>BK391</f>
        <v>0</v>
      </c>
      <c r="K391" s="177"/>
      <c r="L391" s="182"/>
      <c r="M391" s="183"/>
      <c r="N391" s="184"/>
      <c r="O391" s="184"/>
      <c r="P391" s="185">
        <f>P392</f>
        <v>0</v>
      </c>
      <c r="Q391" s="184"/>
      <c r="R391" s="185">
        <f>R392</f>
        <v>0</v>
      </c>
      <c r="S391" s="184"/>
      <c r="T391" s="186">
        <f>T392</f>
        <v>0</v>
      </c>
      <c r="AR391" s="187" t="s">
        <v>83</v>
      </c>
      <c r="AT391" s="188" t="s">
        <v>75</v>
      </c>
      <c r="AU391" s="188" t="s">
        <v>83</v>
      </c>
      <c r="AY391" s="187" t="s">
        <v>154</v>
      </c>
      <c r="BK391" s="189">
        <f>BK392</f>
        <v>0</v>
      </c>
    </row>
    <row r="392" spans="1:65" s="2" customFormat="1" ht="16.5" customHeight="1">
      <c r="A392" s="35"/>
      <c r="B392" s="36"/>
      <c r="C392" s="192" t="s">
        <v>554</v>
      </c>
      <c r="D392" s="192" t="s">
        <v>156</v>
      </c>
      <c r="E392" s="193" t="s">
        <v>1914</v>
      </c>
      <c r="F392" s="194" t="s">
        <v>1915</v>
      </c>
      <c r="G392" s="195" t="s">
        <v>188</v>
      </c>
      <c r="H392" s="196">
        <v>124.122</v>
      </c>
      <c r="I392" s="197"/>
      <c r="J392" s="198">
        <f>ROUND(I392*H392,2)</f>
        <v>0</v>
      </c>
      <c r="K392" s="194" t="s">
        <v>160</v>
      </c>
      <c r="L392" s="40"/>
      <c r="M392" s="266" t="s">
        <v>1</v>
      </c>
      <c r="N392" s="267" t="s">
        <v>41</v>
      </c>
      <c r="O392" s="268"/>
      <c r="P392" s="269">
        <f>O392*H392</f>
        <v>0</v>
      </c>
      <c r="Q392" s="269">
        <v>0</v>
      </c>
      <c r="R392" s="269">
        <f>Q392*H392</f>
        <v>0</v>
      </c>
      <c r="S392" s="269">
        <v>0</v>
      </c>
      <c r="T392" s="270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3" t="s">
        <v>161</v>
      </c>
      <c r="AT392" s="203" t="s">
        <v>156</v>
      </c>
      <c r="AU392" s="203" t="s">
        <v>85</v>
      </c>
      <c r="AY392" s="18" t="s">
        <v>154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18" t="s">
        <v>83</v>
      </c>
      <c r="BK392" s="204">
        <f>ROUND(I392*H392,2)</f>
        <v>0</v>
      </c>
      <c r="BL392" s="18" t="s">
        <v>161</v>
      </c>
      <c r="BM392" s="203" t="s">
        <v>1916</v>
      </c>
    </row>
    <row r="393" spans="1:31" s="2" customFormat="1" ht="6.95" customHeight="1">
      <c r="A393" s="35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40"/>
      <c r="M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</row>
  </sheetData>
  <sheetProtection algorithmName="SHA-512" hashValue="da0jQImk7ishrudKZoDl7I+NT5owR+RufmQvbS+BhL0gj22iHA7asrkX/qncD+6x2h80jI8JVXCIdGSPjt3yVQ==" saltValue="07BdDfZoJhuxzR45Te0crjFi+LPFnqT6SBXcpcL3nG/+kxeqN46U5maprPKoxNt3ZjBgjec15D4R7nu+9DlTBA==" spinCount="100000" sheet="1" objects="1" scenarios="1" formatColumns="0" formatRows="0" autoFilter="0"/>
  <autoFilter ref="C125:K39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110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7" t="str">
        <f>'Rekapitulace stavby'!K6</f>
        <v>VESTAVBA MŠ DO OBJEKTU ZŠ JIŽNÍ Č.P.1903, ČESKÁ LÍPA - R01</v>
      </c>
      <c r="F7" s="328"/>
      <c r="G7" s="328"/>
      <c r="H7" s="328"/>
      <c r="L7" s="21"/>
    </row>
    <row r="8" spans="1:31" s="2" customFormat="1" ht="12" customHeight="1">
      <c r="A8" s="35"/>
      <c r="B8" s="40"/>
      <c r="C8" s="35"/>
      <c r="D8" s="120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1917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18. 6. 2021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34</v>
      </c>
      <c r="F24" s="35"/>
      <c r="G24" s="35"/>
      <c r="H24" s="35"/>
      <c r="I24" s="120" t="s">
        <v>27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3" t="s">
        <v>1</v>
      </c>
      <c r="F27" s="333"/>
      <c r="G27" s="333"/>
      <c r="H27" s="33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ROUND((SUM(BE117:BE128)),2)</f>
        <v>0</v>
      </c>
      <c r="G33" s="35"/>
      <c r="H33" s="35"/>
      <c r="I33" s="131">
        <v>0.21</v>
      </c>
      <c r="J33" s="130">
        <f>ROUND(((SUM(BE117:BE128))*I33),2)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ROUND((SUM(BF117:BF128)),2)</f>
        <v>0</v>
      </c>
      <c r="G34" s="35"/>
      <c r="H34" s="35"/>
      <c r="I34" s="131">
        <v>0.15</v>
      </c>
      <c r="J34" s="130">
        <f>ROUND(((SUM(BF117:BF128))*I34),2)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43</v>
      </c>
      <c r="F35" s="130">
        <f>ROUND((SUM(BG117:BG128)),2)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44</v>
      </c>
      <c r="F36" s="130">
        <f>ROUND((SUM(BH117:BH128)),2)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ROUND((SUM(BI117:BI128)),2)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34" t="str">
        <f>E7</f>
        <v>VESTAVBA MŠ DO OBJEKTU ZŠ JIŽNÍ Č.P.1903, ČESKÁ LÍPA - R01</v>
      </c>
      <c r="F85" s="335"/>
      <c r="G85" s="335"/>
      <c r="H85" s="33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82" t="str">
        <f>E9</f>
        <v>VRN - VEDLEJŠÍ ROZPOČTOVÉ NÁKLADY</v>
      </c>
      <c r="F87" s="336"/>
      <c r="G87" s="336"/>
      <c r="H87" s="33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18. 6. 2021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MĚSTO ČESKÁ LÍPA, NÁM.T.G.MASARYKA 1</v>
      </c>
      <c r="G91" s="37"/>
      <c r="H91" s="37"/>
      <c r="I91" s="30" t="s">
        <v>30</v>
      </c>
      <c r="J91" s="33" t="str">
        <f>E21</f>
        <v>ING.JIŘÍ KHOL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 hidden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PROPOS LIBEREC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53" t="s">
        <v>119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120</v>
      </c>
    </row>
    <row r="97" spans="2:12" s="9" customFormat="1" ht="24.95" customHeight="1" hidden="1">
      <c r="B97" s="154"/>
      <c r="C97" s="155"/>
      <c r="D97" s="156" t="s">
        <v>1918</v>
      </c>
      <c r="E97" s="157"/>
      <c r="F97" s="157"/>
      <c r="G97" s="157"/>
      <c r="H97" s="157"/>
      <c r="I97" s="157"/>
      <c r="J97" s="158">
        <f>J118</f>
        <v>0</v>
      </c>
      <c r="K97" s="155"/>
      <c r="L97" s="159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1.25" hidden="1"/>
    <row r="101" ht="11.25" hidden="1"/>
    <row r="102" ht="11.25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139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34" t="str">
        <f>E7</f>
        <v>VESTAVBA MŠ DO OBJEKTU ZŠ JIŽNÍ Č.P.1903, ČESKÁ LÍPA - R01</v>
      </c>
      <c r="F107" s="335"/>
      <c r="G107" s="335"/>
      <c r="H107" s="335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112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82" t="str">
        <f>E9</f>
        <v>VRN - VEDLEJŠÍ ROZPOČTOVÉ NÁKLADY</v>
      </c>
      <c r="F109" s="336"/>
      <c r="G109" s="336"/>
      <c r="H109" s="336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18. 6. 2021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MĚSTO ČESKÁ LÍPA, NÁM.T.G.MASARYKA 1</v>
      </c>
      <c r="G113" s="37"/>
      <c r="H113" s="37"/>
      <c r="I113" s="30" t="s">
        <v>30</v>
      </c>
      <c r="J113" s="33" t="str">
        <f>E21</f>
        <v>ING.JIŘÍ KHOL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7" customHeight="1">
      <c r="A114" s="35"/>
      <c r="B114" s="36"/>
      <c r="C114" s="30" t="s">
        <v>28</v>
      </c>
      <c r="D114" s="37"/>
      <c r="E114" s="37"/>
      <c r="F114" s="28" t="str">
        <f>IF(E18="","",E18)</f>
        <v>Vyplň údaj</v>
      </c>
      <c r="G114" s="37"/>
      <c r="H114" s="37"/>
      <c r="I114" s="30" t="s">
        <v>33</v>
      </c>
      <c r="J114" s="33" t="str">
        <f>E24</f>
        <v>PROPOS LIBEREC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65"/>
      <c r="B116" s="166"/>
      <c r="C116" s="167" t="s">
        <v>140</v>
      </c>
      <c r="D116" s="168" t="s">
        <v>61</v>
      </c>
      <c r="E116" s="168" t="s">
        <v>57</v>
      </c>
      <c r="F116" s="168" t="s">
        <v>58</v>
      </c>
      <c r="G116" s="168" t="s">
        <v>141</v>
      </c>
      <c r="H116" s="168" t="s">
        <v>142</v>
      </c>
      <c r="I116" s="168" t="s">
        <v>143</v>
      </c>
      <c r="J116" s="168" t="s">
        <v>118</v>
      </c>
      <c r="K116" s="169" t="s">
        <v>144</v>
      </c>
      <c r="L116" s="170"/>
      <c r="M116" s="76" t="s">
        <v>1</v>
      </c>
      <c r="N116" s="77" t="s">
        <v>40</v>
      </c>
      <c r="O116" s="77" t="s">
        <v>145</v>
      </c>
      <c r="P116" s="77" t="s">
        <v>146</v>
      </c>
      <c r="Q116" s="77" t="s">
        <v>147</v>
      </c>
      <c r="R116" s="77" t="s">
        <v>148</v>
      </c>
      <c r="S116" s="77" t="s">
        <v>149</v>
      </c>
      <c r="T116" s="78" t="s">
        <v>150</v>
      </c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</row>
    <row r="117" spans="1:63" s="2" customFormat="1" ht="22.9" customHeight="1">
      <c r="A117" s="35"/>
      <c r="B117" s="36"/>
      <c r="C117" s="83" t="s">
        <v>151</v>
      </c>
      <c r="D117" s="37"/>
      <c r="E117" s="37"/>
      <c r="F117" s="37"/>
      <c r="G117" s="37"/>
      <c r="H117" s="37"/>
      <c r="I117" s="37"/>
      <c r="J117" s="171">
        <f>BK117</f>
        <v>0</v>
      </c>
      <c r="K117" s="37"/>
      <c r="L117" s="40"/>
      <c r="M117" s="79"/>
      <c r="N117" s="172"/>
      <c r="O117" s="80"/>
      <c r="P117" s="173">
        <f>P118</f>
        <v>0</v>
      </c>
      <c r="Q117" s="80"/>
      <c r="R117" s="173">
        <f>R118</f>
        <v>0</v>
      </c>
      <c r="S117" s="80"/>
      <c r="T117" s="17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75</v>
      </c>
      <c r="AU117" s="18" t="s">
        <v>120</v>
      </c>
      <c r="BK117" s="175">
        <f>BK118</f>
        <v>0</v>
      </c>
    </row>
    <row r="118" spans="2:63" s="12" customFormat="1" ht="25.9" customHeight="1">
      <c r="B118" s="176"/>
      <c r="C118" s="177"/>
      <c r="D118" s="178" t="s">
        <v>75</v>
      </c>
      <c r="E118" s="179" t="s">
        <v>108</v>
      </c>
      <c r="F118" s="179" t="s">
        <v>1919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SUM(P119:P128)</f>
        <v>0</v>
      </c>
      <c r="Q118" s="184"/>
      <c r="R118" s="185">
        <f>SUM(R119:R128)</f>
        <v>0</v>
      </c>
      <c r="S118" s="184"/>
      <c r="T118" s="186">
        <f>SUM(T119:T128)</f>
        <v>0</v>
      </c>
      <c r="AR118" s="187" t="s">
        <v>179</v>
      </c>
      <c r="AT118" s="188" t="s">
        <v>75</v>
      </c>
      <c r="AU118" s="188" t="s">
        <v>76</v>
      </c>
      <c r="AY118" s="187" t="s">
        <v>154</v>
      </c>
      <c r="BK118" s="189">
        <f>SUM(BK119:BK128)</f>
        <v>0</v>
      </c>
    </row>
    <row r="119" spans="1:65" s="2" customFormat="1" ht="21.75" customHeight="1">
      <c r="A119" s="35"/>
      <c r="B119" s="36"/>
      <c r="C119" s="192" t="s">
        <v>83</v>
      </c>
      <c r="D119" s="192" t="s">
        <v>156</v>
      </c>
      <c r="E119" s="193" t="s">
        <v>1920</v>
      </c>
      <c r="F119" s="194" t="s">
        <v>1921</v>
      </c>
      <c r="G119" s="195" t="s">
        <v>341</v>
      </c>
      <c r="H119" s="196">
        <v>1</v>
      </c>
      <c r="I119" s="197"/>
      <c r="J119" s="198">
        <f aca="true" t="shared" si="0" ref="J119:J128">ROUND(I119*H119,2)</f>
        <v>0</v>
      </c>
      <c r="K119" s="194" t="s">
        <v>160</v>
      </c>
      <c r="L119" s="40"/>
      <c r="M119" s="199" t="s">
        <v>1</v>
      </c>
      <c r="N119" s="200" t="s">
        <v>41</v>
      </c>
      <c r="O119" s="72"/>
      <c r="P119" s="201">
        <f aca="true" t="shared" si="1" ref="P119:P128">O119*H119</f>
        <v>0</v>
      </c>
      <c r="Q119" s="201">
        <v>0</v>
      </c>
      <c r="R119" s="201">
        <f aca="true" t="shared" si="2" ref="R119:R128">Q119*H119</f>
        <v>0</v>
      </c>
      <c r="S119" s="201">
        <v>0</v>
      </c>
      <c r="T119" s="202">
        <f aca="true" t="shared" si="3" ref="T119:T128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1922</v>
      </c>
      <c r="AT119" s="203" t="s">
        <v>156</v>
      </c>
      <c r="AU119" s="203" t="s">
        <v>83</v>
      </c>
      <c r="AY119" s="18" t="s">
        <v>154</v>
      </c>
      <c r="BE119" s="204">
        <f aca="true" t="shared" si="4" ref="BE119:BE128">IF(N119="základní",J119,0)</f>
        <v>0</v>
      </c>
      <c r="BF119" s="204">
        <f aca="true" t="shared" si="5" ref="BF119:BF128">IF(N119="snížená",J119,0)</f>
        <v>0</v>
      </c>
      <c r="BG119" s="204">
        <f aca="true" t="shared" si="6" ref="BG119:BG128">IF(N119="zákl. přenesená",J119,0)</f>
        <v>0</v>
      </c>
      <c r="BH119" s="204">
        <f aca="true" t="shared" si="7" ref="BH119:BH128">IF(N119="sníž. přenesená",J119,0)</f>
        <v>0</v>
      </c>
      <c r="BI119" s="204">
        <f aca="true" t="shared" si="8" ref="BI119:BI128">IF(N119="nulová",J119,0)</f>
        <v>0</v>
      </c>
      <c r="BJ119" s="18" t="s">
        <v>83</v>
      </c>
      <c r="BK119" s="204">
        <f aca="true" t="shared" si="9" ref="BK119:BK128">ROUND(I119*H119,2)</f>
        <v>0</v>
      </c>
      <c r="BL119" s="18" t="s">
        <v>1922</v>
      </c>
      <c r="BM119" s="203" t="s">
        <v>1923</v>
      </c>
    </row>
    <row r="120" spans="1:65" s="2" customFormat="1" ht="21.75" customHeight="1">
      <c r="A120" s="35"/>
      <c r="B120" s="36"/>
      <c r="C120" s="192" t="s">
        <v>85</v>
      </c>
      <c r="D120" s="192" t="s">
        <v>156</v>
      </c>
      <c r="E120" s="193" t="s">
        <v>1924</v>
      </c>
      <c r="F120" s="194" t="s">
        <v>1925</v>
      </c>
      <c r="G120" s="195" t="s">
        <v>1926</v>
      </c>
      <c r="H120" s="196">
        <v>1</v>
      </c>
      <c r="I120" s="197"/>
      <c r="J120" s="198">
        <f t="shared" si="0"/>
        <v>0</v>
      </c>
      <c r="K120" s="194" t="s">
        <v>160</v>
      </c>
      <c r="L120" s="40"/>
      <c r="M120" s="199" t="s">
        <v>1</v>
      </c>
      <c r="N120" s="200" t="s">
        <v>41</v>
      </c>
      <c r="O120" s="72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1922</v>
      </c>
      <c r="AT120" s="203" t="s">
        <v>156</v>
      </c>
      <c r="AU120" s="203" t="s">
        <v>83</v>
      </c>
      <c r="AY120" s="18" t="s">
        <v>154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18" t="s">
        <v>83</v>
      </c>
      <c r="BK120" s="204">
        <f t="shared" si="9"/>
        <v>0</v>
      </c>
      <c r="BL120" s="18" t="s">
        <v>1922</v>
      </c>
      <c r="BM120" s="203" t="s">
        <v>1927</v>
      </c>
    </row>
    <row r="121" spans="1:65" s="2" customFormat="1" ht="16.5" customHeight="1">
      <c r="A121" s="35"/>
      <c r="B121" s="36"/>
      <c r="C121" s="192" t="s">
        <v>211</v>
      </c>
      <c r="D121" s="192" t="s">
        <v>156</v>
      </c>
      <c r="E121" s="193" t="s">
        <v>1928</v>
      </c>
      <c r="F121" s="194" t="s">
        <v>1929</v>
      </c>
      <c r="G121" s="195" t="s">
        <v>341</v>
      </c>
      <c r="H121" s="196">
        <v>1</v>
      </c>
      <c r="I121" s="197"/>
      <c r="J121" s="198">
        <f t="shared" si="0"/>
        <v>0</v>
      </c>
      <c r="K121" s="194" t="s">
        <v>160</v>
      </c>
      <c r="L121" s="40"/>
      <c r="M121" s="199" t="s">
        <v>1</v>
      </c>
      <c r="N121" s="200" t="s">
        <v>41</v>
      </c>
      <c r="O121" s="72"/>
      <c r="P121" s="201">
        <f t="shared" si="1"/>
        <v>0</v>
      </c>
      <c r="Q121" s="201">
        <v>0</v>
      </c>
      <c r="R121" s="201">
        <f t="shared" si="2"/>
        <v>0</v>
      </c>
      <c r="S121" s="201">
        <v>0</v>
      </c>
      <c r="T121" s="202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1922</v>
      </c>
      <c r="AT121" s="203" t="s">
        <v>156</v>
      </c>
      <c r="AU121" s="203" t="s">
        <v>83</v>
      </c>
      <c r="AY121" s="18" t="s">
        <v>154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18" t="s">
        <v>83</v>
      </c>
      <c r="BK121" s="204">
        <f t="shared" si="9"/>
        <v>0</v>
      </c>
      <c r="BL121" s="18" t="s">
        <v>1922</v>
      </c>
      <c r="BM121" s="203" t="s">
        <v>1930</v>
      </c>
    </row>
    <row r="122" spans="1:65" s="2" customFormat="1" ht="16.5" customHeight="1">
      <c r="A122" s="35"/>
      <c r="B122" s="36"/>
      <c r="C122" s="192" t="s">
        <v>161</v>
      </c>
      <c r="D122" s="192" t="s">
        <v>156</v>
      </c>
      <c r="E122" s="193" t="s">
        <v>1931</v>
      </c>
      <c r="F122" s="194" t="s">
        <v>1932</v>
      </c>
      <c r="G122" s="195" t="s">
        <v>341</v>
      </c>
      <c r="H122" s="196">
        <v>1</v>
      </c>
      <c r="I122" s="197"/>
      <c r="J122" s="198">
        <f t="shared" si="0"/>
        <v>0</v>
      </c>
      <c r="K122" s="194" t="s">
        <v>160</v>
      </c>
      <c r="L122" s="40"/>
      <c r="M122" s="199" t="s">
        <v>1</v>
      </c>
      <c r="N122" s="200" t="s">
        <v>41</v>
      </c>
      <c r="O122" s="72"/>
      <c r="P122" s="201">
        <f t="shared" si="1"/>
        <v>0</v>
      </c>
      <c r="Q122" s="201">
        <v>0</v>
      </c>
      <c r="R122" s="201">
        <f t="shared" si="2"/>
        <v>0</v>
      </c>
      <c r="S122" s="201">
        <v>0</v>
      </c>
      <c r="T122" s="202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1922</v>
      </c>
      <c r="AT122" s="203" t="s">
        <v>156</v>
      </c>
      <c r="AU122" s="203" t="s">
        <v>83</v>
      </c>
      <c r="AY122" s="18" t="s">
        <v>154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18" t="s">
        <v>83</v>
      </c>
      <c r="BK122" s="204">
        <f t="shared" si="9"/>
        <v>0</v>
      </c>
      <c r="BL122" s="18" t="s">
        <v>1922</v>
      </c>
      <c r="BM122" s="203" t="s">
        <v>1933</v>
      </c>
    </row>
    <row r="123" spans="1:65" s="2" customFormat="1" ht="16.5" customHeight="1">
      <c r="A123" s="35"/>
      <c r="B123" s="36"/>
      <c r="C123" s="192" t="s">
        <v>179</v>
      </c>
      <c r="D123" s="192" t="s">
        <v>156</v>
      </c>
      <c r="E123" s="193" t="s">
        <v>1934</v>
      </c>
      <c r="F123" s="194" t="s">
        <v>1935</v>
      </c>
      <c r="G123" s="195" t="s">
        <v>341</v>
      </c>
      <c r="H123" s="196">
        <v>1</v>
      </c>
      <c r="I123" s="197"/>
      <c r="J123" s="198">
        <f t="shared" si="0"/>
        <v>0</v>
      </c>
      <c r="K123" s="194" t="s">
        <v>160</v>
      </c>
      <c r="L123" s="40"/>
      <c r="M123" s="199" t="s">
        <v>1</v>
      </c>
      <c r="N123" s="200" t="s">
        <v>41</v>
      </c>
      <c r="O123" s="72"/>
      <c r="P123" s="201">
        <f t="shared" si="1"/>
        <v>0</v>
      </c>
      <c r="Q123" s="201">
        <v>0</v>
      </c>
      <c r="R123" s="201">
        <f t="shared" si="2"/>
        <v>0</v>
      </c>
      <c r="S123" s="201">
        <v>0</v>
      </c>
      <c r="T123" s="202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1922</v>
      </c>
      <c r="AT123" s="203" t="s">
        <v>156</v>
      </c>
      <c r="AU123" s="203" t="s">
        <v>83</v>
      </c>
      <c r="AY123" s="18" t="s">
        <v>154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8" t="s">
        <v>83</v>
      </c>
      <c r="BK123" s="204">
        <f t="shared" si="9"/>
        <v>0</v>
      </c>
      <c r="BL123" s="18" t="s">
        <v>1922</v>
      </c>
      <c r="BM123" s="203" t="s">
        <v>1936</v>
      </c>
    </row>
    <row r="124" spans="1:65" s="2" customFormat="1" ht="16.5" customHeight="1">
      <c r="A124" s="35"/>
      <c r="B124" s="36"/>
      <c r="C124" s="192" t="s">
        <v>185</v>
      </c>
      <c r="D124" s="192" t="s">
        <v>156</v>
      </c>
      <c r="E124" s="193" t="s">
        <v>1937</v>
      </c>
      <c r="F124" s="194" t="s">
        <v>1938</v>
      </c>
      <c r="G124" s="195" t="s">
        <v>341</v>
      </c>
      <c r="H124" s="196">
        <v>1</v>
      </c>
      <c r="I124" s="197"/>
      <c r="J124" s="198">
        <f t="shared" si="0"/>
        <v>0</v>
      </c>
      <c r="K124" s="194" t="s">
        <v>160</v>
      </c>
      <c r="L124" s="40"/>
      <c r="M124" s="199" t="s">
        <v>1</v>
      </c>
      <c r="N124" s="200" t="s">
        <v>41</v>
      </c>
      <c r="O124" s="72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1922</v>
      </c>
      <c r="AT124" s="203" t="s">
        <v>156</v>
      </c>
      <c r="AU124" s="203" t="s">
        <v>83</v>
      </c>
      <c r="AY124" s="18" t="s">
        <v>154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18" t="s">
        <v>83</v>
      </c>
      <c r="BK124" s="204">
        <f t="shared" si="9"/>
        <v>0</v>
      </c>
      <c r="BL124" s="18" t="s">
        <v>1922</v>
      </c>
      <c r="BM124" s="203" t="s">
        <v>1939</v>
      </c>
    </row>
    <row r="125" spans="1:65" s="2" customFormat="1" ht="16.5" customHeight="1">
      <c r="A125" s="35"/>
      <c r="B125" s="36"/>
      <c r="C125" s="192" t="s">
        <v>191</v>
      </c>
      <c r="D125" s="192" t="s">
        <v>156</v>
      </c>
      <c r="E125" s="193" t="s">
        <v>1940</v>
      </c>
      <c r="F125" s="194" t="s">
        <v>1941</v>
      </c>
      <c r="G125" s="195" t="s">
        <v>341</v>
      </c>
      <c r="H125" s="196">
        <v>1</v>
      </c>
      <c r="I125" s="197"/>
      <c r="J125" s="198">
        <f t="shared" si="0"/>
        <v>0</v>
      </c>
      <c r="K125" s="194" t="s">
        <v>160</v>
      </c>
      <c r="L125" s="40"/>
      <c r="M125" s="199" t="s">
        <v>1</v>
      </c>
      <c r="N125" s="200" t="s">
        <v>41</v>
      </c>
      <c r="O125" s="72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1922</v>
      </c>
      <c r="AT125" s="203" t="s">
        <v>156</v>
      </c>
      <c r="AU125" s="203" t="s">
        <v>83</v>
      </c>
      <c r="AY125" s="18" t="s">
        <v>154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8" t="s">
        <v>83</v>
      </c>
      <c r="BK125" s="204">
        <f t="shared" si="9"/>
        <v>0</v>
      </c>
      <c r="BL125" s="18" t="s">
        <v>1922</v>
      </c>
      <c r="BM125" s="203" t="s">
        <v>1942</v>
      </c>
    </row>
    <row r="126" spans="1:65" s="2" customFormat="1" ht="16.5" customHeight="1">
      <c r="A126" s="35"/>
      <c r="B126" s="36"/>
      <c r="C126" s="192" t="s">
        <v>199</v>
      </c>
      <c r="D126" s="192" t="s">
        <v>156</v>
      </c>
      <c r="E126" s="193" t="s">
        <v>1943</v>
      </c>
      <c r="F126" s="194" t="s">
        <v>1944</v>
      </c>
      <c r="G126" s="195" t="s">
        <v>341</v>
      </c>
      <c r="H126" s="196">
        <v>1</v>
      </c>
      <c r="I126" s="197"/>
      <c r="J126" s="198">
        <f t="shared" si="0"/>
        <v>0</v>
      </c>
      <c r="K126" s="194" t="s">
        <v>160</v>
      </c>
      <c r="L126" s="40"/>
      <c r="M126" s="199" t="s">
        <v>1</v>
      </c>
      <c r="N126" s="200" t="s">
        <v>41</v>
      </c>
      <c r="O126" s="72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1922</v>
      </c>
      <c r="AT126" s="203" t="s">
        <v>156</v>
      </c>
      <c r="AU126" s="203" t="s">
        <v>83</v>
      </c>
      <c r="AY126" s="18" t="s">
        <v>154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83</v>
      </c>
      <c r="BK126" s="204">
        <f t="shared" si="9"/>
        <v>0</v>
      </c>
      <c r="BL126" s="18" t="s">
        <v>1922</v>
      </c>
      <c r="BM126" s="203" t="s">
        <v>1945</v>
      </c>
    </row>
    <row r="127" spans="1:65" s="2" customFormat="1" ht="16.5" customHeight="1">
      <c r="A127" s="35"/>
      <c r="B127" s="36"/>
      <c r="C127" s="192" t="s">
        <v>205</v>
      </c>
      <c r="D127" s="192" t="s">
        <v>156</v>
      </c>
      <c r="E127" s="193" t="s">
        <v>1946</v>
      </c>
      <c r="F127" s="194" t="s">
        <v>1947</v>
      </c>
      <c r="G127" s="195" t="s">
        <v>341</v>
      </c>
      <c r="H127" s="196">
        <v>1</v>
      </c>
      <c r="I127" s="197"/>
      <c r="J127" s="198">
        <f t="shared" si="0"/>
        <v>0</v>
      </c>
      <c r="K127" s="194" t="s">
        <v>160</v>
      </c>
      <c r="L127" s="40"/>
      <c r="M127" s="199" t="s">
        <v>1</v>
      </c>
      <c r="N127" s="200" t="s">
        <v>41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1922</v>
      </c>
      <c r="AT127" s="203" t="s">
        <v>156</v>
      </c>
      <c r="AU127" s="203" t="s">
        <v>83</v>
      </c>
      <c r="AY127" s="18" t="s">
        <v>154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83</v>
      </c>
      <c r="BK127" s="204">
        <f t="shared" si="9"/>
        <v>0</v>
      </c>
      <c r="BL127" s="18" t="s">
        <v>1922</v>
      </c>
      <c r="BM127" s="203" t="s">
        <v>1948</v>
      </c>
    </row>
    <row r="128" spans="1:65" s="2" customFormat="1" ht="16.5" customHeight="1">
      <c r="A128" s="35"/>
      <c r="B128" s="36"/>
      <c r="C128" s="192" t="s">
        <v>213</v>
      </c>
      <c r="D128" s="192" t="s">
        <v>156</v>
      </c>
      <c r="E128" s="193" t="s">
        <v>1949</v>
      </c>
      <c r="F128" s="194" t="s">
        <v>1950</v>
      </c>
      <c r="G128" s="195" t="s">
        <v>341</v>
      </c>
      <c r="H128" s="196">
        <v>1</v>
      </c>
      <c r="I128" s="197"/>
      <c r="J128" s="198">
        <f t="shared" si="0"/>
        <v>0</v>
      </c>
      <c r="K128" s="194" t="s">
        <v>160</v>
      </c>
      <c r="L128" s="40"/>
      <c r="M128" s="266" t="s">
        <v>1</v>
      </c>
      <c r="N128" s="267" t="s">
        <v>41</v>
      </c>
      <c r="O128" s="268"/>
      <c r="P128" s="269">
        <f t="shared" si="1"/>
        <v>0</v>
      </c>
      <c r="Q128" s="269">
        <v>0</v>
      </c>
      <c r="R128" s="269">
        <f t="shared" si="2"/>
        <v>0</v>
      </c>
      <c r="S128" s="269">
        <v>0</v>
      </c>
      <c r="T128" s="270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1922</v>
      </c>
      <c r="AT128" s="203" t="s">
        <v>156</v>
      </c>
      <c r="AU128" s="203" t="s">
        <v>83</v>
      </c>
      <c r="AY128" s="18" t="s">
        <v>154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1922</v>
      </c>
      <c r="BM128" s="203" t="s">
        <v>1951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xGkLAFrcCMp9DG8C+oCg2xzu8PU+Jn7uJi5ftR8/9iOWb+elUInZY3w3NHPSNkemBolZnunD2Ak4LVPo/8hTuQ==" saltValue="F/hobfK5Fa1ed2GnsgiHNoKJqBrfUV+YNe0lmtD3JYjJxsQezuFy80zwTvySh2WbDgXFpA2I0yLRHD5KBOl9NA==" spinCount="100000" sheet="1" objects="1" scenarios="1" formatColumns="0" formatRows="0" autoFilter="0"/>
  <autoFilter ref="C116:K12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6"/>
      <c r="C3" s="117"/>
      <c r="D3" s="117"/>
      <c r="E3" s="117"/>
      <c r="F3" s="117"/>
      <c r="G3" s="117"/>
      <c r="H3" s="21"/>
    </row>
    <row r="4" spans="2:8" s="1" customFormat="1" ht="24.95" customHeight="1">
      <c r="B4" s="21"/>
      <c r="C4" s="118" t="s">
        <v>1952</v>
      </c>
      <c r="H4" s="21"/>
    </row>
    <row r="5" spans="2:8" s="1" customFormat="1" ht="12" customHeight="1">
      <c r="B5" s="21"/>
      <c r="C5" s="271" t="s">
        <v>13</v>
      </c>
      <c r="D5" s="333" t="s">
        <v>14</v>
      </c>
      <c r="E5" s="326"/>
      <c r="F5" s="326"/>
      <c r="H5" s="21"/>
    </row>
    <row r="6" spans="2:8" s="1" customFormat="1" ht="36.95" customHeight="1">
      <c r="B6" s="21"/>
      <c r="C6" s="272" t="s">
        <v>16</v>
      </c>
      <c r="D6" s="337" t="s">
        <v>17</v>
      </c>
      <c r="E6" s="326"/>
      <c r="F6" s="326"/>
      <c r="H6" s="21"/>
    </row>
    <row r="7" spans="2:8" s="1" customFormat="1" ht="16.5" customHeight="1">
      <c r="B7" s="21"/>
      <c r="C7" s="120" t="s">
        <v>22</v>
      </c>
      <c r="D7" s="121" t="str">
        <f>'Rekapitulace stavby'!AN8</f>
        <v>18. 6. 2021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5"/>
      <c r="B9" s="273"/>
      <c r="C9" s="274" t="s">
        <v>57</v>
      </c>
      <c r="D9" s="275" t="s">
        <v>58</v>
      </c>
      <c r="E9" s="275" t="s">
        <v>141</v>
      </c>
      <c r="F9" s="276" t="s">
        <v>1953</v>
      </c>
      <c r="G9" s="165"/>
      <c r="H9" s="273"/>
    </row>
    <row r="10" spans="1:8" s="2" customFormat="1" ht="26.45" customHeight="1">
      <c r="A10" s="35"/>
      <c r="B10" s="40"/>
      <c r="C10" s="277" t="s">
        <v>1954</v>
      </c>
      <c r="D10" s="277" t="s">
        <v>88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78" t="s">
        <v>1955</v>
      </c>
      <c r="D11" s="279" t="s">
        <v>1955</v>
      </c>
      <c r="E11" s="280" t="s">
        <v>1</v>
      </c>
      <c r="F11" s="281">
        <v>492.07</v>
      </c>
      <c r="G11" s="35"/>
      <c r="H11" s="40"/>
    </row>
    <row r="12" spans="1:8" s="2" customFormat="1" ht="16.9" customHeight="1">
      <c r="A12" s="35"/>
      <c r="B12" s="40"/>
      <c r="C12" s="278" t="s">
        <v>1956</v>
      </c>
      <c r="D12" s="279" t="s">
        <v>1956</v>
      </c>
      <c r="E12" s="280" t="s">
        <v>1</v>
      </c>
      <c r="F12" s="281">
        <v>0</v>
      </c>
      <c r="G12" s="35"/>
      <c r="H12" s="40"/>
    </row>
    <row r="13" spans="1:8" s="2" customFormat="1" ht="16.9" customHeight="1">
      <c r="A13" s="35"/>
      <c r="B13" s="40"/>
      <c r="C13" s="278" t="s">
        <v>1957</v>
      </c>
      <c r="D13" s="279" t="s">
        <v>1957</v>
      </c>
      <c r="E13" s="280" t="s">
        <v>1</v>
      </c>
      <c r="F13" s="281">
        <v>0</v>
      </c>
      <c r="G13" s="35"/>
      <c r="H13" s="40"/>
    </row>
    <row r="14" spans="1:8" s="2" customFormat="1" ht="16.9" customHeight="1">
      <c r="A14" s="35"/>
      <c r="B14" s="40"/>
      <c r="C14" s="278" t="s">
        <v>1958</v>
      </c>
      <c r="D14" s="279" t="s">
        <v>1958</v>
      </c>
      <c r="E14" s="280" t="s">
        <v>1</v>
      </c>
      <c r="F14" s="281">
        <v>0</v>
      </c>
      <c r="G14" s="35"/>
      <c r="H14" s="40"/>
    </row>
    <row r="15" spans="1:8" s="2" customFormat="1" ht="16.9" customHeight="1">
      <c r="A15" s="35"/>
      <c r="B15" s="40"/>
      <c r="C15" s="278" t="s">
        <v>1959</v>
      </c>
      <c r="D15" s="279" t="s">
        <v>1</v>
      </c>
      <c r="E15" s="280" t="s">
        <v>1</v>
      </c>
      <c r="F15" s="281">
        <v>44.8</v>
      </c>
      <c r="G15" s="35"/>
      <c r="H15" s="40"/>
    </row>
    <row r="16" spans="1:8" s="2" customFormat="1" ht="16.9" customHeight="1">
      <c r="A16" s="35"/>
      <c r="B16" s="40"/>
      <c r="C16" s="278" t="s">
        <v>1960</v>
      </c>
      <c r="D16" s="279" t="s">
        <v>1</v>
      </c>
      <c r="E16" s="280" t="s">
        <v>1</v>
      </c>
      <c r="F16" s="281">
        <v>296.101</v>
      </c>
      <c r="G16" s="35"/>
      <c r="H16" s="40"/>
    </row>
    <row r="17" spans="1:8" s="2" customFormat="1" ht="16.9" customHeight="1">
      <c r="A17" s="35"/>
      <c r="B17" s="40"/>
      <c r="C17" s="278" t="s">
        <v>1961</v>
      </c>
      <c r="D17" s="279" t="s">
        <v>1961</v>
      </c>
      <c r="E17" s="280" t="s">
        <v>1</v>
      </c>
      <c r="F17" s="281">
        <v>379.269</v>
      </c>
      <c r="G17" s="35"/>
      <c r="H17" s="40"/>
    </row>
    <row r="18" spans="1:8" s="2" customFormat="1" ht="16.9" customHeight="1">
      <c r="A18" s="35"/>
      <c r="B18" s="40"/>
      <c r="C18" s="278" t="s">
        <v>1962</v>
      </c>
      <c r="D18" s="279" t="s">
        <v>1962</v>
      </c>
      <c r="E18" s="280" t="s">
        <v>1</v>
      </c>
      <c r="F18" s="281">
        <v>0</v>
      </c>
      <c r="G18" s="35"/>
      <c r="H18" s="40"/>
    </row>
    <row r="19" spans="1:8" s="2" customFormat="1" ht="16.9" customHeight="1">
      <c r="A19" s="35"/>
      <c r="B19" s="40"/>
      <c r="C19" s="278" t="s">
        <v>1963</v>
      </c>
      <c r="D19" s="279" t="s">
        <v>1963</v>
      </c>
      <c r="E19" s="280" t="s">
        <v>1</v>
      </c>
      <c r="F19" s="281">
        <v>250.063</v>
      </c>
      <c r="G19" s="35"/>
      <c r="H19" s="40"/>
    </row>
    <row r="20" spans="1:8" s="2" customFormat="1" ht="16.9" customHeight="1">
      <c r="A20" s="35"/>
      <c r="B20" s="40"/>
      <c r="C20" s="278" t="s">
        <v>1964</v>
      </c>
      <c r="D20" s="279" t="s">
        <v>1964</v>
      </c>
      <c r="E20" s="280" t="s">
        <v>1</v>
      </c>
      <c r="F20" s="281">
        <v>14.13</v>
      </c>
      <c r="G20" s="35"/>
      <c r="H20" s="40"/>
    </row>
    <row r="21" spans="1:8" s="2" customFormat="1" ht="16.9" customHeight="1">
      <c r="A21" s="35"/>
      <c r="B21" s="40"/>
      <c r="C21" s="278" t="s">
        <v>1965</v>
      </c>
      <c r="D21" s="279" t="s">
        <v>1965</v>
      </c>
      <c r="E21" s="280" t="s">
        <v>1</v>
      </c>
      <c r="F21" s="281">
        <v>27.77</v>
      </c>
      <c r="G21" s="35"/>
      <c r="H21" s="40"/>
    </row>
    <row r="22" spans="1:8" s="2" customFormat="1" ht="16.9" customHeight="1">
      <c r="A22" s="35"/>
      <c r="B22" s="40"/>
      <c r="C22" s="278" t="s">
        <v>1966</v>
      </c>
      <c r="D22" s="279" t="s">
        <v>1966</v>
      </c>
      <c r="E22" s="280" t="s">
        <v>1</v>
      </c>
      <c r="F22" s="281">
        <v>7.54</v>
      </c>
      <c r="G22" s="35"/>
      <c r="H22" s="40"/>
    </row>
    <row r="23" spans="1:8" s="2" customFormat="1" ht="16.9" customHeight="1">
      <c r="A23" s="35"/>
      <c r="B23" s="40"/>
      <c r="C23" s="278" t="s">
        <v>1967</v>
      </c>
      <c r="D23" s="279" t="s">
        <v>1</v>
      </c>
      <c r="E23" s="280" t="s">
        <v>1</v>
      </c>
      <c r="F23" s="281">
        <v>37.895</v>
      </c>
      <c r="G23" s="35"/>
      <c r="H23" s="40"/>
    </row>
    <row r="24" spans="1:8" s="2" customFormat="1" ht="16.9" customHeight="1">
      <c r="A24" s="35"/>
      <c r="B24" s="40"/>
      <c r="C24" s="278" t="s">
        <v>1968</v>
      </c>
      <c r="D24" s="279" t="s">
        <v>1</v>
      </c>
      <c r="E24" s="280" t="s">
        <v>1</v>
      </c>
      <c r="F24" s="281">
        <v>64.066</v>
      </c>
      <c r="G24" s="35"/>
      <c r="H24" s="40"/>
    </row>
    <row r="25" spans="1:8" s="2" customFormat="1" ht="7.35" customHeight="1">
      <c r="A25" s="35"/>
      <c r="B25" s="146"/>
      <c r="C25" s="147"/>
      <c r="D25" s="147"/>
      <c r="E25" s="147"/>
      <c r="F25" s="147"/>
      <c r="G25" s="147"/>
      <c r="H25" s="40"/>
    </row>
    <row r="26" spans="1:8" s="2" customFormat="1" ht="11.25">
      <c r="A26" s="35"/>
      <c r="B26" s="35"/>
      <c r="C26" s="35"/>
      <c r="D26" s="35"/>
      <c r="E26" s="35"/>
      <c r="F26" s="35"/>
      <c r="G26" s="35"/>
      <c r="H26" s="35"/>
    </row>
  </sheetData>
  <sheetProtection algorithmName="SHA-512" hashValue="YFdDl5UlZOhxqoQ6E0qcaX6Ru7Mvn8vA+3/xh3QTOfyusGlHL1HpAFtQStLQ4XJbLxxfKEHR+O8p6P9x9s36kw==" saltValue="0wsMNlwSwrF2W21LA7LgOqsPnFrQ5MS6QisJ0pd/2Czj57bghZa/yxBqQNqxRD+bjwI9qSB0c18m1JbZcVL9n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SMILOO\Admin</dc:creator>
  <cp:keywords/>
  <dc:description/>
  <cp:lastModifiedBy>Bc. Šárka Litresitsová</cp:lastModifiedBy>
  <dcterms:created xsi:type="dcterms:W3CDTF">2021-06-18T08:21:53Z</dcterms:created>
  <dcterms:modified xsi:type="dcterms:W3CDTF">2021-06-18T09:23:04Z</dcterms:modified>
  <cp:category/>
  <cp:version/>
  <cp:contentType/>
  <cp:contentStatus/>
</cp:coreProperties>
</file>