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01 stavební část -..." sheetId="2" r:id="rId2"/>
    <sheet name="02 - SO 01 stavební úpravy" sheetId="3" r:id="rId3"/>
    <sheet name="02a - lehké příčky" sheetId="4" r:id="rId4"/>
    <sheet name="02b - náhradní zdroj" sheetId="5" r:id="rId5"/>
    <sheet name="02c - ZTI" sheetId="6" r:id="rId6"/>
    <sheet name="02d - EPS" sheetId="7" r:id="rId7"/>
    <sheet name="02e - Vnitřní plynovod" sheetId="8" r:id="rId8"/>
    <sheet name="02f - Elektroinstalace" sheetId="9" r:id="rId9"/>
    <sheet name="02ga - PC,data" sheetId="10" r:id="rId10"/>
    <sheet name="02gb - EZS" sheetId="11" r:id="rId11"/>
    <sheet name="03 - VRN" sheetId="12" r:id="rId12"/>
    <sheet name="Pokyny pro vyplnění" sheetId="13" r:id="rId13"/>
  </sheets>
  <definedNames>
    <definedName name="_xlnm.Print_Area" localSheetId="0">'Rekapitulace stavby'!$D$4:$AO$36,'Rekapitulace stavby'!$C$42:$AQ$68</definedName>
    <definedName name="_xlnm._FilterDatabase" localSheetId="1" hidden="1">'01 - SO01 stavební část -...'!$C$94:$K$441</definedName>
    <definedName name="_xlnm.Print_Area" localSheetId="1">'01 - SO01 stavební část -...'!$C$4:$J$39,'01 - SO01 stavební část -...'!$C$45:$J$76,'01 - SO01 stavební část -...'!$C$82:$K$441</definedName>
    <definedName name="_xlnm._FilterDatabase" localSheetId="2" hidden="1">'02 - SO 01 stavební úpravy'!$C$102:$K$1081</definedName>
    <definedName name="_xlnm.Print_Area" localSheetId="2">'02 - SO 01 stavební úpravy'!$C$4:$J$39,'02 - SO 01 stavební úpravy'!$C$45:$J$84,'02 - SO 01 stavební úpravy'!$C$90:$K$1081</definedName>
    <definedName name="_xlnm._FilterDatabase" localSheetId="3" hidden="1">'02a - lehké příčky'!$C$95:$K$245</definedName>
    <definedName name="_xlnm.Print_Area" localSheetId="3">'02a - lehké příčky'!$C$4:$J$41,'02a - lehké příčky'!$C$47:$J$75,'02a - lehké příčky'!$C$81:$K$245</definedName>
    <definedName name="_xlnm._FilterDatabase" localSheetId="4" hidden="1">'02b - náhradní zdroj'!$C$86:$K$103</definedName>
    <definedName name="_xlnm.Print_Area" localSheetId="4">'02b - náhradní zdroj'!$C$4:$J$41,'02b - náhradní zdroj'!$C$47:$J$66,'02b - náhradní zdroj'!$C$72:$K$103</definedName>
    <definedName name="_xlnm._FilterDatabase" localSheetId="5" hidden="1">'02c - ZTI'!$C$100:$K$588</definedName>
    <definedName name="_xlnm.Print_Area" localSheetId="5">'02c - ZTI'!$C$4:$J$41,'02c - ZTI'!$C$47:$J$80,'02c - ZTI'!$C$86:$K$588</definedName>
    <definedName name="_xlnm._FilterDatabase" localSheetId="6" hidden="1">'02d - EPS'!$C$86:$K$155</definedName>
    <definedName name="_xlnm.Print_Area" localSheetId="6">'02d - EPS'!$C$4:$J$41,'02d - EPS'!$C$47:$J$66,'02d - EPS'!$C$72:$K$155</definedName>
    <definedName name="_xlnm._FilterDatabase" localSheetId="7" hidden="1">'02e - Vnitřní plynovod'!$C$84:$K$149</definedName>
    <definedName name="_xlnm.Print_Area" localSheetId="7">'02e - Vnitřní plynovod'!$C$4:$J$41,'02e - Vnitřní plynovod'!$C$47:$J$64,'02e - Vnitřní plynovod'!$C$70:$K$149</definedName>
    <definedName name="_xlnm._FilterDatabase" localSheetId="8" hidden="1">'02f - Elektroinstalace'!$C$90:$K$299</definedName>
    <definedName name="_xlnm.Print_Area" localSheetId="8">'02f - Elektroinstalace'!$C$4:$J$41,'02f - Elektroinstalace'!$C$47:$J$70,'02f - Elektroinstalace'!$C$76:$K$299</definedName>
    <definedName name="_xlnm._FilterDatabase" localSheetId="9" hidden="1">'02ga - PC,data'!$C$91:$K$150</definedName>
    <definedName name="_xlnm.Print_Area" localSheetId="9">'02ga - PC,data'!$C$4:$J$43,'02ga - PC,data'!$C$49:$J$69,'02ga - PC,data'!$C$75:$K$150</definedName>
    <definedName name="_xlnm._FilterDatabase" localSheetId="10" hidden="1">'02gb - EZS'!$C$93:$K$129</definedName>
    <definedName name="_xlnm.Print_Area" localSheetId="10">'02gb - EZS'!$C$4:$J$43,'02gb - EZS'!$C$49:$J$71,'02gb - EZS'!$C$77:$K$129</definedName>
    <definedName name="_xlnm._FilterDatabase" localSheetId="11" hidden="1">'03 - VRN'!$C$85:$K$193</definedName>
    <definedName name="_xlnm.Print_Area" localSheetId="11">'03 - VRN'!$C$4:$J$39,'03 - VRN'!$C$45:$J$67,'03 - VRN'!$C$73:$K$193</definedName>
    <definedName name="_xlnm.Print_Area" localSheetId="1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SO01 stavební část -...'!$94:$94</definedName>
    <definedName name="_xlnm.Print_Titles" localSheetId="2">'02 - SO 01 stavební úpravy'!$102:$102</definedName>
    <definedName name="_xlnm.Print_Titles" localSheetId="3">'02a - lehké příčky'!$95:$95</definedName>
    <definedName name="_xlnm.Print_Titles" localSheetId="4">'02b - náhradní zdroj'!$86:$86</definedName>
    <definedName name="_xlnm.Print_Titles" localSheetId="5">'02c - ZTI'!$100:$100</definedName>
    <definedName name="_xlnm.Print_Titles" localSheetId="6">'02d - EPS'!$86:$86</definedName>
    <definedName name="_xlnm.Print_Titles" localSheetId="7">'02e - Vnitřní plynovod'!$84:$84</definedName>
    <definedName name="_xlnm.Print_Titles" localSheetId="8">'02f - Elektroinstalace'!$90:$90</definedName>
    <definedName name="_xlnm.Print_Titles" localSheetId="10">'02gb - EZS'!$93:$93</definedName>
    <definedName name="_xlnm.Print_Titles" localSheetId="11">'03 - VRN'!$85:$85</definedName>
  </definedNames>
  <calcPr fullCalcOnLoad="1"/>
</workbook>
</file>

<file path=xl/sharedStrings.xml><?xml version="1.0" encoding="utf-8"?>
<sst xmlns="http://schemas.openxmlformats.org/spreadsheetml/2006/main" count="23031" uniqueCount="3915">
  <si>
    <t>Export Komplet</t>
  </si>
  <si>
    <t>VZ</t>
  </si>
  <si>
    <t>2.0</t>
  </si>
  <si>
    <t>ZAMOK</t>
  </si>
  <si>
    <t>False</t>
  </si>
  <si>
    <t>{62672e85-d7c4-488b-8fea-58a670fda6fa}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</si>
  <si>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</si>
  <si>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</si>
  <si>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</si>
  <si>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</si>
  <si>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</si>
  <si>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</si>
  <si>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</si>
  <si>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</si>
  <si>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20210531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</si>
  <si>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</si>
  <si>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</si>
  <si>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objektu č.p. 2983 U Synagogy SO01 stavební úpravy budovy rev9</t>
  </si>
  <si>
    <t>KSO:</t>
  </si>
  <si>
    <t/>
  </si>
  <si>
    <t>CC-CZ:</t>
  </si>
  <si>
    <t>Místo:</t>
  </si>
  <si>
    <t>Česká Lípa</t>
  </si>
  <si>
    <t>Datum:</t>
  </si>
  <si>
    <t>3. 11. 2021</t>
  </si>
  <si>
    <t>Zadavatel:</t>
  </si>
  <si>
    <t>IČ:</t>
  </si>
  <si>
    <t>Město Č. Lípa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</si>
  <si>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</si>
  <si>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</si>
  <si>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</si>
  <si>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</si>
  <si>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</si>
  <si>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</si>
  <si>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</si>
  <si>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</si>
  <si>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</si>
  <si>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</si>
  <si>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</si>
  <si>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</si>
  <si>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</si>
  <si>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</si>
  <si>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</si>
  <si>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</si>
  <si>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</si>
  <si>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</si>
  <si>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</si>
  <si>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</si>
  <si>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</si>
  <si>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</si>
  <si>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</si>
  <si>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</si>
  <si>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</si>
  <si>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</si>
  <si>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</si>
  <si>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</si>
  <si>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</si>
  <si>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</si>
  <si>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</si>
  <si>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</si>
  <si>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</si>
  <si>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</si>
  <si>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</si>
  <si>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</si>
  <si>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</si>
  <si>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</si>
  <si>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</si>
  <si>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</si>
  <si>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</si>
  <si>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</si>
  <si>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</si>
  <si>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</si>
  <si>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</si>
  <si>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</si>
  <si>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</si>
  <si>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</si>
  <si>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</si>
  <si>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</si>
  <si>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 stavební část - bourání</t>
  </si>
  <si>
    <t>STA</t>
  </si>
  <si>
    <t>1</t>
  </si>
  <si>
    <t>{27c2762e-bc9c-4f8c-ad9b-e2933c01bdac}</t>
  </si>
  <si>
    <t>2</t>
  </si>
  <si>
    <t>02</t>
  </si>
  <si>
    <t>SO 01 stavební úpravy</t>
  </si>
  <si>
    <t>{b9ba7b45-0e69-443c-9fe4-fc6c41088921}</t>
  </si>
  <si>
    <t>Soupis</t>
  </si>
  <si>
    <t>###NOINSERT###</t>
  </si>
  <si>
    <t>02a</t>
  </si>
  <si>
    <t>lehké příčky</t>
  </si>
  <si>
    <t>{fa7df7a7-20a1-4155-b65e-8c102673d944}</t>
  </si>
  <si>
    <t>02b</t>
  </si>
  <si>
    <t>náhradní zdroj</t>
  </si>
  <si>
    <t>{782b9cfc-79fd-456c-a1bb-7b04c3ffd49e}</t>
  </si>
  <si>
    <t>02c</t>
  </si>
  <si>
    <t>ZTI</t>
  </si>
  <si>
    <t>{acec9021-f1df-415d-bfe2-e0c45dedd43e}</t>
  </si>
  <si>
    <t>02d</t>
  </si>
  <si>
    <t>EPS</t>
  </si>
  <si>
    <t>{90c1a411-111a-448e-8438-23917927e9d0}</t>
  </si>
  <si>
    <t>02e</t>
  </si>
  <si>
    <t>Vnitřní plynovod</t>
  </si>
  <si>
    <t>{08f7d95e-be49-49f1-a8e1-66c5648fdd3f}</t>
  </si>
  <si>
    <t>02f</t>
  </si>
  <si>
    <t>Elektroinstalace</t>
  </si>
  <si>
    <t>{dda1b39c-bb9e-49de-9f8d-9eec3b8933ea}</t>
  </si>
  <si>
    <t>02g</t>
  </si>
  <si>
    <t>Slaboproud</t>
  </si>
  <si>
    <t>{46df1c6f-e24d-4ce6-9809-b08bdfb8b048}</t>
  </si>
  <si>
    <t>02ga</t>
  </si>
  <si>
    <t>PC,data</t>
  </si>
  <si>
    <t>3</t>
  </si>
  <si>
    <t>{c89b97db-30ae-4fc3-93c4-d1dfa5a2ef42}</t>
  </si>
  <si>
    <t>02gb</t>
  </si>
  <si>
    <t>EZS</t>
  </si>
  <si>
    <t>{770216fd-1ed5-4e4b-a428-d6766abf556a}</t>
  </si>
  <si>
    <t>03</t>
  </si>
  <si>
    <t>VRN</t>
  </si>
  <si>
    <t>{957231a9-3ded-4627-b5bc-8ed43f5e297d}</t>
  </si>
  <si>
    <t>KRYCÍ LIST SOUPISU PRACÍ</t>
  </si>
  <si>
    <t>Objekt:</t>
  </si>
  <si>
    <t>01 - SO01 stavební část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</si>
  <si>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</si>
  <si>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</si>
  <si>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</si>
  <si>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</si>
  <si>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</si>
  <si>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</si>
  <si>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</si>
  <si>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</si>
  <si>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</si>
  <si>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</si>
  <si>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</si>
  <si>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</si>
  <si>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732 - Ústřední vytápění - strojovny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</si>
  <si>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</si>
  <si>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</si>
  <si>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</si>
  <si>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</si>
  <si>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</si>
  <si>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</si>
  <si>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</si>
  <si>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</si>
  <si>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</si>
  <si>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</si>
  <si>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</si>
  <si>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</si>
  <si>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</si>
  <si>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</si>
  <si>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</si>
  <si>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</si>
  <si>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</si>
  <si>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</si>
  <si>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</si>
  <si>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</si>
  <si>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</si>
  <si>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</si>
  <si>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</si>
  <si>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</si>
  <si>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</si>
  <si>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122111101</t>
  </si>
  <si>
    <t>Odkopávky a prokopávky v hornině třídy těžitelnosti I, skupiny 1 a 2 ručně</t>
  </si>
  <si>
    <t>m3</t>
  </si>
  <si>
    <t>CS ÚRS 2021 02</t>
  </si>
  <si>
    <t>4</t>
  </si>
  <si>
    <t>723561955</t>
  </si>
  <si>
    <t>PP</t>
  </si>
  <si>
    <t>Odkopávky a prokopávky ručně zapažené i nezapažené v hornině třídy těžitelnosti I skupiny 1 a 2</t>
  </si>
  <si>
    <t>Online PSC</t>
  </si>
  <si>
    <t>https://podminky.urs.cz/item/CS_URS_2021_02/122111101</t>
  </si>
  <si>
    <t>VV</t>
  </si>
  <si>
    <t>50,65*0,15"BPDL01</t>
  </si>
  <si>
    <t>162211311</t>
  </si>
  <si>
    <t>Vodorovné přemístění výkopku z horniny třídy těžitelnosti I skupiny 1 až 3 stavebním kolečkem do 10 m</t>
  </si>
  <si>
    <t>-1762026415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</si>
  <si>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</si>
  <si>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https://podminky.urs.cz/item/CS_URS_2021_02/162211311</t>
  </si>
  <si>
    <t>162211319</t>
  </si>
  <si>
    <t>Příplatek k vodorovnému přemístění výkopku z horniny třídy těžitelnosti I skupiny 1 až 3 stavebním kolečkem ZKD 10 m</t>
  </si>
  <si>
    <t>-497053264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</si>
  <si>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</si>
  <si>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https://podminky.urs.cz/item/CS_URS_2021_02/162211319</t>
  </si>
  <si>
    <t>7,598*2 'Přepočtené koeficientem množství</t>
  </si>
  <si>
    <t>171400R</t>
  </si>
  <si>
    <t>436400319</t>
  </si>
  <si>
    <t>vodorovné přemístění výkopku na skládku zhotovitele včetně naložení, uložení a poplatků za uložení</t>
  </si>
  <si>
    <t>Svislé a kompletní konstrukce</t>
  </si>
  <si>
    <t>5</t>
  </si>
  <si>
    <t>317944321</t>
  </si>
  <si>
    <t>Válcované nosníky do č.12 dodatečně osazované do připravených otvorů</t>
  </si>
  <si>
    <t>t</t>
  </si>
  <si>
    <t>2144790549</t>
  </si>
  <si>
    <t>Válcované nosníky dodatečně osazované do připravených otvorů bez zazdění hlav do č. 12</t>
  </si>
  <si>
    <t>https://podminky.urs.cz/item/CS_URS_2021_02/317944321</t>
  </si>
  <si>
    <t>1,2*2*0,0111</t>
  </si>
  <si>
    <t>9</t>
  </si>
  <si>
    <t>Ostatní konstrukce a práce, bourání</t>
  </si>
  <si>
    <t>6</t>
  </si>
  <si>
    <t>962031132</t>
  </si>
  <si>
    <t>Bourání příček z cihel pálených na MVC tl do 100 mm</t>
  </si>
  <si>
    <t>m2</t>
  </si>
  <si>
    <t>256682245</t>
  </si>
  <si>
    <t>Bourání příček z cihel, tvárnic nebo příčkovek z cihel pálených, plných nebo dutých na maltu vápennou nebo vápenocementovou, tl. do 100 mm</t>
  </si>
  <si>
    <t>https://podminky.urs.cz/item/CS_URS_2021_02/962031132</t>
  </si>
  <si>
    <t>(5,67+4,54*5+0,3+0,7*5+0,1)*3,6+0,9*2</t>
  </si>
  <si>
    <t>Mezisoučet 1NP</t>
  </si>
  <si>
    <t>(5,625*6+3,2+6+6,7+5,6*2)*3,3</t>
  </si>
  <si>
    <t>Mezisoučet 2NP</t>
  </si>
  <si>
    <t>Součet</t>
  </si>
  <si>
    <t>7</t>
  </si>
  <si>
    <t>962031133</t>
  </si>
  <si>
    <t>Bourání příček z cihel pálených na MVC tl do 150 mm</t>
  </si>
  <si>
    <t>-660792026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</si>
  <si>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</si>
  <si>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</si>
  <si>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(1,85+2,83+1,1+5,62+1,9*2+1,45+(1,75+1,25+1,45)*2+3+3+1,35+2,85+5,6+1,85*2+3,8+4,8+1,95+3,2+3,5+2,7+2+6,3+1,45+2)*3,6+(1,9+4+1,1)*1,2</t>
  </si>
  <si>
    <t>(6,21+1,12+5,65+1,87*2+1,45+3+2,87*2+1,35+4,35*2+0,5)*3,3+(1,9+2,9)*1,2</t>
  </si>
  <si>
    <t>(5,55*4+5,6*2+6,15+5,72+0,7+2,2+6,3+6,3+0,4+0,45*2+4,3*2+0,6+5,6+1,9*2+1,22+0,66+3+2,85*2+1,2)*2,7+1,9*1,2</t>
  </si>
  <si>
    <t>Mezisoučet 3NP</t>
  </si>
  <si>
    <t>(5,55*7+6,2+5,7+3+6,3+3,125+5,7+5,63+1,9*2+1+4,3*2+0,6+3+3+1+3)*2,7+(2,9+1,9)*1,2</t>
  </si>
  <si>
    <t>Mezisoučet 4NP</t>
  </si>
  <si>
    <t>(4+1,6+2+1,1+1,8)*2,7</t>
  </si>
  <si>
    <t>8</t>
  </si>
  <si>
    <t>962032230</t>
  </si>
  <si>
    <t>Bourání zdiva z cihel pálených nebo vápenopískových na MV nebo MVC do 1 m3</t>
  </si>
  <si>
    <t>1008172494</t>
  </si>
  <si>
    <t>Bourání zdiva nadzákladového z cihel nebo tvárnic z cihel pálených nebo vápenopískových, na maltu vápennou nebo vápenocementovou, objemu do 1 m3</t>
  </si>
  <si>
    <t>https://podminky.urs.cz/item/CS_URS_2021_02/962032230</t>
  </si>
  <si>
    <t>1,9*0,3*3,6+1,1*0,4*3,6+0,7*0,3*3,6+1,05*0,3*3,6</t>
  </si>
  <si>
    <t>965042141</t>
  </si>
  <si>
    <t>Bourání podkladů pod dlažby nebo mazanin betonových nebo z litého asfaltu tl do 100 mm pl přes 4 m2</t>
  </si>
  <si>
    <t>1131438509</t>
  </si>
  <si>
    <t>Bourání mazanin betonových nebo z litého asfaltu tl. do 100 mm, plochy přes 4 m2</t>
  </si>
  <si>
    <t>https://podminky.urs.cz/item/CS_URS_2021_02/965042141</t>
  </si>
  <si>
    <t>(42,1+2,8*2+163,5+1,96+2,76+6,15+50,65)*0,065</t>
  </si>
  <si>
    <t>(42,1+2,8*2+163,5+1,96+2,76+6,15+50,65)*0,06</t>
  </si>
  <si>
    <t>10</t>
  </si>
  <si>
    <t>965042241</t>
  </si>
  <si>
    <t>Bourání podkladů pod dlažby nebo mazanin betonových nebo z litého asfaltu tl přes 100 mm pl přes 4 m2</t>
  </si>
  <si>
    <t>1200819997</t>
  </si>
  <si>
    <t>Bourání mazanin betonových nebo z litého asfaltu tl. přes 100 mm, plochy přes 4 m2</t>
  </si>
  <si>
    <t>https://podminky.urs.cz/item/CS_URS_2021_02/965042241</t>
  </si>
  <si>
    <t>(15+4,3)*0,15"instalace</t>
  </si>
  <si>
    <t>(50,65+1,96+2,76+6,15)*0,15"BPDL01</t>
  </si>
  <si>
    <t>11</t>
  </si>
  <si>
    <t>966043121</t>
  </si>
  <si>
    <t>Vybourání částí říms z prostého betonu vyložených do 250 mm tl do 150 mm</t>
  </si>
  <si>
    <t>m</t>
  </si>
  <si>
    <t>-1890159653</t>
  </si>
  <si>
    <t>Vybourání částí říms z prostého betonu vyložených do 250 mm tl. do 150 mm</t>
  </si>
  <si>
    <t>https://podminky.urs.cz/item/CS_URS_2021_02/966043121</t>
  </si>
  <si>
    <t>2,5+2,5+2,5+2,5</t>
  </si>
  <si>
    <t>64</t>
  </si>
  <si>
    <t>967031132</t>
  </si>
  <si>
    <t>Přisekání rovných ostění v cihelném zdivu na MV nebo MVC</t>
  </si>
  <si>
    <t>CS ÚRS 2021 01</t>
  </si>
  <si>
    <t>1360959063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</si>
  <si>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</si>
  <si>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https://podminky.urs.cz/item/CS_URS_2021_01/967031132</t>
  </si>
  <si>
    <t>0,67*0,5</t>
  </si>
  <si>
    <t>0,5*2*2</t>
  </si>
  <si>
    <t>0,2*2*3</t>
  </si>
  <si>
    <t>0,15*2*1</t>
  </si>
  <si>
    <t>63</t>
  </si>
  <si>
    <t>967031733</t>
  </si>
  <si>
    <t>Přisekání plošné zdiva z cihel pálených na MV nebo MVC tl do 150 mm</t>
  </si>
  <si>
    <t>212358501</t>
  </si>
  <si>
    <t>Přisekání (špicování) plošné nebo rovných ostění zdiva z cihel pálených plošné, na maltu vápennou nebo vápenocementovou, tl. na maltu vápennou nebo vápenocementovou, tl. do 150 mm</t>
  </si>
  <si>
    <t>https://podminky.urs.cz/item/CS_URS_2021_01/967031733</t>
  </si>
  <si>
    <t>0,85*1,5"B-NI</t>
  </si>
  <si>
    <t>12</t>
  </si>
  <si>
    <t>96788R1</t>
  </si>
  <si>
    <t>Ochrana stávajících konstrukcí a zařízení</t>
  </si>
  <si>
    <t>soubor</t>
  </si>
  <si>
    <t>-1640325769</t>
  </si>
  <si>
    <t>13</t>
  </si>
  <si>
    <t>968072455</t>
  </si>
  <si>
    <t>Vybourání kovových dveřních zárubní pl do 2 m2</t>
  </si>
  <si>
    <t>933213782</t>
  </si>
  <si>
    <t>Vybourání kovových rámů oken s křídly, dveřních zárubní, vrat, stěn, ostění nebo obkladů dveřních zárubní, plochy do 2 m2</t>
  </si>
  <si>
    <t>https://podminky.urs.cz/item/CS_URS_2021_02/968072455</t>
  </si>
  <si>
    <t>1,8</t>
  </si>
  <si>
    <t>1,8*3</t>
  </si>
  <si>
    <t>14</t>
  </si>
  <si>
    <t>968072456</t>
  </si>
  <si>
    <t>Vybourání kovových dveřních zárubní pl přes 2 m2</t>
  </si>
  <si>
    <t>529061403</t>
  </si>
  <si>
    <t>Vybourání kovových rámů oken s křídly, dveřních zárubní, vrat, stěn, ostění nebo obkladů dveřních zárubní, plochy přes 2 m2</t>
  </si>
  <si>
    <t>https://podminky.urs.cz/item/CS_URS_2021_02/968072456</t>
  </si>
  <si>
    <t>1,25*2,45+1,25*2,05</t>
  </si>
  <si>
    <t>1,6*2+1,45*2+1,25*2</t>
  </si>
  <si>
    <t>65</t>
  </si>
  <si>
    <t>968887R</t>
  </si>
  <si>
    <t>-1112296641</t>
  </si>
  <si>
    <t>lešení a jino pomocné konstrukce nutné pro bourání a demontáže</t>
  </si>
  <si>
    <t>968888R</t>
  </si>
  <si>
    <t>Bourání skleněné plastiky</t>
  </si>
  <si>
    <t>631877589</t>
  </si>
  <si>
    <t>P</t>
  </si>
  <si>
    <t>Poznámka k položce:
skleněný objekt ve stupu do budovy. Cena vč. likvidace a pomocných konstrukcí pro demontáž</t>
  </si>
  <si>
    <t>16</t>
  </si>
  <si>
    <t>968999R1</t>
  </si>
  <si>
    <t>demontáž zasklené konstrukce B-NS</t>
  </si>
  <si>
    <t>1733067613</t>
  </si>
  <si>
    <t xml:space="preserve">Poznámka k položce:
specifikace dle legendy D.1.1.b)02
Cena vč. likvidace </t>
  </si>
  <si>
    <t>17</t>
  </si>
  <si>
    <t>971033431</t>
  </si>
  <si>
    <t>Vybourání otvorů ve zdivu cihelném pl do 0,25 m2 na MVC nebo MV tl do 150 mm</t>
  </si>
  <si>
    <t>kus</t>
  </si>
  <si>
    <t>-34779838</t>
  </si>
  <si>
    <t>Vybourání otvorů ve zdivu základovém nebo nadzákladovém z cihel, tvárnic, příčkovek z cihel pálených na maltu vápennou nebo vápenocementovou plochy do 0,25 m2, tl. do 150 mm</t>
  </si>
  <si>
    <t>https://podminky.urs.cz/item/CS_URS_2021_02/971033431</t>
  </si>
  <si>
    <t>13"1NP</t>
  </si>
  <si>
    <t>7"2NP</t>
  </si>
  <si>
    <t>1"3NP</t>
  </si>
  <si>
    <t>18</t>
  </si>
  <si>
    <t>971033541</t>
  </si>
  <si>
    <t>Vybourání otvorů ve zdivu cihelném pl do 1 m2 na MVC nebo MV tl do 300 mm</t>
  </si>
  <si>
    <t>2079158326</t>
  </si>
  <si>
    <t>Vybourání otvorů ve zdivu základovém nebo nadzákladovém z cihel, tvárnic, příčkovek z cihel pálených na maltu vápennou nebo vápenocementovou plochy do 1 m2, tl. do 300 mm</t>
  </si>
  <si>
    <t>https://podminky.urs.cz/item/CS_URS_2021_02/971033541</t>
  </si>
  <si>
    <t>0,03</t>
  </si>
  <si>
    <t>19</t>
  </si>
  <si>
    <t>971033561</t>
  </si>
  <si>
    <t>Vybourání otvorů ve zdivu cihelném pl do 1 m2 na MVC nebo MV tl do 600 mm</t>
  </si>
  <si>
    <t>-289929788</t>
  </si>
  <si>
    <t>Vybourání otvorů ve zdivu základovém nebo nadzákladovém z cihel, tvárnic, příčkovek z cihel pálených na maltu vápennou nebo vápenocementovou plochy do 1 m2, tl. do 600 mm</t>
  </si>
  <si>
    <t>https://podminky.urs.cz/item/CS_URS_2021_02/971033561</t>
  </si>
  <si>
    <t>0,623</t>
  </si>
  <si>
    <t>0,0625</t>
  </si>
  <si>
    <t>0,125</t>
  </si>
  <si>
    <t>0,35</t>
  </si>
  <si>
    <t>20</t>
  </si>
  <si>
    <t>971033631</t>
  </si>
  <si>
    <t>Vybourání otvorů ve zdivu cihelném pl do 4 m2 na MVC nebo MV tl do 150 mm</t>
  </si>
  <si>
    <t>504005347</t>
  </si>
  <si>
    <t>Vybourání otvorů ve zdivu základovém nebo nadzákladovém z cihel, tvárnic, příčkovek z cihel pálených na maltu vápennou nebo vápenocementovou plochy do 4 m2, tl. do 150 mm</t>
  </si>
  <si>
    <t>https://podminky.urs.cz/item/CS_URS_2021_02/971033631</t>
  </si>
  <si>
    <t>0,9*2,02*2</t>
  </si>
  <si>
    <t>971042551</t>
  </si>
  <si>
    <t>Vybourání otvorů v betonových příčkách a zdech pl do 1 m2</t>
  </si>
  <si>
    <t>-2025577218</t>
  </si>
  <si>
    <t>Vybourání otvorů v betonových příčkách a zdech základových nebo nadzákladových plochy do 1 m2, tl. jakékoliv</t>
  </si>
  <si>
    <t>https://podminky.urs.cz/item/CS_URS_2021_02/971042551</t>
  </si>
  <si>
    <t>0,336*0,3</t>
  </si>
  <si>
    <t>22</t>
  </si>
  <si>
    <t>971052241</t>
  </si>
  <si>
    <t>Vybourání nebo prorážení otvorů v ŽB příčkách a zdech pl do 0,0225 m2 tl do 300 mm</t>
  </si>
  <si>
    <t>-1292686609</t>
  </si>
  <si>
    <t>Vybourání a prorážení otvorů v železobetonových příčkách a zdech základových nebo nadzákladových, plochy do 0,0225 m2, tl. do 300 mm</t>
  </si>
  <si>
    <t>https://podminky.urs.cz/item/CS_URS_2021_02/971052241</t>
  </si>
  <si>
    <t>4+4+3+2</t>
  </si>
  <si>
    <t>23</t>
  </si>
  <si>
    <t>971052341</t>
  </si>
  <si>
    <t>Vybourání nebo prorážení otvorů v ŽB příčkách a zdech pl do 0,09 m2 tl do 300 mm</t>
  </si>
  <si>
    <t>-322717016</t>
  </si>
  <si>
    <t>Vybourání a prorážení otvorů v železobetonových příčkách a zdech základových nebo nadzákladových, plochy do 0,09 m2, tl. do 300 mm</t>
  </si>
  <si>
    <t>https://podminky.urs.cz/item/CS_URS_2021_02/971052341</t>
  </si>
  <si>
    <t>1+1+1</t>
  </si>
  <si>
    <t>24</t>
  </si>
  <si>
    <t>971052441</t>
  </si>
  <si>
    <t>Vybourání nebo prorážení otvorů v ŽB příčkách a zdech pl do 0,25 m2 tl do 300 mm</t>
  </si>
  <si>
    <t>534822760</t>
  </si>
  <si>
    <t>Vybourání a prorážení otvorů v železobetonových příčkách a zdech základových nebo nadzákladových, plochy do 0,25 m2, tl. do 300 mm</t>
  </si>
  <si>
    <t>https://podminky.urs.cz/item/CS_URS_2021_02/971052441</t>
  </si>
  <si>
    <t>2+1+1+1</t>
  </si>
  <si>
    <t>26</t>
  </si>
  <si>
    <t>974032664</t>
  </si>
  <si>
    <t>Vysekání rýh ve stěnách z dutých cihel nebo tvárnic pro vtahování nosníků hl do 150 mm v do 150 mm</t>
  </si>
  <si>
    <t>-477209003</t>
  </si>
  <si>
    <t>Vysekání rýh ve stěnách nebo příčkách z dutých cihel, tvárnic, desek pro vtahování nosníků do zdí před vybouráním otvoru do hl. 150 mm, při výšce nosníku do 150 mm</t>
  </si>
  <si>
    <t>https://podminky.urs.cz/item/CS_URS_2021_02/974032664</t>
  </si>
  <si>
    <t>1,2*2*3</t>
  </si>
  <si>
    <t>1,3*3*3</t>
  </si>
  <si>
    <t>27</t>
  </si>
  <si>
    <t>976085311</t>
  </si>
  <si>
    <t>Vybourání kanalizačních rámů včetně poklopů nebo mříží pl do 0,6 m2</t>
  </si>
  <si>
    <t>92341033</t>
  </si>
  <si>
    <t>Vybourání drobných zámečnických a jiných konstrukcí kanalizačních rámů litinových, z rýhovaného plechu nebo betonových včetně poklopů nebo mříží, plochy do 0,60 m2</t>
  </si>
  <si>
    <t>https://podminky.urs.cz/item/CS_URS_2021_02/976085311</t>
  </si>
  <si>
    <t>11"B-SP, B-H, B-ER, B-Č, B-PO</t>
  </si>
  <si>
    <t>28</t>
  </si>
  <si>
    <t>977151118</t>
  </si>
  <si>
    <t>Jádrové vrty diamantovými korunkami do stavebních materiálů D přes 90 do 100 mm</t>
  </si>
  <si>
    <t>-1050911623</t>
  </si>
  <si>
    <t>Jádrové vrty diamantovými korunkami do stavebních materiálů (železobetonu, betonu, cihel, obkladů, dlažeb, kamene) průměru přes 90 do 100 mm</t>
  </si>
  <si>
    <t>https://podminky.urs.cz/item/CS_URS_2021_02/977151118</t>
  </si>
  <si>
    <t>0,4*2"1NP</t>
  </si>
  <si>
    <t>0,3*3+0,3"2NP</t>
  </si>
  <si>
    <t>0,3*3+0,3"3NP</t>
  </si>
  <si>
    <t>0,3*3+1"4NP</t>
  </si>
  <si>
    <t>0,23*3"5NP</t>
  </si>
  <si>
    <t>29</t>
  </si>
  <si>
    <t>977151122</t>
  </si>
  <si>
    <t>Jádrové vrty diamantovými korunkami do stavebních materiálů D přes 120 do 130 mm</t>
  </si>
  <si>
    <t>-1529265754</t>
  </si>
  <si>
    <t>Jádrové vrty diamantovými korunkami do stavebních materiálů (železobetonu, betonu, cihel, obkladů, dlažeb, kamene) průměru přes 120 do 130 mm</t>
  </si>
  <si>
    <t>https://podminky.urs.cz/item/CS_URS_2021_02/977151122</t>
  </si>
  <si>
    <t>0,4</t>
  </si>
  <si>
    <t>0,3</t>
  </si>
  <si>
    <t>0,3*2</t>
  </si>
  <si>
    <t>30</t>
  </si>
  <si>
    <t>977151123</t>
  </si>
  <si>
    <t>Jádrové vrty diamantovými korunkami do stavebních materiálů D přes 130 do 150 mm</t>
  </si>
  <si>
    <t>742250936</t>
  </si>
  <si>
    <t>Jádrové vrty diamantovými korunkami do stavebních materiálů (železobetonu, betonu, cihel, obkladů, dlažeb, kamene) průměru přes 130 do 150 mm</t>
  </si>
  <si>
    <t>https://podminky.urs.cz/item/CS_URS_2021_02/977151123</t>
  </si>
  <si>
    <t>0,4*2</t>
  </si>
  <si>
    <t>31</t>
  </si>
  <si>
    <t>977151124</t>
  </si>
  <si>
    <t>Jádrové vrty diamantovými korunkami do stavebních materiálů D přes 150 do 180 mm</t>
  </si>
  <si>
    <t>751416810</t>
  </si>
  <si>
    <t>Jádrové vrty diamantovými korunkami do stavebních materiálů (železobetonu, betonu, cihel, obkladů, dlažeb, kamene) průměru přes 150 do 180 mm</t>
  </si>
  <si>
    <t>https://podminky.urs.cz/item/CS_URS_2021_02/977151124</t>
  </si>
  <si>
    <t>997</t>
  </si>
  <si>
    <t>Přesun sutě</t>
  </si>
  <si>
    <t>32</t>
  </si>
  <si>
    <t>997013154</t>
  </si>
  <si>
    <t>Vnitrostaveništní doprava suti a vybouraných hmot pro budovy v přes 12 do 15 m s omezením mechanizace</t>
  </si>
  <si>
    <t>748776078</t>
  </si>
  <si>
    <t>Vnitrostaveništní doprava suti a vybouraných hmot vodorovně do 50 m svisle s omezením mechanizace pro budovy a haly výšky přes 12 do 15 m</t>
  </si>
  <si>
    <t>https://podminky.urs.cz/item/CS_URS_2021_02/997013154</t>
  </si>
  <si>
    <t>33</t>
  </si>
  <si>
    <t>997013501</t>
  </si>
  <si>
    <t>Odvoz suti a vybouraných hmot na skládku nebo meziskládku do 1 km se složením</t>
  </si>
  <si>
    <t>-1583785700</t>
  </si>
  <si>
    <t>Odvoz suti a vybouraných hmot na skládku nebo meziskládku se složením, na vzdálenost do 1 km</t>
  </si>
  <si>
    <t>https://podminky.urs.cz/item/CS_URS_2021_02/997013501</t>
  </si>
  <si>
    <t>34</t>
  </si>
  <si>
    <t>997013509</t>
  </si>
  <si>
    <t>Příplatek k odvozu suti a vybouraných hmot na skládku ZKD 1 km přes 1 km</t>
  </si>
  <si>
    <t>1065000642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</si>
  <si>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</si>
  <si>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</si>
  <si>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515,767*9 'Přepočtené koeficientem množství</t>
  </si>
  <si>
    <t>35</t>
  </si>
  <si>
    <t>997013631R</t>
  </si>
  <si>
    <t>Poplatek za uložení na skládce (skládkovné) stavebního odpadu směsného kód odpadu 17 09 04</t>
  </si>
  <si>
    <t>551100316</t>
  </si>
  <si>
    <t>Poplatek za uložení stavebního odpadu na skládce (skládkovné) směsného stavebního a demoličního zatříděného do Katalogu odpadů pod kódem 17 09 04</t>
  </si>
  <si>
    <t>Poznámka k položce:
položka zahrnuje: vytřídění směsného odpadu, odpady vhodné k recyklaci budou uloženy na recyklační skládku. Položka zahrnuje veškeré příjmy a náklady spojené s tříděním a recyklací.</t>
  </si>
  <si>
    <t>521,557-75-28,063-9,5-0,245-264,022</t>
  </si>
  <si>
    <t>36</t>
  </si>
  <si>
    <t>997013804</t>
  </si>
  <si>
    <t>Poplatek za uložení na skládce (skládkovné) stavebního odpadu ze skla kód odpadu 17 02 02</t>
  </si>
  <si>
    <t>1796834377</t>
  </si>
  <si>
    <t>Poplatek za uložení stavebního odpadu na skládce (skládkovné) ze skla zatříděného do Katalogu odpadů pod kódem 17 02 02</t>
  </si>
  <si>
    <t>https://podminky.urs.cz/item/CS_URS_2021_02/997013804</t>
  </si>
  <si>
    <t>37</t>
  </si>
  <si>
    <t>997013814</t>
  </si>
  <si>
    <t>Poplatek za uložení na skládce (skládkovné) stavebního odpadu izolací kód odpadu 17 06 04</t>
  </si>
  <si>
    <t>234737114</t>
  </si>
  <si>
    <t>Poplatek za uložení stavebního odpadu na skládce (skládkovné) z izolačních materiálů zatříděného do Katalogu odpadů pod kódem 17 06 04</t>
  </si>
  <si>
    <t>https://podminky.urs.cz/item/CS_URS_2021_02/997013814</t>
  </si>
  <si>
    <t>38</t>
  </si>
  <si>
    <t>997013861</t>
  </si>
  <si>
    <t>Poplatek za uložení stavebního odpadu na recyklační skládce (skládkovné) z prostého betonu kód odpadu 17 01 01</t>
  </si>
  <si>
    <t>1649238780</t>
  </si>
  <si>
    <t>Poplatek za uložení stavebního odpadu na recyklační skládce (skládkovné) z prostého betonu zatříděného do Katalogu odpadů pod kódem 17 01 01</t>
  </si>
  <si>
    <t>https://podminky.urs.cz/item/CS_URS_2021_01/997013861</t>
  </si>
  <si>
    <t>75</t>
  </si>
  <si>
    <t>39</t>
  </si>
  <si>
    <t>997013862</t>
  </si>
  <si>
    <t>Poplatek za uložení stavebního odpadu na recyklační skládce (skládkovné) z armovaného betonu kód odpadu  17 01 01</t>
  </si>
  <si>
    <t>-2008213574</t>
  </si>
  <si>
    <t>Poplatek za uložení stavebního odpadu na recyklační skládce (skládkovné) z armovaného betonu zatříděného do Katalogu odpadů pod kódem 17 01 01</t>
  </si>
  <si>
    <t>https://podminky.urs.cz/item/CS_URS_2021_01/997013862</t>
  </si>
  <si>
    <t>26,671+0,221+0,236+0,935</t>
  </si>
  <si>
    <t>40</t>
  </si>
  <si>
    <t>997013863</t>
  </si>
  <si>
    <t>Poplatek za uložení stavebního odpadu na recyklační skládce (skládkovné) cihelného kód odpadu  17 01 02</t>
  </si>
  <si>
    <t>-1975312889</t>
  </si>
  <si>
    <t>Poplatek za uložení stavebního odpadu na recyklační skládce (skládkovné) cihelného zatříděného do Katalogu odpadů pod kódem 17 01 02</t>
  </si>
  <si>
    <t>https://podminky.urs.cz/item/CS_URS_2021_01/997013863</t>
  </si>
  <si>
    <t>252,138+9,947+0,53+0,982+0,344+0,081</t>
  </si>
  <si>
    <t>998</t>
  </si>
  <si>
    <t>Přesun hmot</t>
  </si>
  <si>
    <t>41</t>
  </si>
  <si>
    <t>998011003</t>
  </si>
  <si>
    <t>Přesun hmot pro budovy zděné v přes 12 do 24 m</t>
  </si>
  <si>
    <t>1391088486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</si>
  <si>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</si>
  <si>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https://podminky.urs.cz/item/CS_URS_2021_02/998011003</t>
  </si>
  <si>
    <t>PSV</t>
  </si>
  <si>
    <t>Práce a dodávky PSV</t>
  </si>
  <si>
    <t>713</t>
  </si>
  <si>
    <t>Izolace tepelné</t>
  </si>
  <si>
    <t>42</t>
  </si>
  <si>
    <t>713120821</t>
  </si>
  <si>
    <t>Odstranění tepelné izolace podlah volně kladené z polystyrenu suchého tl do 100 mm</t>
  </si>
  <si>
    <t>-276196918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</si>
  <si>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</si>
  <si>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https://podminky.urs.cz/item/CS_URS_2021_02/713120821</t>
  </si>
  <si>
    <t>(346+135+37+50,65+10,9+3,9)</t>
  </si>
  <si>
    <t>732</t>
  </si>
  <si>
    <t>Ústřední vytápění - strojovny</t>
  </si>
  <si>
    <t>43</t>
  </si>
  <si>
    <t>73229281R</t>
  </si>
  <si>
    <t>Demontáž strojovny UT</t>
  </si>
  <si>
    <t>HR</t>
  </si>
  <si>
    <t>-1099574815</t>
  </si>
  <si>
    <t>Poznámka k položce:
včetně likvidace materiálu</t>
  </si>
  <si>
    <t>741</t>
  </si>
  <si>
    <t>Elektroinstalace - silnoproud</t>
  </si>
  <si>
    <t>44</t>
  </si>
  <si>
    <t>74137182R</t>
  </si>
  <si>
    <t>Demontáž osvětlovacího modulového systému zářivkového délky do 1100 mm bez zachováním funkčnosti</t>
  </si>
  <si>
    <t>hr</t>
  </si>
  <si>
    <t>-832932613</t>
  </si>
  <si>
    <t>Demontáž svítidel bez zachování funkčnosti (do suti) v bytových nebo společenských místnostech modulového systému zářivkových, délky do 1100 mm</t>
  </si>
  <si>
    <t>Poznámka k položce:
kompletní odstranění svítidel a kabeláže včetně likvidace</t>
  </si>
  <si>
    <t>45</t>
  </si>
  <si>
    <t>741388R</t>
  </si>
  <si>
    <t>Demontáž kabelů</t>
  </si>
  <si>
    <t>-1190249489</t>
  </si>
  <si>
    <t>46</t>
  </si>
  <si>
    <t>741555R</t>
  </si>
  <si>
    <t>Likvidace svítidel a kabelů</t>
  </si>
  <si>
    <t>1915620314</t>
  </si>
  <si>
    <t>763</t>
  </si>
  <si>
    <t>Konstrukce suché výstavby</t>
  </si>
  <si>
    <t>47</t>
  </si>
  <si>
    <t>763251812</t>
  </si>
  <si>
    <t>Demontáž dvou vrstev desek sádrovláknitá podlaha</t>
  </si>
  <si>
    <t>-1982996066</t>
  </si>
  <si>
    <t>Demontáž podlahy ze sádrovláknitých desek desek dvou vrstev</t>
  </si>
  <si>
    <t>https://podminky.urs.cz/item/CS_URS_2021_02/763251812</t>
  </si>
  <si>
    <t>10,85"3NP</t>
  </si>
  <si>
    <t>48</t>
  </si>
  <si>
    <t>763431802</t>
  </si>
  <si>
    <t>Demontáž minerálního podhledu zavěšeného na polozapuštěném roštu</t>
  </si>
  <si>
    <t>1171612842</t>
  </si>
  <si>
    <t>Demontáž podhledu minerálního na zavěšeném na roštu polozapuštěném</t>
  </si>
  <si>
    <t>https://podminky.urs.cz/item/CS_URS_2021_02/763431802</t>
  </si>
  <si>
    <t>779,92"1NP</t>
  </si>
  <si>
    <t>778,59"2NP</t>
  </si>
  <si>
    <t>766</t>
  </si>
  <si>
    <t>Konstrukce truhlářské</t>
  </si>
  <si>
    <t>49</t>
  </si>
  <si>
    <t>766411821</t>
  </si>
  <si>
    <t>Demontáž truhlářského obložení stěn z palubek</t>
  </si>
  <si>
    <t>-1931700614</t>
  </si>
  <si>
    <t>Demontáž obložení stěn palubkami</t>
  </si>
  <si>
    <t>https://podminky.urs.cz/item/CS_URS_2021_02/766411821</t>
  </si>
  <si>
    <t>1,55*3,6</t>
  </si>
  <si>
    <t>1,55*3,3</t>
  </si>
  <si>
    <t>1,55*2,7</t>
  </si>
  <si>
    <t>50</t>
  </si>
  <si>
    <t>766825821</t>
  </si>
  <si>
    <t>Demontáž truhlářských vestavěných skříní dvoukřídlových</t>
  </si>
  <si>
    <t>-721895611</t>
  </si>
  <si>
    <t>Demontáž nábytku vestavěného skříní dvoukřídlových</t>
  </si>
  <si>
    <t>https://podminky.urs.cz/item/CS_URS_2021_02/766825821</t>
  </si>
  <si>
    <t>16*2</t>
  </si>
  <si>
    <t>36+7</t>
  </si>
  <si>
    <t>767</t>
  </si>
  <si>
    <t>Konstrukce zámečnické</t>
  </si>
  <si>
    <t>51</t>
  </si>
  <si>
    <t>767112811</t>
  </si>
  <si>
    <t>Demontáž stěn pro zasklení šroubovaných</t>
  </si>
  <si>
    <t>1446151639</t>
  </si>
  <si>
    <t>Demontáž stěn a příček pro zasklení šroubovaných</t>
  </si>
  <si>
    <t>https://podminky.urs.cz/item/CS_URS_2021_02/767112811</t>
  </si>
  <si>
    <t>(1,9+1,93+1,75+1,65+1,5+3,7+2,3*6+2,55+7,45+2,85)*3,6</t>
  </si>
  <si>
    <t>(1,6+2,825+5,55*4+5,7+1,8+5,55*3+2,8+0,98+0,9*3)*3,3</t>
  </si>
  <si>
    <t>0,9*6*2,7</t>
  </si>
  <si>
    <t>0,9*9*2,7+(5,385+2,845)*2,7</t>
  </si>
  <si>
    <t>52</t>
  </si>
  <si>
    <t>767988R1</t>
  </si>
  <si>
    <t>demontáž technologie strojovny VZT</t>
  </si>
  <si>
    <t>-886186118</t>
  </si>
  <si>
    <t>Poznámka k položce:
včetně likvidace</t>
  </si>
  <si>
    <t>53</t>
  </si>
  <si>
    <t>767988R2</t>
  </si>
  <si>
    <t>demontáž technologie rozvodny NN</t>
  </si>
  <si>
    <t>-1856545706</t>
  </si>
  <si>
    <t>54</t>
  </si>
  <si>
    <t>767988R3</t>
  </si>
  <si>
    <t>demontáž technologie fontány</t>
  </si>
  <si>
    <t>1016495595</t>
  </si>
  <si>
    <t>55</t>
  </si>
  <si>
    <t>767988R4</t>
  </si>
  <si>
    <t>demontáž táhel VZT</t>
  </si>
  <si>
    <t>-112515181</t>
  </si>
  <si>
    <t>Poznámka k položce:
m. 211 včetně likvidace</t>
  </si>
  <si>
    <t>56</t>
  </si>
  <si>
    <t>767996703</t>
  </si>
  <si>
    <t>Demontáž atypických zámečnických konstrukcí řezáním hm jednotlivých dílů přes 100 do 250 kg</t>
  </si>
  <si>
    <t>kg</t>
  </si>
  <si>
    <t>2119227371</t>
  </si>
  <si>
    <t>Demontáž ostatních zámečnických konstrukcí o hmotnosti jednotlivých dílů řezáním přes 100 do 250 kg</t>
  </si>
  <si>
    <t>https://podminky.urs.cz/item/CS_URS_2021_02/767996703</t>
  </si>
  <si>
    <t>200"B-NE</t>
  </si>
  <si>
    <t>771</t>
  </si>
  <si>
    <t>Podlahy z dlaždic</t>
  </si>
  <si>
    <t>57</t>
  </si>
  <si>
    <t>771471810</t>
  </si>
  <si>
    <t>Demontáž soklíků z dlaždic keramických kladených do malty rovných</t>
  </si>
  <si>
    <t>-1586925465</t>
  </si>
  <si>
    <t>https://podminky.urs.cz/item/CS_URS_2021_02/771471810</t>
  </si>
  <si>
    <t>510</t>
  </si>
  <si>
    <t>58</t>
  </si>
  <si>
    <t>771571810</t>
  </si>
  <si>
    <t>Demontáž podlah z dlaždic keramických kladených do malty</t>
  </si>
  <si>
    <t>2050007986</t>
  </si>
  <si>
    <t>https://podminky.urs.cz/item/CS_URS_2021_02/771571810</t>
  </si>
  <si>
    <t>10,76+62,5+7,62+7,05+7,59+2,85+1,27+1,31+4,54+7,59+4,61+4,5+1,32+2,36+37,67</t>
  </si>
  <si>
    <t>3,17+11,74+1,96+2,76+6,15+50,65+8,49+10,23+5,96+7,12+72,39</t>
  </si>
  <si>
    <t>8,09+5,07+4,77+8,09+7,77+4,48</t>
  </si>
  <si>
    <t>8,09+5,07+4,72+8,09+7,19+4,48</t>
  </si>
  <si>
    <t>9,3</t>
  </si>
  <si>
    <t>Mezisoučet 5NP</t>
  </si>
  <si>
    <t>776</t>
  </si>
  <si>
    <t>Podlahy povlakové</t>
  </si>
  <si>
    <t>59</t>
  </si>
  <si>
    <t>776201811</t>
  </si>
  <si>
    <t>Demontáž lepených povlakových podlah bez podložky ručně</t>
  </si>
  <si>
    <t>-1614921091</t>
  </si>
  <si>
    <t>Demontáž povlakových podlahovin lepených ručně bez podložky</t>
  </si>
  <si>
    <t>https://podminky.urs.cz/item/CS_URS_2021_02/776201811</t>
  </si>
  <si>
    <t>13,17*5+12,37</t>
  </si>
  <si>
    <t>778,59-22,32-2,42-22,01</t>
  </si>
  <si>
    <t>85,58+15,46+16,19+35,91+47,37+16,44+36,44+16,3+31,52+33,29</t>
  </si>
  <si>
    <t>65,73+15,46+16,19+35,91+48,2+15,33+16,7*2+15,33+32,5+15,73+10,7+6,81+18,72</t>
  </si>
  <si>
    <t>778,59-22,01-22,32-2,42</t>
  </si>
  <si>
    <t>65,73+15,46+16,19+35,91+48,2+15,33+16,7+16,7+15,33+32,5+15,73+10,7+6,81+18,72</t>
  </si>
  <si>
    <t>60</t>
  </si>
  <si>
    <t>776301811</t>
  </si>
  <si>
    <t>Odstranění lepených podlahovin bez podložky ze schodišťových stupňů</t>
  </si>
  <si>
    <t>-1902713432</t>
  </si>
  <si>
    <t>Demontáž povlakových podlahovin ze schodišťových stupňů bez podložky</t>
  </si>
  <si>
    <t>https://podminky.urs.cz/item/CS_URS_2021_02/776301811</t>
  </si>
  <si>
    <t>1,6*24</t>
  </si>
  <si>
    <t>61</t>
  </si>
  <si>
    <t>776410811</t>
  </si>
  <si>
    <t>Odstranění soklíků a lišt pryžových nebo plastových</t>
  </si>
  <si>
    <t>-607467891</t>
  </si>
  <si>
    <t>Demontáž soklíků nebo lišt pryžových nebo plastových</t>
  </si>
  <si>
    <t>https://podminky.urs.cz/item/CS_URS_2021_02/776410811</t>
  </si>
  <si>
    <t>781</t>
  </si>
  <si>
    <t>Dokončovací práce - obklady</t>
  </si>
  <si>
    <t>62</t>
  </si>
  <si>
    <t>781471810</t>
  </si>
  <si>
    <t>Demontáž obkladů z obkladaček keramických kladených do malty</t>
  </si>
  <si>
    <t>-167025089</t>
  </si>
  <si>
    <t>Demontáž obkladů z dlaždic keramických kladených do malty</t>
  </si>
  <si>
    <t>https://podminky.urs.cz/item/CS_URS_2021_02/781471810</t>
  </si>
  <si>
    <t>(1,3+1,5+3+3,15+1,75+1+2,5+1,25+1,5+6,15)*2</t>
  </si>
  <si>
    <t>(1,5+0,45+0,6)*2+5,8*3</t>
  </si>
  <si>
    <t>(3,15+2,8+8,6)*2</t>
  </si>
  <si>
    <t>02 - SO 01 stavební úpravy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</si>
  <si>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</si>
  <si>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</si>
  <si>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</si>
  <si>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</si>
  <si>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</si>
  <si>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</si>
  <si>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</si>
  <si>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</si>
  <si>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</si>
  <si>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</si>
  <si>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</si>
  <si>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132112112</t>
  </si>
  <si>
    <t>Hloubení rýh š do 800 mm v nesoudržných horninách třídy těžitelnosti I skupiny 1 a 2 ručně</t>
  </si>
  <si>
    <t>-1974385312</t>
  </si>
  <si>
    <t>Hloubení rýh šířky do 800 mm ručně zapažených i nezapažených, s urovnáním dna do předepsaného profilu a spádu v hornině třídy těžitelnosti I skupiny 1 a 2 nesoudržných</t>
  </si>
  <si>
    <t>https://podminky.urs.cz/item/CS_URS_2021_02/132112112</t>
  </si>
  <si>
    <t>(2,5+1,2)*0,8*0,7</t>
  </si>
  <si>
    <t>(3,5+1,4)*0,6*0,7</t>
  </si>
  <si>
    <t>-1252581530</t>
  </si>
  <si>
    <t>836126778</t>
  </si>
  <si>
    <t>1,938</t>
  </si>
  <si>
    <t>1,938*2 'Přepočtené koeficientem množství</t>
  </si>
  <si>
    <t>579614923</t>
  </si>
  <si>
    <t>174111101</t>
  </si>
  <si>
    <t>Zásyp jam, šachet rýh nebo kolem objektů sypaninou se zhutněním ručně</t>
  </si>
  <si>
    <t>-261737093</t>
  </si>
  <si>
    <t>Zásyp sypaninou z jakékoliv horniny ručně s uložením výkopku ve vrstvách se zhutněním jam, šachet, rýh nebo kolem objektů v těchto vykopávkách</t>
  </si>
  <si>
    <t>https://podminky.urs.cz/item/CS_URS_2021_02/174111101</t>
  </si>
  <si>
    <t>4,13-1,938</t>
  </si>
  <si>
    <t>Zakládání</t>
  </si>
  <si>
    <t>274313711</t>
  </si>
  <si>
    <t>Základové pásy z betonu tř. C 20/25</t>
  </si>
  <si>
    <t>378904767</t>
  </si>
  <si>
    <t>Základy z betonu prostého pasy betonu kamenem neprokládaného tř. C 20/25</t>
  </si>
  <si>
    <t>https://podminky.urs.cz/item/CS_URS_2021_02/274313711</t>
  </si>
  <si>
    <t>2,52*0,4*0,275</t>
  </si>
  <si>
    <t>1,22*0,48*0,275</t>
  </si>
  <si>
    <t>(2,225+0,565+1,065+3,15+0,4)*0,3*0,675</t>
  </si>
  <si>
    <t>274351121</t>
  </si>
  <si>
    <t>Zřízení bednění základových pasů rovného</t>
  </si>
  <si>
    <t>13487351</t>
  </si>
  <si>
    <t>Bednění základů pasů rovné zřízení</t>
  </si>
  <si>
    <t>https://podminky.urs.cz/item/CS_URS_2021_02/274351121</t>
  </si>
  <si>
    <t>2,52*2*0,275</t>
  </si>
  <si>
    <t>1,22*2*0,275</t>
  </si>
  <si>
    <t>(2,225+0,565+1,065+3,15+0,4)*2*0,675</t>
  </si>
  <si>
    <t>274351122</t>
  </si>
  <si>
    <t>Odstranění bednění základových pasů rovného</t>
  </si>
  <si>
    <t>-1485876051</t>
  </si>
  <si>
    <t>Bednění základů pasů rovné odstranění</t>
  </si>
  <si>
    <t>https://podminky.urs.cz/item/CS_URS_2021_02/274351122</t>
  </si>
  <si>
    <t>311235121</t>
  </si>
  <si>
    <t>Zdivo jednovrstvé z cihel broušených do P10 na tenkovrstvou maltu tl 200 mm</t>
  </si>
  <si>
    <t>-298840240</t>
  </si>
  <si>
    <t>Zdivo jednovrstvé z cihel děrovaných broušených na celoplošnou tenkovrstvou maltu, pevnost cihel do P10, tl. zdiva 200 mm</t>
  </si>
  <si>
    <t>https://podminky.urs.cz/item/CS_URS_2021_02/311235121</t>
  </si>
  <si>
    <t>1,3*3,25</t>
  </si>
  <si>
    <t>1,6*2,7</t>
  </si>
  <si>
    <t>311235151</t>
  </si>
  <si>
    <t>Zdivo jednovrstvé z cihel broušených do P10 na tenkovrstvou maltu tl 300 mm</t>
  </si>
  <si>
    <t>-1394329112</t>
  </si>
  <si>
    <t>Zdivo jednovrstvé z cihel děrovaných broušených na celoplošnou tenkovrstvou maltu, pevnost cihel do P10, tl. zdiva 300 mm</t>
  </si>
  <si>
    <t>https://podminky.urs.cz/item/CS_URS_2021_02/311235151</t>
  </si>
  <si>
    <t>1,255*3,6</t>
  </si>
  <si>
    <t>311236601</t>
  </si>
  <si>
    <t>Zdivo jednovrstvé zvukově izolační z cihel děrovaných broušených do P15 s vloženou izolací tl 210 mm</t>
  </si>
  <si>
    <t>1737015228</t>
  </si>
  <si>
    <t>Zdivo jednovrstvé zvukově izolační z cihel děrovaných z broušených cihel s vloženou izolací z minerální vlny na zdicí pěnu, pevnost cihel do P15, tl. zdiva 210 mm</t>
  </si>
  <si>
    <t>https://podminky.urs.cz/item/CS_URS_2021_02/311236601</t>
  </si>
  <si>
    <t>(2,75+3,425)*3,4</t>
  </si>
  <si>
    <t>-1,6*2</t>
  </si>
  <si>
    <t>(5,55*4+4,655*2+16,985+8,7+3,875)*2,7</t>
  </si>
  <si>
    <t>-1,6*8</t>
  </si>
  <si>
    <t>311272031</t>
  </si>
  <si>
    <t>Zdivo z pórobetonových tvárnic hladkých přes P2 do P4 přes 450 do 600 kg/m3 na tenkovrstvou maltu tl 200 mm</t>
  </si>
  <si>
    <t>1026600412</t>
  </si>
  <si>
    <t>Zdivo z pórobetonových tvárnic na tenké maltové lože, tl. zdiva 200 mm pevnost tvárnic přes P2 do P4, objemová hmotnost přes 450 do 600 kg/m3 hladkých</t>
  </si>
  <si>
    <t>https://podminky.urs.cz/item/CS_URS_2021_02/311272031</t>
  </si>
  <si>
    <t>(2,1*2+1,5)*3,25</t>
  </si>
  <si>
    <t>311272211</t>
  </si>
  <si>
    <t>Zdivo z pórobetonových tvárnic hladkých do P2 do 450 kg/m3 na tenkovrstvou maltu tl 300 mm</t>
  </si>
  <si>
    <t>1535655007</t>
  </si>
  <si>
    <t>Zdivo z pórobetonových tvárnic na tenké maltové lože, tl. zdiva 300 mm pevnost tvárnic do P2, objemová hmotnost do 450 kg/m3 hladkých</t>
  </si>
  <si>
    <t>https://podminky.urs.cz/item/CS_URS_2021_02/311272211</t>
  </si>
  <si>
    <t>1,2*3,25</t>
  </si>
  <si>
    <t>317168012</t>
  </si>
  <si>
    <t>Překlad keramický plochý š 115 mm dl 1250 mm</t>
  </si>
  <si>
    <t>-677963377</t>
  </si>
  <si>
    <t>Překlady keramické ploché osazené do maltového lože, výšky překladu 71 mm šířky 115 mm, délky 1250 mm</t>
  </si>
  <si>
    <t>https://podminky.urs.cz/item/CS_URS_2021_02/317168012</t>
  </si>
  <si>
    <t>25</t>
  </si>
  <si>
    <t>317168015</t>
  </si>
  <si>
    <t>Překlad keramický plochý š 115 mm dl 2000 mm</t>
  </si>
  <si>
    <t>455745250</t>
  </si>
  <si>
    <t>Překlady keramické ploché osazené do maltového lože, výšky překladu 71 mm šířky 115 mm, délky 2000 mm</t>
  </si>
  <si>
    <t>https://podminky.urs.cz/item/CS_URS_2021_02/317168015</t>
  </si>
  <si>
    <t>317168052</t>
  </si>
  <si>
    <t>Překlad keramický vysoký v 238 mm dl 1250 mm</t>
  </si>
  <si>
    <t>726550822</t>
  </si>
  <si>
    <t>Překlady keramické vysoké osazené do maltového lože, šířky překladu 70 mm výšky 238 mm, délky 1250 mm</t>
  </si>
  <si>
    <t>https://podminky.urs.cz/item/CS_URS_2021_02/317168052</t>
  </si>
  <si>
    <t>2*2+3</t>
  </si>
  <si>
    <t>2*8</t>
  </si>
  <si>
    <t>246</t>
  </si>
  <si>
    <t>317234410</t>
  </si>
  <si>
    <t>Vyzdívka mezi nosníky z cihel pálených na MC</t>
  </si>
  <si>
    <t>745381855</t>
  </si>
  <si>
    <t>Vyzdívka mezi nosníky cihlami pálenými na maltu cementovou</t>
  </si>
  <si>
    <t>https://podminky.urs.cz/item/CS_URS_2021_01/317234410</t>
  </si>
  <si>
    <t>1,3*0,1*0,5*2</t>
  </si>
  <si>
    <t>1,2*0,1*0,5</t>
  </si>
  <si>
    <t>1284654548</t>
  </si>
  <si>
    <t>(1,3*3*2+1,2*2)*0,011</t>
  </si>
  <si>
    <t>(1,2*2)*0,011</t>
  </si>
  <si>
    <t>317998110</t>
  </si>
  <si>
    <t>Tepelná izolace mezi překlady v 24 cm z EPS tl do 30 mm</t>
  </si>
  <si>
    <t>947766553</t>
  </si>
  <si>
    <t>Izolace tepelná mezi překlady z pěnového polystyrenu výšky 24 cm, tloušťky do 30 mm</t>
  </si>
  <si>
    <t>https://podminky.urs.cz/item/CS_URS_2021_02/317998110</t>
  </si>
  <si>
    <t>1,25*3*2</t>
  </si>
  <si>
    <t>3*8*1,25</t>
  </si>
  <si>
    <t>340271041</t>
  </si>
  <si>
    <t>Zazdívka otvorů v příčkách nebo stěnách pl přes 0,25 do 1 m2 tvárnicemi pórobetonovými tl 150 mm</t>
  </si>
  <si>
    <t>-969170690</t>
  </si>
  <si>
    <t>Zazdívka otvorů v příčkách nebo stěnách pórobetonovými tvárnicemi plochy přes 0,025 m2 do 1 m2, objemová hmotnost 500 kg/m3, tloušťka příčky 150 mm</t>
  </si>
  <si>
    <t>https://podminky.urs.cz/item/CS_URS_2021_02/340271041</t>
  </si>
  <si>
    <t>0,65*0,4*3</t>
  </si>
  <si>
    <t>0,55*0,5*3</t>
  </si>
  <si>
    <t>0,65*0,3*2+1,35*0,35+0,8*0,35+0,5*0,35</t>
  </si>
  <si>
    <t>342244211</t>
  </si>
  <si>
    <t>Příčka z cihel broušených na tenkovrstvou maltu tloušťky 115 mm</t>
  </si>
  <si>
    <t>-948165751</t>
  </si>
  <si>
    <t>Příčky jednoduché z cihel děrovaných broušených, na tenkovrstvou maltu, pevnost cihel do P15, tl. příčky 115 mm</t>
  </si>
  <si>
    <t>https://podminky.urs.cz/item/CS_URS_2021_02/342244211</t>
  </si>
  <si>
    <t>(5,925+0,3+1,75*2+2,42*2+3,3+2,825*2+1,45+2,85*2+2,1+1,5+1,6+2,1*2)*3,2</t>
  </si>
  <si>
    <t>-1,6*2-1,4*8</t>
  </si>
  <si>
    <t>(7,2+3,735+3,11)*3,6-1,8-1,6</t>
  </si>
  <si>
    <t>(2,68+2,385*2+3,25+1,8*2+3,235+3,83+3+1,35*2+1,525+3,975+2,85+5,785+1,505)*3,4</t>
  </si>
  <si>
    <t>-1,6*3-1,4*6</t>
  </si>
  <si>
    <t>(2,3+1,65+5,66+2,27*2+3,25+1,8*2+3,07+3,85+1,35*2+3)*2,7</t>
  </si>
  <si>
    <t>-1,6*4-1,4*6</t>
  </si>
  <si>
    <t>(5,63+1,1+2,27*2+2,75+1,8*2+3,07+1,6+3,85+3+1,35*2)*2,7</t>
  </si>
  <si>
    <t>(2,335+1,515+1,9+2,815+0,7+3,4)*2,7</t>
  </si>
  <si>
    <t>-1,6*3</t>
  </si>
  <si>
    <t>342244221</t>
  </si>
  <si>
    <t>Příčka z cihel broušených na tenkovrstvou maltu tloušťky 140 mm</t>
  </si>
  <si>
    <t>-1640817551</t>
  </si>
  <si>
    <t>Příčky jednoduché z cihel děrovaných broušených, na tenkovrstvou maltu, pevnost cihel do P15, tl. příčky 140 mm</t>
  </si>
  <si>
    <t>https://podminky.urs.cz/item/CS_URS_2021_02/342244221</t>
  </si>
  <si>
    <t>342244311</t>
  </si>
  <si>
    <t>Příčka zvukově izolační pevnosti P15 z broušených cihel na tenkovrstvou maltu tloušťky 115 mm</t>
  </si>
  <si>
    <t>760807599</t>
  </si>
  <si>
    <t>Příčky jednoduché z cihel děrovaných zvukově izolační z cihel broušených na tenkovrstvou zdicí maltu, pevnost cihel do P15, tl. příčky 115 mm</t>
  </si>
  <si>
    <t>https://podminky.urs.cz/item/CS_URS_2021_02/342244311</t>
  </si>
  <si>
    <t>(8,55*2)*3,6</t>
  </si>
  <si>
    <t>-1,8*2-1,6*2</t>
  </si>
  <si>
    <t>(2,55+4,5+4)*3,2</t>
  </si>
  <si>
    <t>-1,6*2-1,8</t>
  </si>
  <si>
    <t>(6,085+2,2)*3,2-1,6*2</t>
  </si>
  <si>
    <t>(2,725+2,475+1+1,3+1,1)*3,2-1,6*2</t>
  </si>
  <si>
    <t>(2,845+3,5)*2*3,2-1,6*2</t>
  </si>
  <si>
    <t>(5,785*3+3,4+6,3+2,6+7,2+5,68+4,44*2+2,1+12,825+2,535+5,55)*3,4</t>
  </si>
  <si>
    <t>-1,6*13</t>
  </si>
  <si>
    <t>(18,25+5,05*5+1,1+4,235+6)*2,7</t>
  </si>
  <si>
    <t>-1,6*6</t>
  </si>
  <si>
    <t>(6+4,07+4,59)*2,7</t>
  </si>
  <si>
    <t>342272245</t>
  </si>
  <si>
    <t>Příčka z pórobetonových hladkých tvárnic na tenkovrstvou maltu tl 150 mm</t>
  </si>
  <si>
    <t>32005435</t>
  </si>
  <si>
    <t>Příčky z pórobetonových tvárnic hladkých na tenké maltové lože objemová hmotnost do 500 kg/m3, tloušťka příčky 150 mm</t>
  </si>
  <si>
    <t>https://podminky.urs.cz/item/CS_URS_2021_02/342272245</t>
  </si>
  <si>
    <t>1,6*3,25</t>
  </si>
  <si>
    <t>250</t>
  </si>
  <si>
    <t>342291112</t>
  </si>
  <si>
    <t>Ukotvení příček montážní polyuretanovou pěnou tl příčky přes 100 mm</t>
  </si>
  <si>
    <t>953837604</t>
  </si>
  <si>
    <t>Ukotvení příček polyuretanovou pěnou, tl. příčky přes 100 mm</t>
  </si>
  <si>
    <t>https://podminky.urs.cz/item/CS_URS_2021_01/342291112</t>
  </si>
  <si>
    <t>244</t>
  </si>
  <si>
    <t>342291121</t>
  </si>
  <si>
    <t>Ukotvení příček k cihelným konstrukcím plochými kotvami</t>
  </si>
  <si>
    <t>512036243</t>
  </si>
  <si>
    <t>Ukotvení příček plochými kotvami, do konstrukce cihelné</t>
  </si>
  <si>
    <t>https://podminky.urs.cz/item/CS_URS_2021_01/342291121</t>
  </si>
  <si>
    <t>245</t>
  </si>
  <si>
    <t>342291131</t>
  </si>
  <si>
    <t>Ukotvení příček k betonovým konstrukcím plochými kotvami</t>
  </si>
  <si>
    <t>-189280957</t>
  </si>
  <si>
    <t>Ukotvení příček plochými kotvami, do konstrukce betonové</t>
  </si>
  <si>
    <t>https://podminky.urs.cz/item/CS_URS_2021_01/342291131</t>
  </si>
  <si>
    <t>247</t>
  </si>
  <si>
    <t>346244381</t>
  </si>
  <si>
    <t>Plentování jednostranné v do 200 mm válcovaných nosníků cihlami</t>
  </si>
  <si>
    <t>288652749</t>
  </si>
  <si>
    <t>Plentování ocelových válcovaných nosníků jednostranné cihlami na maltu, výška stojiny do 200 mm</t>
  </si>
  <si>
    <t>https://podminky.urs.cz/item/CS_URS_2021_01/346244381</t>
  </si>
  <si>
    <t>1,3*(0,12*2)*2</t>
  </si>
  <si>
    <t>1,2*(0,12*2)</t>
  </si>
  <si>
    <t>1,2*0,12*2*3</t>
  </si>
  <si>
    <t>1,25*0,12</t>
  </si>
  <si>
    <t>249</t>
  </si>
  <si>
    <t>347000R</t>
  </si>
  <si>
    <t>kotevní úhelníl pro osazení překladu</t>
  </si>
  <si>
    <t>1267501061</t>
  </si>
  <si>
    <t>Poznámka k položce:
úhelník 100/100/5 30cm včetně chemické kotvy 2x do betonu
+ odsekání omítky pro osazení</t>
  </si>
  <si>
    <t>348272213</t>
  </si>
  <si>
    <t>Plotová zeď tl 195 mm z betonových tvarovek oboustranně štípaných přírodních na MC vč spárování</t>
  </si>
  <si>
    <t>-748097071</t>
  </si>
  <si>
    <t>Ploty z tvárnic betonových plotová zeď na maltu cementovou včetně spárování současně při zdění z tvarovek oboustranně štípaných, dutých přírodních, tloušťka zdiva 195 mm</t>
  </si>
  <si>
    <t>https://podminky.urs.cz/item/CS_URS_2021_02/348272213</t>
  </si>
  <si>
    <t>2,075*0,6</t>
  </si>
  <si>
    <t>348272513</t>
  </si>
  <si>
    <t>Plotová stříška pro zeď tl 195 mm z tvarovek hladkých nebo štípaných přírodních</t>
  </si>
  <si>
    <t>-1303578490</t>
  </si>
  <si>
    <t>Ploty z tvárnic betonových plotová stříška lepená mrazuvzdorným lepidlem z tvarovek hladkých nebo štípaných, sedlového tvaru přírodních, tloušťka zdiva 195 mm</t>
  </si>
  <si>
    <t>https://podminky.urs.cz/item/CS_URS_2021_02/348272513</t>
  </si>
  <si>
    <t>Vodorovné konstrukce</t>
  </si>
  <si>
    <t>411388531</t>
  </si>
  <si>
    <t>Zabetonování otvorů pl do 1 m2 ve stropech</t>
  </si>
  <si>
    <t>-1080549209</t>
  </si>
  <si>
    <t>Zabetonování otvorů ve stropech nebo v klenbách včetně lešení, bednění, odbednění a výztuže (materiál v ceně) ve stropech železobetonových, tvárnicových a prefabrikovaných</t>
  </si>
  <si>
    <t>https://podminky.urs.cz/item/CS_URS_2021_02/411388531</t>
  </si>
  <si>
    <t>1,2*0,3*0,23*2</t>
  </si>
  <si>
    <t>0,5*0,5*0,23*2</t>
  </si>
  <si>
    <t>430321515</t>
  </si>
  <si>
    <t>Schodišťová konstrukce a rampa ze ŽB tř. C 20/25</t>
  </si>
  <si>
    <t>1657019113</t>
  </si>
  <si>
    <t>Schodišťové konstrukce a rampy z betonu železového (bez výztuže) stupně, schodnice, ramena, podesty s nosníky tř. C 20/25</t>
  </si>
  <si>
    <t>https://podminky.urs.cz/item/CS_URS_2021_02/430321515</t>
  </si>
  <si>
    <t>1,02*2,075*0,15</t>
  </si>
  <si>
    <t>430362021</t>
  </si>
  <si>
    <t>Výztuž schodišťové konstrukce a rampy svařovanými sítěmi Kari</t>
  </si>
  <si>
    <t>-1572688688</t>
  </si>
  <si>
    <t>Výztuž schodišťových konstrukcí a ramp stupňů, schodnic, ramen, podest s nosníky ze svařovaných sítí z drátů typu KARI</t>
  </si>
  <si>
    <t>https://podminky.urs.cz/item/CS_URS_2021_02/430362021</t>
  </si>
  <si>
    <t>434121426</t>
  </si>
  <si>
    <t>Osazení ŽB schodišťových stupňů na desku drsných</t>
  </si>
  <si>
    <t>703823841</t>
  </si>
  <si>
    <t>Osazování schodišťových stupňů železobetonových s vyspárováním styčných spár, s provizorním dřevěným zábradlím a dočasným zakrytím stupnic prkny na desku, stupňů drsných</t>
  </si>
  <si>
    <t>https://podminky.urs.cz/item/CS_URS_2021_02/434121426</t>
  </si>
  <si>
    <t>M</t>
  </si>
  <si>
    <t>59373003</t>
  </si>
  <si>
    <t>stupeň betonový vibrovlisovaný š 330 v 160 dl 1000mm</t>
  </si>
  <si>
    <t>768252727</t>
  </si>
  <si>
    <t>https://podminky.urs.cz/item/CS_URS_2021_02/59373003</t>
  </si>
  <si>
    <t>Komunikace pozemní</t>
  </si>
  <si>
    <t>596211110</t>
  </si>
  <si>
    <t>Kladení zámkové dlažby komunikací pro pěší tl 60 mm skupiny A pl do 50 m2</t>
  </si>
  <si>
    <t>-1936853240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</si>
  <si>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</si>
  <si>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https://podminky.urs.cz/item/CS_URS_2021_02/596211110</t>
  </si>
  <si>
    <t>1*1,5</t>
  </si>
  <si>
    <t>59245018</t>
  </si>
  <si>
    <t>dlažba tvar obdélník betonová 200x100x60mm přírodní</t>
  </si>
  <si>
    <t>1637985342</t>
  </si>
  <si>
    <t>https://podminky.urs.cz/item/CS_URS_2021_02/59245018</t>
  </si>
  <si>
    <t>1,5*1,03 'Přepočtené koeficientem množství</t>
  </si>
  <si>
    <t>Úpravy povrchů, podlahy a osazování výplní</t>
  </si>
  <si>
    <t>611131121</t>
  </si>
  <si>
    <t>Penetrační disperzní nátěr vnitřních stropů nanášený ručně</t>
  </si>
  <si>
    <t>-1037476585</t>
  </si>
  <si>
    <t>Podkladní a spojovací vrstva vnitřních omítaných ploch penetrace disperzní nanášená ručně stropů</t>
  </si>
  <si>
    <t>https://podminky.urs.cz/item/CS_URS_2021_02/611131121</t>
  </si>
  <si>
    <t>611311131</t>
  </si>
  <si>
    <t>Potažení vnitřních rovných stropů vápenným štukem tloušťky do 3 mm</t>
  </si>
  <si>
    <t>1537531377</t>
  </si>
  <si>
    <t>Potažení vnitřních ploch vápenným štukem tloušťky do 3 mm vodorovných konstrukcí stropů rovných</t>
  </si>
  <si>
    <t>https://podminky.urs.cz/item/CS_URS_2021_02/611311131</t>
  </si>
  <si>
    <t>612131101</t>
  </si>
  <si>
    <t>Cementový postřik vnitřních stěn nanášený celoplošně ručně</t>
  </si>
  <si>
    <t>345954600</t>
  </si>
  <si>
    <t>Podkladní a spojovací vrstva vnitřních omítaných ploch cementový postřik nanášený ručně celoplošně stěn</t>
  </si>
  <si>
    <t>https://podminky.urs.cz/item/CS_URS_2021_02/612131101</t>
  </si>
  <si>
    <t>2526,201</t>
  </si>
  <si>
    <t>612131121</t>
  </si>
  <si>
    <t>Penetrační disperzní nátěr vnitřních stěn nanášený ručně</t>
  </si>
  <si>
    <t>-1173171589</t>
  </si>
  <si>
    <t>Podkladní a spojovací vrstva vnitřních omítaných ploch penetrace disperzní nanášená ručně stěn</t>
  </si>
  <si>
    <t>https://podminky.urs.cz/item/CS_URS_2021_02/612131121</t>
  </si>
  <si>
    <t>251</t>
  </si>
  <si>
    <t>612142001</t>
  </si>
  <si>
    <t>Potažení vnitřních stěn sklovláknitým pletivem vtlačeným do tenkovrstvé hmoty</t>
  </si>
  <si>
    <t>1650811262</t>
  </si>
  <si>
    <t>Potažení vnitřních ploch pletivem v ploše nebo pruzích, na plném podkladu sklovláknitým vtlačením do tmelu stěn</t>
  </si>
  <si>
    <t>https://podminky.urs.cz/item/CS_URS_2021_01/612142001</t>
  </si>
  <si>
    <t>5,2*2</t>
  </si>
  <si>
    <t>18,525*2+3,9*2</t>
  </si>
  <si>
    <t>612311131</t>
  </si>
  <si>
    <t>Potažení vnitřních stěn vápenným štukem tloušťky do 3 mm</t>
  </si>
  <si>
    <t>-576581605</t>
  </si>
  <si>
    <t>Potažení vnitřních ploch vápenným štukem tloušťky do 3 mm svislých konstrukcí stěn</t>
  </si>
  <si>
    <t>https://podminky.urs.cz/item/CS_URS_2021_02/612311131</t>
  </si>
  <si>
    <t>612321121</t>
  </si>
  <si>
    <t>Vápenocementová omítka hladká jednovrstvá vnitřních stěn nanášená ručně</t>
  </si>
  <si>
    <t>-144782659</t>
  </si>
  <si>
    <t>Omítka vápenocementová vnitřních ploch nanášená ručně jednovrstvá, tloušťky do 10 mm hladká svislých konstrukcí stěn</t>
  </si>
  <si>
    <t>https://podminky.urs.cz/item/CS_URS_2021_02/612321121</t>
  </si>
  <si>
    <t>557,323"pod obklad</t>
  </si>
  <si>
    <t>612321141</t>
  </si>
  <si>
    <t>Vápenocementová omítka štuková dvouvrstvá vnitřních stěn nanášená ručně</t>
  </si>
  <si>
    <t>-338583440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</si>
  <si>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</si>
  <si>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</si>
  <si>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8,545*2</t>
  </si>
  <si>
    <t>4,518*2</t>
  </si>
  <si>
    <t>169,884*2</t>
  </si>
  <si>
    <t>18,525*2</t>
  </si>
  <si>
    <t>3,9*2</t>
  </si>
  <si>
    <t>2,923</t>
  </si>
  <si>
    <t>471,105*2</t>
  </si>
  <si>
    <t>4,32*2</t>
  </si>
  <si>
    <t>575,642*2</t>
  </si>
  <si>
    <t>-557,323</t>
  </si>
  <si>
    <t>612321191</t>
  </si>
  <si>
    <t>Příplatek k vápenocementové omítce vnitřních stěn za každých dalších 5 mm tloušťky ručně</t>
  </si>
  <si>
    <t>-727537957</t>
  </si>
  <si>
    <t>Omítka vápenocementová vnitřních ploch nanášená ručně Příplatek k cenám za každých dalších i započatých 5 mm tloušťky omítky přes 10 mm stěn</t>
  </si>
  <si>
    <t>https://podminky.urs.cz/item/CS_URS_2021_02/612321191</t>
  </si>
  <si>
    <t>248</t>
  </si>
  <si>
    <t>615142012</t>
  </si>
  <si>
    <t>Potažení vnitřních nosníků rabicovým pletivem</t>
  </si>
  <si>
    <t>-175840568</t>
  </si>
  <si>
    <t>Potažení vnitřních ploch pletivem v ploše nebo pruzích, na plném podkladu rabicovým provizorním přichycením nosníků</t>
  </si>
  <si>
    <t>https://podminky.urs.cz/item/CS_URS_2021_01/615142012</t>
  </si>
  <si>
    <t>1,3*(0,12*2+0,5)*2</t>
  </si>
  <si>
    <t>1,2*(0,12*2+0,5)</t>
  </si>
  <si>
    <t>1,2*(0,12*2+0,15)*3</t>
  </si>
  <si>
    <t>1,25*(0,12*2+0,15)</t>
  </si>
  <si>
    <t>631312131</t>
  </si>
  <si>
    <t>Doplnění dosavadních mazanin betonem prostým plochy do 4 m2 tloušťky přes 80 mm</t>
  </si>
  <si>
    <t>1463457229</t>
  </si>
  <si>
    <t>Doplnění dosavadních mazanin prostým betonem s dodáním hmot, bez potěru, plochy jednotlivě přes 1 m2 do 4 m2 a tl. přes 80 mm</t>
  </si>
  <si>
    <t>https://podminky.urs.cz/item/CS_URS_2021_02/631312131</t>
  </si>
  <si>
    <t>6*0,2"vana</t>
  </si>
  <si>
    <t>642942111</t>
  </si>
  <si>
    <t>Osazování zárubní nebo rámů dveřních kovových do 2,5 m2 na MC</t>
  </si>
  <si>
    <t>-1725699971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</si>
  <si>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</si>
  <si>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</si>
  <si>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Poznámka k položce:
zárubeň je součást ceny dveří dle tabulky dveří</t>
  </si>
  <si>
    <t>642943111</t>
  </si>
  <si>
    <t>Osazování úhelníkových rámů s dveřními křídly do 2,5 m2</t>
  </si>
  <si>
    <t>-522805991</t>
  </si>
  <si>
    <t>Osazování ocelových úhelníkových rámů s dveřními křídly na cementovou maltu, o ploše otvoru do 2,5 m2</t>
  </si>
  <si>
    <t>https://podminky.urs.cz/item/CS_URS_2021_02/642943111</t>
  </si>
  <si>
    <t>1"BR</t>
  </si>
  <si>
    <t>654321R</t>
  </si>
  <si>
    <t>Dveře dle specifikace BR</t>
  </si>
  <si>
    <t>-753864002</t>
  </si>
  <si>
    <t xml:space="preserve">Poznámka k položce:
včetně veškerých doplňku dle tabulky dveří
</t>
  </si>
  <si>
    <t>949101111</t>
  </si>
  <si>
    <t>Lešení pomocné pro objekty pozemních staveb s lešeňovou podlahou v do 1,9 m zatížení do 150 kg/m2</t>
  </si>
  <si>
    <t>-446497743</t>
  </si>
  <si>
    <t>Lešení pomocné pracovní pro objekty pozemních staveb pro zatížení do 150 kg/m2, o výšce lešeňové podlahy do 1,9 m</t>
  </si>
  <si>
    <t>https://podminky.urs.cz/item/CS_URS_2021_02/949101111</t>
  </si>
  <si>
    <t>775+781+414+408+384</t>
  </si>
  <si>
    <t>952901111</t>
  </si>
  <si>
    <t>Vyčištění budov bytové a občanské výstavby při výšce podlaží do 4 m</t>
  </si>
  <si>
    <t>-1622208816</t>
  </si>
  <si>
    <t>Vyčištění budov nebo objektů před předáním do užívání budov bytové nebo občanské výstavby, světlé výšky podlaží do 4 m</t>
  </si>
  <si>
    <t>https://podminky.urs.cz/item/CS_URS_2021_02/952901111</t>
  </si>
  <si>
    <t>952999R</t>
  </si>
  <si>
    <t>Ochrana stávajícícch konstrukcí podlah, stěn, zábradlí, výplní, před poškozením</t>
  </si>
  <si>
    <t>-1401505068</t>
  </si>
  <si>
    <t>953943211</t>
  </si>
  <si>
    <t>Osazování hasicího přístroje</t>
  </si>
  <si>
    <t>1444227901</t>
  </si>
  <si>
    <t>Osazování drobných kovových předmětů kotvených do stěny hasicího přístroje</t>
  </si>
  <si>
    <t>https://podminky.urs.cz/item/CS_URS_2021_02/953943211</t>
  </si>
  <si>
    <t>44932114</t>
  </si>
  <si>
    <t>přístroj hasicí ruční práškový PG 6 LE</t>
  </si>
  <si>
    <t>-1091940425</t>
  </si>
  <si>
    <t>https://podminky.urs.cz/item/CS_URS_2021_02/44932114</t>
  </si>
  <si>
    <t>44932111</t>
  </si>
  <si>
    <t>přístroj hasicí ruční práškový PG 2 LE</t>
  </si>
  <si>
    <t>-887072592</t>
  </si>
  <si>
    <t>https://podminky.urs.cz/item/CS_URS_2021_02/44932111</t>
  </si>
  <si>
    <t>242</t>
  </si>
  <si>
    <t>44932211</t>
  </si>
  <si>
    <t>přístroj hasicí ruční sněhový KS 5 BG</t>
  </si>
  <si>
    <t>-1515593400</t>
  </si>
  <si>
    <t>https://podminky.urs.cz/item/CS_URS_2021_01/44932211</t>
  </si>
  <si>
    <t>953946131</t>
  </si>
  <si>
    <t>Montáž atypických ocelových kcí hmotnosti do 1 t z profilů hmotnosti přes 30 kg/m</t>
  </si>
  <si>
    <t>-672220904</t>
  </si>
  <si>
    <t>Montáž atypických ocelových konstrukcí profilů hmotnosti přes 30 kg/m, hmotnosti konstrukce do 1 t</t>
  </si>
  <si>
    <t>https://podminky.urs.cz/item/CS_URS_2021_02/953946131</t>
  </si>
  <si>
    <t>0,01+0,08+0,011+0,005+0,4378+0,532+0,1+0,836</t>
  </si>
  <si>
    <t>987546R</t>
  </si>
  <si>
    <t>Ocelová konstrukce podchycení stropu v. D.1.2.01</t>
  </si>
  <si>
    <t>-1783365570</t>
  </si>
  <si>
    <t>978013191</t>
  </si>
  <si>
    <t>Otlučení (osekání) vnitřní vápenné nebo vápenocementové omítky stěn v rozsahu přes 50 do 100 %</t>
  </si>
  <si>
    <t>980665240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</si>
  <si>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</si>
  <si>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</si>
  <si>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>985331212</t>
  </si>
  <si>
    <t>Dodatečné vlepování betonářské výztuže D 10 mm do chemické malty včetně vyvrtání otvoru</t>
  </si>
  <si>
    <t>-927061083</t>
  </si>
  <si>
    <t>Dodatečné vlepování betonářské výztuže včetně vyvrtání a vyčištění otvoru chemickou maltou průměr výztuže 10 mm</t>
  </si>
  <si>
    <t>https://podminky.urs.cz/item/CS_URS_2021_02/985331212</t>
  </si>
  <si>
    <t>0,15*10</t>
  </si>
  <si>
    <t>13021012</t>
  </si>
  <si>
    <t>tyč ocelová kruhová žebírková DIN 488 jakost B500B (10 505) výztuž do betonu D 10mm</t>
  </si>
  <si>
    <t>-825773117</t>
  </si>
  <si>
    <t>https://podminky.urs.cz/item/CS_URS_2021_02/13021012</t>
  </si>
  <si>
    <t>1,5*0,00064 'Přepočtené koeficientem množství</t>
  </si>
  <si>
    <t>256</t>
  </si>
  <si>
    <t>-1966334226</t>
  </si>
  <si>
    <t>257</t>
  </si>
  <si>
    <t>534841042</t>
  </si>
  <si>
    <t>258</t>
  </si>
  <si>
    <t>-1677378826</t>
  </si>
  <si>
    <t>3,582*9 'Přepočtené koeficientem množství</t>
  </si>
  <si>
    <t>259</t>
  </si>
  <si>
    <t>564598444</t>
  </si>
  <si>
    <t>-343858046</t>
  </si>
  <si>
    <t>714</t>
  </si>
  <si>
    <t>Akustická a protiotřesová opatření</t>
  </si>
  <si>
    <t>714121012</t>
  </si>
  <si>
    <t>Montáž podstropních panelů s rozšířenou zvukovou pohltivostí zavěšených na polozapuštěný rošt</t>
  </si>
  <si>
    <t>1664524142</t>
  </si>
  <si>
    <t>Montáž akustických minerálních panelů podstropních s rozšířenou pohltivostí zvuku zavěšených na rošt polozapuštěný</t>
  </si>
  <si>
    <t>https://podminky.urs.cz/item/CS_URS_2021_02/714121012</t>
  </si>
  <si>
    <t>173,39</t>
  </si>
  <si>
    <t>59036075</t>
  </si>
  <si>
    <t>panel akustický polozapuštěná hrana viditelný rošt š 24mm bílá tl 15mm</t>
  </si>
  <si>
    <t>-253606827</t>
  </si>
  <si>
    <t>https://podminky.urs.cz/item/CS_URS_2021_02/59036075</t>
  </si>
  <si>
    <t>173,39*1,05 'Přepočtené koeficientem množství</t>
  </si>
  <si>
    <t>260</t>
  </si>
  <si>
    <t>714122001R</t>
  </si>
  <si>
    <t>Montáž akustických volně zavěšených prvků velikosti 2400x300 mm</t>
  </si>
  <si>
    <t>1372798889</t>
  </si>
  <si>
    <t>261</t>
  </si>
  <si>
    <t>59036411R</t>
  </si>
  <si>
    <t>panel akustický velkoformátový volně plovoucí prvek tl 40mm</t>
  </si>
  <si>
    <t>20012147</t>
  </si>
  <si>
    <t>Poznámka k položce:
VERTIKÁLNÍ AKUSTICKÝ DEFLEKTOR 2400x300X40mm VČ. ZÁVĚSŮ</t>
  </si>
  <si>
    <t>998714103</t>
  </si>
  <si>
    <t>Přesun hmot tonážní pro akustická a protiotřesová opatření v objektech v do 24 m</t>
  </si>
  <si>
    <t>-745802194</t>
  </si>
  <si>
    <t>Přesun hmot pro akustická a protiotřesová opatření stanovený z hmotnosti přesunovaného materiálu vodorovná dopravní vzdálenost do 50 m v objektech výšky přes 12 do 24 m</t>
  </si>
  <si>
    <t>https://podminky.urs.cz/item/CS_URS_2021_02/998714103</t>
  </si>
  <si>
    <t>725</t>
  </si>
  <si>
    <t>Zdravotechnika - zařizovací předměty</t>
  </si>
  <si>
    <t>725291511</t>
  </si>
  <si>
    <t>Doplňky zařízení koupelen a záchodů plastové dávkovač tekutého mýdla na 350 ml</t>
  </si>
  <si>
    <t>1700185397</t>
  </si>
  <si>
    <t>https://podminky.urs.cz/item/CS_URS_2021_02/725291511</t>
  </si>
  <si>
    <t>Poznámka k položce:
přesná specifikace dle TZ</t>
  </si>
  <si>
    <t>725291621</t>
  </si>
  <si>
    <t>Doplňky zařízení koupelen a záchodů nerezové zásobník toaletních papírů</t>
  </si>
  <si>
    <t>879292621</t>
  </si>
  <si>
    <t>Doplňky zařízení koupelen a záchodů nerezové zásobník toaletních papírů d=300 mm</t>
  </si>
  <si>
    <t>https://podminky.urs.cz/item/CS_URS_2021_02/725291621</t>
  </si>
  <si>
    <t>725291631</t>
  </si>
  <si>
    <t>Doplňky zařízení koupelen a záchodů nerezové zásobník papírových ručníků</t>
  </si>
  <si>
    <t>762444838</t>
  </si>
  <si>
    <t>https://podminky.urs.cz/item/CS_URS_2021_02/725291631</t>
  </si>
  <si>
    <t>72529164R</t>
  </si>
  <si>
    <t>Doplňky zařízení koupelen a záchodů  nerezové - souprava WC</t>
  </si>
  <si>
    <t>836785593</t>
  </si>
  <si>
    <t>Doplňky zařízení koupelen a záchodů nerezové - souprava WC</t>
  </si>
  <si>
    <t>7252916R</t>
  </si>
  <si>
    <t>Doplňky zařízení koupelen a záchodů  nerezové háčky na oděvy</t>
  </si>
  <si>
    <t>-1612110436</t>
  </si>
  <si>
    <t>Doplňky zařízení koupelen a záchodů nerezové háčky na oděvy</t>
  </si>
  <si>
    <t>66</t>
  </si>
  <si>
    <t>725999R</t>
  </si>
  <si>
    <t>-762541549</t>
  </si>
  <si>
    <t>Osoušeč rukou štěrbinový</t>
  </si>
  <si>
    <t>67</t>
  </si>
  <si>
    <t>725999R1</t>
  </si>
  <si>
    <t>-1234206394</t>
  </si>
  <si>
    <t>osoušeč rukou vrchní</t>
  </si>
  <si>
    <t>762</t>
  </si>
  <si>
    <t>Konstrukce tesařské</t>
  </si>
  <si>
    <t>68</t>
  </si>
  <si>
    <t>762511136</t>
  </si>
  <si>
    <t>Podlahové kce podkladové z cementotřískových desek tl 22 mm na broušených na pero a drážku lepených</t>
  </si>
  <si>
    <t>712564935</t>
  </si>
  <si>
    <t>Podlahové konstrukce podkladové z cementotřískových desek jednovrstvých lepených na pero a drážku broušených, tloušťky desky 22 mm</t>
  </si>
  <si>
    <t>https://podminky.urs.cz/item/CS_URS_2021_02/762511136</t>
  </si>
  <si>
    <t>0,895*3,825</t>
  </si>
  <si>
    <t>69</t>
  </si>
  <si>
    <t>762526110</t>
  </si>
  <si>
    <t>Položení polštáře pod podlahy při osové vzdálenosti 65 cm</t>
  </si>
  <si>
    <t>979675060</t>
  </si>
  <si>
    <t>Položení podlah položení polštářů pod podlahy osové vzdálenosti do 650 mm</t>
  </si>
  <si>
    <t>https://podminky.urs.cz/item/CS_URS_2021_02/762526110</t>
  </si>
  <si>
    <t>70</t>
  </si>
  <si>
    <t>61223260</t>
  </si>
  <si>
    <t>hranol konstrukční KVH lepený průřezu 40x60-280mm nepohledový</t>
  </si>
  <si>
    <t>2011722618</t>
  </si>
  <si>
    <t>https://podminky.urs.cz/item/CS_URS_2021_02/61223260</t>
  </si>
  <si>
    <t>71</t>
  </si>
  <si>
    <t>61223262</t>
  </si>
  <si>
    <t>hranol konstrukční KVH lepený průřezu 60x60-280mm nepohledový</t>
  </si>
  <si>
    <t>58710006</t>
  </si>
  <si>
    <t>https://podminky.urs.cz/item/CS_URS_2021_02/61223262</t>
  </si>
  <si>
    <t>72</t>
  </si>
  <si>
    <t>762595001</t>
  </si>
  <si>
    <t>Spojovací prostředky pro položení dřevěných podlah a zakrytí kanálů</t>
  </si>
  <si>
    <t>824671940</t>
  </si>
  <si>
    <t>Spojovací prostředky podlah a podkladových konstrukcí hřebíky, vruty</t>
  </si>
  <si>
    <t>https://podminky.urs.cz/item/CS_URS_2021_02/762595001</t>
  </si>
  <si>
    <t>3,423</t>
  </si>
  <si>
    <t>73</t>
  </si>
  <si>
    <t>998762103</t>
  </si>
  <si>
    <t>Přesun hmot tonážní pro kce tesařské v objektech v přes 12 do 24 m</t>
  </si>
  <si>
    <t>1385678042</t>
  </si>
  <si>
    <t>Přesun hmot pro konstrukce tesařské stanovený z hmotnosti přesunovaného materiálu vodorovná dopravní vzdálenost do 50 m v objektech výšky přes 12 do 24 m</t>
  </si>
  <si>
    <t>https://podminky.urs.cz/item/CS_URS_2021_02/998762103</t>
  </si>
  <si>
    <t>74</t>
  </si>
  <si>
    <t>763111314</t>
  </si>
  <si>
    <t>SDK příčka tl 100 mm profil CW+UW 75 desky 1xA 12,5 s izolací EI 30 Rw do 45 dB</t>
  </si>
  <si>
    <t>61880927</t>
  </si>
  <si>
    <t>Příčka ze sádrokartonových desek s nosnou konstrukcí z jednoduchých ocelových profilů UW, CW jednoduše opláštěná deskou standardní A tl. 12,5 mm, příčka tl. 100 mm, profil 75, s izolací, EI 30, Rw do 45 dB</t>
  </si>
  <si>
    <t>https://podminky.urs.cz/item/CS_URS_2021_02/763111314</t>
  </si>
  <si>
    <t>72,45"1NP</t>
  </si>
  <si>
    <t>63,73"2NP nad podhledem</t>
  </si>
  <si>
    <t>763131431</t>
  </si>
  <si>
    <t>SDK podhled deska 1xDF 12,5 bez izolace dvouvrstvá spodní kce profil CD+UD REI do 90</t>
  </si>
  <si>
    <t>-806994611</t>
  </si>
  <si>
    <t>Podhled ze sádrokartonových desek dvouvrstvá zavěšená spodní konstrukce z ocelových profilů CD, UD jednoduše opláštěná deskou protipožární DF, tl. 12,5 mm, bez izolace, REI do 90</t>
  </si>
  <si>
    <t>https://podminky.urs.cz/item/CS_URS_2021_02/763131431</t>
  </si>
  <si>
    <t>76</t>
  </si>
  <si>
    <t>763431011</t>
  </si>
  <si>
    <t>Montáž minerálního podhledu s vyjímatelnými panely vel. do 0,36 m2 na zavěšený polozapuštěný rošt</t>
  </si>
  <si>
    <t>-196330874</t>
  </si>
  <si>
    <t>Montáž podhledu minerálního včetně zavěšeného roštu polozapuštěného s panely vyjímatelnými, velikosti panelů do 0,36 m2</t>
  </si>
  <si>
    <t>https://podminky.urs.cz/item/CS_URS_2021_02/763431011</t>
  </si>
  <si>
    <t>775,55-4,72-173,39-18,46-13,28-8,18-1-14,34-29,85-7,14</t>
  </si>
  <si>
    <t>781,08-22,32-3,2*4</t>
  </si>
  <si>
    <t>4,76+1,2+1,24+2,13+2,23+2,29</t>
  </si>
  <si>
    <t>4,2+1,26+1,23+2,25+2,27+2,29</t>
  </si>
  <si>
    <t>77</t>
  </si>
  <si>
    <t>59036510</t>
  </si>
  <si>
    <t>deska podhledová minerální rovná jemná hladká perforovaná bílá 15x600x600mm</t>
  </si>
  <si>
    <t>-286208117</t>
  </si>
  <si>
    <t>https://podminky.urs.cz/item/CS_URS_2021_02/59036510</t>
  </si>
  <si>
    <t>1278,5*1,05 'Přepočtené koeficientem množství</t>
  </si>
  <si>
    <t>78</t>
  </si>
  <si>
    <t>998763102</t>
  </si>
  <si>
    <t>Přesun hmot tonážní pro dřevostavby v objektech v přes 12 do 24 m</t>
  </si>
  <si>
    <t>-351980107</t>
  </si>
  <si>
    <t>Přesun hmot pro dřevostavby stanovený z hmotnosti přesunovaného materiálu vodorovná dopravní vzdálenost do 50 m v objektech výšky přes 12 do 24 m</t>
  </si>
  <si>
    <t>https://podminky.urs.cz/item/CS_URS_2021_02/998763102</t>
  </si>
  <si>
    <t>79</t>
  </si>
  <si>
    <t>766416243</t>
  </si>
  <si>
    <t>Montáž obložení stěn pl přes 5 m2 panely z aglomerovaných desek přes 1,50 m2</t>
  </si>
  <si>
    <t>1813462732</t>
  </si>
  <si>
    <t>Montáž obložení stěn plochy přes 5 m2 panely obkladovými z aglomerovaných desek, plochy přes 1,50 m2</t>
  </si>
  <si>
    <t>https://podminky.urs.cz/item/CS_URS_2021_02/766416243</t>
  </si>
  <si>
    <t>Poznámka k položce:
včetně hran, doplňků, kotvení a vyrovnání podkladu</t>
  </si>
  <si>
    <t>21,73+28,94+42,16+38"nalepení LDTD</t>
  </si>
  <si>
    <t>80</t>
  </si>
  <si>
    <t>60722283</t>
  </si>
  <si>
    <t>deska dřevotřísková laminovaná 2070x2800mm tl 18mm</t>
  </si>
  <si>
    <t>-1982066395</t>
  </si>
  <si>
    <t>https://podminky.urs.cz/item/CS_URS_2021_02/60722283</t>
  </si>
  <si>
    <t>81</t>
  </si>
  <si>
    <t>7666601R</t>
  </si>
  <si>
    <t>žetonový automat na otvírání dveří</t>
  </si>
  <si>
    <t>943483865</t>
  </si>
  <si>
    <t>Poznámka k položce:
nerezová skříňka
snímač žetonů
elektronika
schránka na žetony
kryt schránky se zámkem
elektromagnetický zámek
magnetický spínač</t>
  </si>
  <si>
    <t>82</t>
  </si>
  <si>
    <t>766666931</t>
  </si>
  <si>
    <t>Výměna zámku bezpečnostních dveří</t>
  </si>
  <si>
    <t>-2019120618</t>
  </si>
  <si>
    <t>Výměna dveřních konstrukcí bezpečnostních zámku - vložky</t>
  </si>
  <si>
    <t>https://podminky.urs.cz/item/CS_URS_2021_02/766666931</t>
  </si>
  <si>
    <t>Poznámka k položce:
systém generálního klíče</t>
  </si>
  <si>
    <t>255</t>
  </si>
  <si>
    <t>766682112</t>
  </si>
  <si>
    <t>Montáž zárubní obložkových pro dveře jednokřídlové tl stěny do 350 mm</t>
  </si>
  <si>
    <t>1828424552</t>
  </si>
  <si>
    <t>Montáž zárubní dřevěných, plastových nebo z lamina obložkových, pro dveře jednokřídlové, tloušťky stěny přes 170 do 350 mm</t>
  </si>
  <si>
    <t>https://podminky.urs.cz/item/CS_URS_2021_01/766682112</t>
  </si>
  <si>
    <t>253</t>
  </si>
  <si>
    <t>766682211</t>
  </si>
  <si>
    <t>Montáž zárubní obložkových protipožárních pro dveře jednokřídlové tl stěny do 170 mm</t>
  </si>
  <si>
    <t>-1120234823</t>
  </si>
  <si>
    <t>Montáž zárubní dřevěných, plastových nebo z lamina obložkových protipožárních, pro dveře jednokřídlové, tloušťky stěny do 170 mm</t>
  </si>
  <si>
    <t>https://podminky.urs.cz/item/CS_URS_2021_01/766682211</t>
  </si>
  <si>
    <t>254</t>
  </si>
  <si>
    <t>766682212</t>
  </si>
  <si>
    <t>Montáž zárubní obložkových protipožárních pro dveře jednokřídlové tl stěny do 350 mm</t>
  </si>
  <si>
    <t>-1817576192</t>
  </si>
  <si>
    <t>Montáž zárubní dřevěných, plastových nebo z lamina obložkových protipožárních, pro dveře jednokřídlové, tloušťky stěny přes 170 do 350 mm</t>
  </si>
  <si>
    <t>https://podminky.urs.cz/item/CS_URS_2021_01/766682212</t>
  </si>
  <si>
    <t>83</t>
  </si>
  <si>
    <t>766693412</t>
  </si>
  <si>
    <t>Montáž umyvadlové desky bez výřezu dl přes 1000 do 2000 mm</t>
  </si>
  <si>
    <t>711041952</t>
  </si>
  <si>
    <t>Montáž ostatních truhlářských konstrukcí umyvadlových desek bez výřezu, délky jednoho dílu přes 1000 do 2000 mm</t>
  </si>
  <si>
    <t>https://podminky.urs.cz/item/CS_URS_2021_02/766693412</t>
  </si>
  <si>
    <t>84</t>
  </si>
  <si>
    <t>6072227R1</t>
  </si>
  <si>
    <t>deska umyvadlová dle specifikace PU1</t>
  </si>
  <si>
    <t>1991760290</t>
  </si>
  <si>
    <t>85</t>
  </si>
  <si>
    <t>6072227R2</t>
  </si>
  <si>
    <t>deska umyvadlová dle specifikace PU2</t>
  </si>
  <si>
    <t>1342297532</t>
  </si>
  <si>
    <t>86</t>
  </si>
  <si>
    <t>766693421</t>
  </si>
  <si>
    <t>Příplatek k montáži umyvadlové desky za vyřezání otvoru pro umyvadlo</t>
  </si>
  <si>
    <t>790471106</t>
  </si>
  <si>
    <t>Montáž ostatních truhlářských konstrukcí umyvadlových desek Příplatek k ceně za vyřezání otvoru pro umyvadlo</t>
  </si>
  <si>
    <t>https://podminky.urs.cz/item/CS_URS_2021_02/766693421</t>
  </si>
  <si>
    <t>236</t>
  </si>
  <si>
    <t>766694112</t>
  </si>
  <si>
    <t>Montáž parapetních desek dřevěných nebo plastových šířky do 30 cm délky do 1,6 m</t>
  </si>
  <si>
    <t>699580607</t>
  </si>
  <si>
    <t>Montáž ostatních truhlářských konstrukcí parapetních desek dřevěných nebo plastových šířky do 300 mm, délky přes 1000 do 1600 mm</t>
  </si>
  <si>
    <t>https://podminky.urs.cz/item/CS_URS_2021_01/766694112</t>
  </si>
  <si>
    <t>237</t>
  </si>
  <si>
    <t>60794102</t>
  </si>
  <si>
    <t>parapet dřevotřískový vnitřní povrch laminátový š 260mm</t>
  </si>
  <si>
    <t>1528268077</t>
  </si>
  <si>
    <t>https://podminky.urs.cz/item/CS_URS_2021_01/60794102</t>
  </si>
  <si>
    <t>28*1,55</t>
  </si>
  <si>
    <t>22*2,15</t>
  </si>
  <si>
    <t>235</t>
  </si>
  <si>
    <t>766694113</t>
  </si>
  <si>
    <t>Montáž parapetních desek dřevěných nebo plastových šířky do 30 cm délky do 2,6 m</t>
  </si>
  <si>
    <t>-2123299579</t>
  </si>
  <si>
    <t>Montáž ostatních truhlářských konstrukcí parapetních desek dřevěných nebo plastových šířky do 300 mm, délky přes 1600 do 2600 mm</t>
  </si>
  <si>
    <t>https://podminky.urs.cz/item/CS_URS_2021_01/766694113</t>
  </si>
  <si>
    <t>239</t>
  </si>
  <si>
    <t>766694121</t>
  </si>
  <si>
    <t>Montáž parapetních desek dřevěných nebo plastových šířky přes 30 cm délky do 1,0 m</t>
  </si>
  <si>
    <t>-573966115</t>
  </si>
  <si>
    <t>Montáž ostatních truhlářských konstrukcí parapetních desek dřevěných nebo plastových šířky přes 300 mm, délky do 1000 mm</t>
  </si>
  <si>
    <t>https://podminky.urs.cz/item/CS_URS_2021_01/766694121</t>
  </si>
  <si>
    <t>28+4</t>
  </si>
  <si>
    <t>240</t>
  </si>
  <si>
    <t>60794106</t>
  </si>
  <si>
    <t>parapet dřevotřískový vnitřní povrch laminátový š 450mm</t>
  </si>
  <si>
    <t>2058693516</t>
  </si>
  <si>
    <t>https://podminky.urs.cz/item/CS_URS_2021_01/60794106</t>
  </si>
  <si>
    <t>1,55*2</t>
  </si>
  <si>
    <t>1,55*14</t>
  </si>
  <si>
    <t>1,55*6</t>
  </si>
  <si>
    <t>0,8*28</t>
  </si>
  <si>
    <t>0,65*4</t>
  </si>
  <si>
    <t>241</t>
  </si>
  <si>
    <t>60794121</t>
  </si>
  <si>
    <t>koncovka PVC k parapetním dřevotřískovým deskám 600mm</t>
  </si>
  <si>
    <t>1061357114</t>
  </si>
  <si>
    <t>https://podminky.urs.cz/item/CS_URS_2021_01/60794121</t>
  </si>
  <si>
    <t>(22+28+2+14+6+28+4)*2</t>
  </si>
  <si>
    <t>238</t>
  </si>
  <si>
    <t>766694122</t>
  </si>
  <si>
    <t>Montáž parapetních dřevěných nebo plastových šířky přes 30 cm délky do 1,6 m</t>
  </si>
  <si>
    <t>-2071950140</t>
  </si>
  <si>
    <t>Montáž ostatních truhlářských konstrukcí parapetních desek dřevěných nebo plastových šířky přes 300 mm, délky přes 1000 do 1600 mm</t>
  </si>
  <si>
    <t>https://podminky.urs.cz/item/CS_URS_2021_01/766694122</t>
  </si>
  <si>
    <t>2+14+6</t>
  </si>
  <si>
    <t>87</t>
  </si>
  <si>
    <t>766694R</t>
  </si>
  <si>
    <t>polička nad umyvadlo DTD 600x150mm</t>
  </si>
  <si>
    <t>1682850647</t>
  </si>
  <si>
    <t>88</t>
  </si>
  <si>
    <t>766660002</t>
  </si>
  <si>
    <t>Montáž dveřních křídel otvíravých jednokřídlových š přes 0,8 m do ocelové zárubně</t>
  </si>
  <si>
    <t>-271217157</t>
  </si>
  <si>
    <t>Montáž dveřních křídel dřevěných nebo plastových otevíravých do ocelové zárubně povrchově upravených jednokřídlových, šířky přes 800 mm</t>
  </si>
  <si>
    <t>https://podminky.urs.cz/item/CS_URS_2021_02/766660002</t>
  </si>
  <si>
    <t>143</t>
  </si>
  <si>
    <t>766682111</t>
  </si>
  <si>
    <t>Montáž zárubní obložkových pro dveře jednokřídlové tl stěny do 170 mm</t>
  </si>
  <si>
    <t>2091891894</t>
  </si>
  <si>
    <t>Montáž zárubní dřevěných, plastových nebo z lamina obložkových, pro dveře jednokřídlové, tloušťky stěny do 170 mm</t>
  </si>
  <si>
    <t>https://podminky.urs.cz/item/CS_URS_2021_02/766682111</t>
  </si>
  <si>
    <t>Poznámka k položce:
specifikace obložky je v ceně dveří</t>
  </si>
  <si>
    <t>144</t>
  </si>
  <si>
    <t>766660172</t>
  </si>
  <si>
    <t>Montáž dveřních křídel otvíravých jednokřídlových š přes 0,8 m do obložkové zárubně</t>
  </si>
  <si>
    <t>-244535231</t>
  </si>
  <si>
    <t>Montáž dveřních křídel dřevěných nebo plastových otevíravých do obložkové zárubně povrchově upravených jednokřídlových, šířky přes 800 mm</t>
  </si>
  <si>
    <t>https://podminky.urs.cz/item/CS_URS_2021_02/766660172</t>
  </si>
  <si>
    <t>89</t>
  </si>
  <si>
    <t>789R1</t>
  </si>
  <si>
    <t>dveře dle specifikace Di001 vč. zárubně a veškerých doplňků</t>
  </si>
  <si>
    <t>1833370866</t>
  </si>
  <si>
    <t>90</t>
  </si>
  <si>
    <t>789R2</t>
  </si>
  <si>
    <t>dveře dle specifikace Di002 vč. zárubně a veškerých doplňků</t>
  </si>
  <si>
    <t>-599054306</t>
  </si>
  <si>
    <t>91</t>
  </si>
  <si>
    <t>789R3</t>
  </si>
  <si>
    <t>dveře dle specifikace Di003 vč. zárubně a veškerých doplňků</t>
  </si>
  <si>
    <t>-1206687544</t>
  </si>
  <si>
    <t>92</t>
  </si>
  <si>
    <t>789R4</t>
  </si>
  <si>
    <t>dveře dle specifikace Di004 vč. zárubně a veškerých doplňků</t>
  </si>
  <si>
    <t>-442885263</t>
  </si>
  <si>
    <t>93</t>
  </si>
  <si>
    <t>789R5</t>
  </si>
  <si>
    <t>dveře dle specifikace Di005 vč. zárubně a veškerých doplňků</t>
  </si>
  <si>
    <t>-104916857</t>
  </si>
  <si>
    <t>94</t>
  </si>
  <si>
    <t>789R6</t>
  </si>
  <si>
    <t>dveře dle specifikace Di006 vč. zárubně a veškerých doplňků</t>
  </si>
  <si>
    <t>-668410573</t>
  </si>
  <si>
    <t>95</t>
  </si>
  <si>
    <t>879R7</t>
  </si>
  <si>
    <t>dveře dle specifikace Di016 vč. zárubně a veškerých doplňků</t>
  </si>
  <si>
    <t>1414624817</t>
  </si>
  <si>
    <t>96</t>
  </si>
  <si>
    <t>789R8</t>
  </si>
  <si>
    <t>dveře dle specifikace Di018 vč. zárubně a veškerých doplňků</t>
  </si>
  <si>
    <t>-2099872266</t>
  </si>
  <si>
    <t>97</t>
  </si>
  <si>
    <t>789R9</t>
  </si>
  <si>
    <t>dveře dle specifikace Di019 vč. zárubně a veškerých doplňků</t>
  </si>
  <si>
    <t>1859880553</t>
  </si>
  <si>
    <t>98</t>
  </si>
  <si>
    <t>789R10</t>
  </si>
  <si>
    <t>dveře dle specifikace Di020 vč. zárubně a veškerých doplňků</t>
  </si>
  <si>
    <t>1811917395</t>
  </si>
  <si>
    <t>99</t>
  </si>
  <si>
    <t>798R11</t>
  </si>
  <si>
    <t>dveře dle specifikace Di021 vč. zárubně a veškerých doplňků</t>
  </si>
  <si>
    <t>-976277514</t>
  </si>
  <si>
    <t>100</t>
  </si>
  <si>
    <t>789R12</t>
  </si>
  <si>
    <t>dveře dle specifikace Di022 vč. zárubně a veškerých doplňků</t>
  </si>
  <si>
    <t>1667662183</t>
  </si>
  <si>
    <t>101</t>
  </si>
  <si>
    <t>789R13</t>
  </si>
  <si>
    <t>dveře dle specifikace Di023 vč. zárubně a veškerých doplňků</t>
  </si>
  <si>
    <t>-104413732</t>
  </si>
  <si>
    <t>102</t>
  </si>
  <si>
    <t>789R14</t>
  </si>
  <si>
    <t>dveře dle specifikace Di028 vč. zárubně a veškerých doplňků</t>
  </si>
  <si>
    <t>-646535760</t>
  </si>
  <si>
    <t>103</t>
  </si>
  <si>
    <t>789R15</t>
  </si>
  <si>
    <t>dveře dle specifikace Di037 vč. zárubně a veškerých doplňků</t>
  </si>
  <si>
    <t>-1766322389</t>
  </si>
  <si>
    <t>104</t>
  </si>
  <si>
    <t>789R16</t>
  </si>
  <si>
    <t>dveře dle specifikace Di038 vč. zárubně a veškerých doplňků</t>
  </si>
  <si>
    <t>-640005081</t>
  </si>
  <si>
    <t>105</t>
  </si>
  <si>
    <t>789R17</t>
  </si>
  <si>
    <t>dveře dle specifikace Di039 vč. zárubně a veškerých doplňků</t>
  </si>
  <si>
    <t>-1583567116</t>
  </si>
  <si>
    <t>106</t>
  </si>
  <si>
    <t>789R18</t>
  </si>
  <si>
    <t>dveře dle specifikace Di040 vč. zárubně a veškerých doplňků</t>
  </si>
  <si>
    <t>-367072178</t>
  </si>
  <si>
    <t>107</t>
  </si>
  <si>
    <t>789R19</t>
  </si>
  <si>
    <t>dveře dle specifikace Di041 vč. zárubně a veškerých doplňků</t>
  </si>
  <si>
    <t>-1593863478</t>
  </si>
  <si>
    <t>108</t>
  </si>
  <si>
    <t>789R20</t>
  </si>
  <si>
    <t>dveře dle specifikace Di042 vč. zárubně a veškerých doplňků</t>
  </si>
  <si>
    <t>1037449480</t>
  </si>
  <si>
    <t>109</t>
  </si>
  <si>
    <t>789R21</t>
  </si>
  <si>
    <t>dveře dle specifikace Di043 vč. zárubně a veškerých doplňků</t>
  </si>
  <si>
    <t>587441533</t>
  </si>
  <si>
    <t>110</t>
  </si>
  <si>
    <t>789R22</t>
  </si>
  <si>
    <t>dveře dle specifikace Di044 vč. zárubně a veškerých doplňků</t>
  </si>
  <si>
    <t>-1087747019</t>
  </si>
  <si>
    <t>111</t>
  </si>
  <si>
    <t>789R23</t>
  </si>
  <si>
    <t>dveře dle specifikace Di045 vč. zárubně a veškerých doplňků</t>
  </si>
  <si>
    <t>204342485</t>
  </si>
  <si>
    <t>112</t>
  </si>
  <si>
    <t>789R24</t>
  </si>
  <si>
    <t>dveře dle specifikace Di046 vč. zárubně a veškerých doplňků</t>
  </si>
  <si>
    <t>-1826009998</t>
  </si>
  <si>
    <t>113</t>
  </si>
  <si>
    <t>789R25</t>
  </si>
  <si>
    <t>dveře dle specifikace Di047 vč. zárubně a veškerých doplňků</t>
  </si>
  <si>
    <t>359490973</t>
  </si>
  <si>
    <t>114</t>
  </si>
  <si>
    <t>798R26</t>
  </si>
  <si>
    <t>dveře dle specifikace Di048 vč. zárubně a veškerých doplňků</t>
  </si>
  <si>
    <t>1787898791</t>
  </si>
  <si>
    <t>115</t>
  </si>
  <si>
    <t>789R27</t>
  </si>
  <si>
    <t>dveře dle specifikace Di049 vč. zárubně a veškerých doplňků</t>
  </si>
  <si>
    <t>1753381923</t>
  </si>
  <si>
    <t>116</t>
  </si>
  <si>
    <t>879R28</t>
  </si>
  <si>
    <t>dveře dle specifikace Di053 vč. zárubně a veškerých doplňků</t>
  </si>
  <si>
    <t>-1889773231</t>
  </si>
  <si>
    <t>117</t>
  </si>
  <si>
    <t>798R29</t>
  </si>
  <si>
    <t>dveře dle specifikace Di054 vč. zárubně a veškerých doplňků</t>
  </si>
  <si>
    <t>-1941268296</t>
  </si>
  <si>
    <t>118</t>
  </si>
  <si>
    <t>783R30</t>
  </si>
  <si>
    <t>dveře dle specifikace Di063 vč. zárubně a veškerých doplňků</t>
  </si>
  <si>
    <t>1691503617</t>
  </si>
  <si>
    <t>119</t>
  </si>
  <si>
    <t>789R31</t>
  </si>
  <si>
    <t>dveře dle specifikace Di066 vč. zárubně a veškerých doplňků</t>
  </si>
  <si>
    <t>1315129152</t>
  </si>
  <si>
    <t>120</t>
  </si>
  <si>
    <t>789R32</t>
  </si>
  <si>
    <t>dveře dle specifikace Di068 vč. zárubně a veškerých doplňků</t>
  </si>
  <si>
    <t>6759704</t>
  </si>
  <si>
    <t>121</t>
  </si>
  <si>
    <t>789R33</t>
  </si>
  <si>
    <t>dveře dle specifikace Di069 vč. zárubně a veškerých doplňků</t>
  </si>
  <si>
    <t>-1171814360</t>
  </si>
  <si>
    <t>122</t>
  </si>
  <si>
    <t>789R34</t>
  </si>
  <si>
    <t>dveře dle specifikace Di070 vč. zárubně a veškerých doplňků</t>
  </si>
  <si>
    <t>1251873123</t>
  </si>
  <si>
    <t>123</t>
  </si>
  <si>
    <t>789R35</t>
  </si>
  <si>
    <t>dveře dle specifikace Di072 vč. zárubně a veškerých doplňků</t>
  </si>
  <si>
    <t>1921639877</t>
  </si>
  <si>
    <t>124</t>
  </si>
  <si>
    <t>789R36</t>
  </si>
  <si>
    <t>dveře dle specifikace Di073 vč. zárubně a veškerých doplňků</t>
  </si>
  <si>
    <t>976589037</t>
  </si>
  <si>
    <t>125</t>
  </si>
  <si>
    <t>789R37</t>
  </si>
  <si>
    <t>dveře dle specifikace Di074 vč. zárubně a veškerých doplňků</t>
  </si>
  <si>
    <t>-1360925621</t>
  </si>
  <si>
    <t>126</t>
  </si>
  <si>
    <t>789R38</t>
  </si>
  <si>
    <t>dveře dle specifikace Di075 vč. zárubně a veškerých doplňků</t>
  </si>
  <si>
    <t>277921651</t>
  </si>
  <si>
    <t>127</t>
  </si>
  <si>
    <t>789R39</t>
  </si>
  <si>
    <t>dveře dle specifikace Di076 vč. zárubně a veškerých doplňků</t>
  </si>
  <si>
    <t>1486401218</t>
  </si>
  <si>
    <t>128</t>
  </si>
  <si>
    <t>789R40</t>
  </si>
  <si>
    <t>dveře dle specifikace Di081 vč. zárubně a veškerých doplňků</t>
  </si>
  <si>
    <t>-1206346335</t>
  </si>
  <si>
    <t>129</t>
  </si>
  <si>
    <t>789R41</t>
  </si>
  <si>
    <t>dveře dle specifikace Di083 vč. zárubně a veškerých doplňků</t>
  </si>
  <si>
    <t>-713680919</t>
  </si>
  <si>
    <t>130</t>
  </si>
  <si>
    <t>789R42</t>
  </si>
  <si>
    <t>dveře dle specifikace Di084 vč. zárubně a veškerých doplňků</t>
  </si>
  <si>
    <t>1978449161</t>
  </si>
  <si>
    <t>131</t>
  </si>
  <si>
    <t>789R43</t>
  </si>
  <si>
    <t>dveře dle specifikace Di085 vč. zárubně a veškerých doplňků</t>
  </si>
  <si>
    <t>1450388460</t>
  </si>
  <si>
    <t>132</t>
  </si>
  <si>
    <t>789R44</t>
  </si>
  <si>
    <t>dveře dle specifikace Di087 vč. zárubně a veškerých doplňků</t>
  </si>
  <si>
    <t>-275946156</t>
  </si>
  <si>
    <t>133</t>
  </si>
  <si>
    <t>789R45</t>
  </si>
  <si>
    <t>dveře dle specifikace Di088 vč. zárubně a veškerých doplňků</t>
  </si>
  <si>
    <t>-1852877775</t>
  </si>
  <si>
    <t>134</t>
  </si>
  <si>
    <t>789R46</t>
  </si>
  <si>
    <t>dveře dle specifikace Di089 vč. zárubně a veškerých doplňků</t>
  </si>
  <si>
    <t>1986021450</t>
  </si>
  <si>
    <t>135</t>
  </si>
  <si>
    <t>789R47</t>
  </si>
  <si>
    <t>dveře dle specifikace Di091 vč. zárubně a veškerých doplňků</t>
  </si>
  <si>
    <t>1336329994</t>
  </si>
  <si>
    <t>136</t>
  </si>
  <si>
    <t>789R48</t>
  </si>
  <si>
    <t>dveře dle specifikace Di093 vč. zárubně a veškerých doplňků</t>
  </si>
  <si>
    <t>-456992967</t>
  </si>
  <si>
    <t>137</t>
  </si>
  <si>
    <t>789R49</t>
  </si>
  <si>
    <t>dveře dle specifikace Di094 vč. zárubně a veškerých doplňků</t>
  </si>
  <si>
    <t>1753776615</t>
  </si>
  <si>
    <t>138</t>
  </si>
  <si>
    <t>789R50</t>
  </si>
  <si>
    <t>dveře dle specifikace Di098 vč. zárubně a veškerých doplňků</t>
  </si>
  <si>
    <t>-1022260139</t>
  </si>
  <si>
    <t>139</t>
  </si>
  <si>
    <t>789R51</t>
  </si>
  <si>
    <t>dveře dle specifikace Di099 vč. zárubně a veškerých doplňků</t>
  </si>
  <si>
    <t>1033499445</t>
  </si>
  <si>
    <t>140</t>
  </si>
  <si>
    <t>789R52</t>
  </si>
  <si>
    <t>dveře dle specifikace Di100 vč. zárubně a veškerých doplňků</t>
  </si>
  <si>
    <t>-412098594</t>
  </si>
  <si>
    <t>141</t>
  </si>
  <si>
    <t>789R53</t>
  </si>
  <si>
    <t>dveře dle specifikace Di101 vč. zárubně a veškerých doplňků</t>
  </si>
  <si>
    <t>-864896034</t>
  </si>
  <si>
    <t>142</t>
  </si>
  <si>
    <t>789R54</t>
  </si>
  <si>
    <t>dveře dle specifikace Di102 vč. zárubně a veškerých doplňků</t>
  </si>
  <si>
    <t>2129945286</t>
  </si>
  <si>
    <t>145</t>
  </si>
  <si>
    <t>799R1</t>
  </si>
  <si>
    <t>dveře dle specifikace Di008 vč. zárubně a veškerých doplňků</t>
  </si>
  <si>
    <t>-1468126420</t>
  </si>
  <si>
    <t>146</t>
  </si>
  <si>
    <t>799R3</t>
  </si>
  <si>
    <t>dveře dle specifikace Di009 vč. zárubně a veškerých doplňků</t>
  </si>
  <si>
    <t>-1687781810</t>
  </si>
  <si>
    <t>147</t>
  </si>
  <si>
    <t>799R4</t>
  </si>
  <si>
    <t>dveře dle specifikace Di010 vč. zárubně a veškerých doplňků</t>
  </si>
  <si>
    <t>-761929198</t>
  </si>
  <si>
    <t>148</t>
  </si>
  <si>
    <t>799R5</t>
  </si>
  <si>
    <t>dveře dle specifikace Di011 vč. zárubně a veškerých doplňků</t>
  </si>
  <si>
    <t>530719347</t>
  </si>
  <si>
    <t>149</t>
  </si>
  <si>
    <t>799R6</t>
  </si>
  <si>
    <t>dveře dle specifikace Di012 vč. zárubně a veškerých doplňků</t>
  </si>
  <si>
    <t>965962685</t>
  </si>
  <si>
    <t>150</t>
  </si>
  <si>
    <t>799R7</t>
  </si>
  <si>
    <t>dveře dle specifikace Di013 vč. zárubně a veškerých doplňků</t>
  </si>
  <si>
    <t>-1738668594</t>
  </si>
  <si>
    <t>151</t>
  </si>
  <si>
    <t>799R8</t>
  </si>
  <si>
    <t>dveře dle specifikace Di014 vč. zárubně a veškerých doplňků</t>
  </si>
  <si>
    <t>-1614826800</t>
  </si>
  <si>
    <t>152</t>
  </si>
  <si>
    <t>799R9</t>
  </si>
  <si>
    <t>dveře dle specifikace Di015 vč. zárubně a veškerých doplňků</t>
  </si>
  <si>
    <t>781335220</t>
  </si>
  <si>
    <t>153</t>
  </si>
  <si>
    <t>799R10</t>
  </si>
  <si>
    <t>dveře dle specifikace Di017 vč. zárubně a veškerých doplňků</t>
  </si>
  <si>
    <t>-376380587</t>
  </si>
  <si>
    <t>154</t>
  </si>
  <si>
    <t>799R11</t>
  </si>
  <si>
    <t>dveře dle specifikace Di024 vč. zárubně a veškerých doplňků</t>
  </si>
  <si>
    <t>23582425</t>
  </si>
  <si>
    <t>155</t>
  </si>
  <si>
    <t>799R12</t>
  </si>
  <si>
    <t>dveře dle specifikace Di025 vč. zárubně a veškerých doplňků</t>
  </si>
  <si>
    <t>-782816059</t>
  </si>
  <si>
    <t>156</t>
  </si>
  <si>
    <t>799R13</t>
  </si>
  <si>
    <t>dveře dle specifikace Di026 vč. zárubně a veškerých doplňků</t>
  </si>
  <si>
    <t>1169674621</t>
  </si>
  <si>
    <t>157</t>
  </si>
  <si>
    <t>799R14</t>
  </si>
  <si>
    <t>dveře dle specifikace Di027 vč. zárubně a veškerých doplňků</t>
  </si>
  <si>
    <t>-144563169</t>
  </si>
  <si>
    <t>158</t>
  </si>
  <si>
    <t>799R15</t>
  </si>
  <si>
    <t>dveře dle specifikace Di029 vč. zárubně a veškerých doplňků</t>
  </si>
  <si>
    <t>-1717246442</t>
  </si>
  <si>
    <t>159</t>
  </si>
  <si>
    <t>799R16</t>
  </si>
  <si>
    <t>dveře dle specifikace Di030 vč. zárubně a veškerých doplňků</t>
  </si>
  <si>
    <t>-390579338</t>
  </si>
  <si>
    <t>160</t>
  </si>
  <si>
    <t>799R17</t>
  </si>
  <si>
    <t>dveře dle specifikace Di031 vč. zárubně a veškerých doplňků</t>
  </si>
  <si>
    <t>1962986399</t>
  </si>
  <si>
    <t>161</t>
  </si>
  <si>
    <t>799R18</t>
  </si>
  <si>
    <t>dveře dle specifikace Di032 vč. zárubně a veškerých doplňků</t>
  </si>
  <si>
    <t>557473928</t>
  </si>
  <si>
    <t>162</t>
  </si>
  <si>
    <t>799R19</t>
  </si>
  <si>
    <t>dveře dle specifikace Di033 vč. zárubně a veškerých doplňků</t>
  </si>
  <si>
    <t>1734495563</t>
  </si>
  <si>
    <t>163</t>
  </si>
  <si>
    <t>799R20</t>
  </si>
  <si>
    <t>dveře dle specifikace Di034 vč. zárubně a veškerých doplňků</t>
  </si>
  <si>
    <t>1685561435</t>
  </si>
  <si>
    <t>164</t>
  </si>
  <si>
    <t>799R21</t>
  </si>
  <si>
    <t>dveře dle specifikace Di035 vč. zárubně a veškerých doplňků</t>
  </si>
  <si>
    <t>1502632899</t>
  </si>
  <si>
    <t>165</t>
  </si>
  <si>
    <t>799R22</t>
  </si>
  <si>
    <t>dveře dle specifikace Di050 vč. zárubně a veškerých doplňků</t>
  </si>
  <si>
    <t>-1122500901</t>
  </si>
  <si>
    <t>166</t>
  </si>
  <si>
    <t>799R23</t>
  </si>
  <si>
    <t>dveře dle specifikace Di051 vč. zárubně a veškerých doplňků</t>
  </si>
  <si>
    <t>1124208219</t>
  </si>
  <si>
    <t>167</t>
  </si>
  <si>
    <t>799R24</t>
  </si>
  <si>
    <t>dveře dle specifikace Di052 vč. zárubně a veškerých doplňků</t>
  </si>
  <si>
    <t>224877971</t>
  </si>
  <si>
    <t>168</t>
  </si>
  <si>
    <t>799R25</t>
  </si>
  <si>
    <t>dveře dle specifikace Di055 vč. zárubně a veškerých doplňků</t>
  </si>
  <si>
    <t>-827912405</t>
  </si>
  <si>
    <t>169</t>
  </si>
  <si>
    <t>799R26</t>
  </si>
  <si>
    <t>dveře dle specifikace Di056 vč. zárubně a veškerých doplňků</t>
  </si>
  <si>
    <t>1573242397</t>
  </si>
  <si>
    <t>170</t>
  </si>
  <si>
    <t>799R27</t>
  </si>
  <si>
    <t>dveře dle specifikace Di057 vč. zárubně a veškerých doplňků</t>
  </si>
  <si>
    <t>-611270824</t>
  </si>
  <si>
    <t>171</t>
  </si>
  <si>
    <t>799R28</t>
  </si>
  <si>
    <t>dveře dle specifikace Di058 vč. zárubně a veškerých doplňků</t>
  </si>
  <si>
    <t>-2073774181</t>
  </si>
  <si>
    <t>172</t>
  </si>
  <si>
    <t>799R29</t>
  </si>
  <si>
    <t>dveře dle specifikace Di059 vč. zárubně a veškerých doplňků</t>
  </si>
  <si>
    <t>-468290290</t>
  </si>
  <si>
    <t>173</t>
  </si>
  <si>
    <t>799R30</t>
  </si>
  <si>
    <t>dveře dle specifikace Di060 vč. zárubně a veškerých doplňků</t>
  </si>
  <si>
    <t>-1930636124</t>
  </si>
  <si>
    <t>174</t>
  </si>
  <si>
    <t>799R31</t>
  </si>
  <si>
    <t>dveře dle specifikace Di061 vč. zárubně a veškerých doplňků</t>
  </si>
  <si>
    <t>-1555262073</t>
  </si>
  <si>
    <t>175</t>
  </si>
  <si>
    <t>799R32</t>
  </si>
  <si>
    <t>dveře dle specifikace Di062 vč. zárubně a veškerých doplňků</t>
  </si>
  <si>
    <t>-1180965819</t>
  </si>
  <si>
    <t>176</t>
  </si>
  <si>
    <t>799R33</t>
  </si>
  <si>
    <t>dveře dle specifikace Di064 vč. zárubně a veškerých doplňků</t>
  </si>
  <si>
    <t>-756993538</t>
  </si>
  <si>
    <t>177</t>
  </si>
  <si>
    <t>799R34</t>
  </si>
  <si>
    <t>dveře dle specifikace Di065 vč. zárubně a veškerých doplňků</t>
  </si>
  <si>
    <t>1469263153</t>
  </si>
  <si>
    <t>178</t>
  </si>
  <si>
    <t>799R35</t>
  </si>
  <si>
    <t>dveře dle specifikace Di067 vč. zárubně a veškerých doplňků</t>
  </si>
  <si>
    <t>490199582</t>
  </si>
  <si>
    <t>179</t>
  </si>
  <si>
    <t>799R36</t>
  </si>
  <si>
    <t>dveře dle specifikace Di071 vč. zárubně a veškerých doplňků</t>
  </si>
  <si>
    <t>950058074</t>
  </si>
  <si>
    <t>180</t>
  </si>
  <si>
    <t>799R37</t>
  </si>
  <si>
    <t>dveře dle specifikace Di077 vč. zárubně a veškerých doplňků</t>
  </si>
  <si>
    <t>-950783362</t>
  </si>
  <si>
    <t>181</t>
  </si>
  <si>
    <t>799R38</t>
  </si>
  <si>
    <t>dveře dle specifikace Di078 vč. zárubně a veškerých doplňků</t>
  </si>
  <si>
    <t>-931737280</t>
  </si>
  <si>
    <t>182</t>
  </si>
  <si>
    <t>799R39</t>
  </si>
  <si>
    <t>dveře dle specifikace Di079 vč. zárubně a veškerých doplňků</t>
  </si>
  <si>
    <t>-269506223</t>
  </si>
  <si>
    <t>183</t>
  </si>
  <si>
    <t>799R40</t>
  </si>
  <si>
    <t>dveře dle specifikace Di080 vč. zárubně a veškerých doplňků</t>
  </si>
  <si>
    <t>612174234</t>
  </si>
  <si>
    <t>184</t>
  </si>
  <si>
    <t>799R41</t>
  </si>
  <si>
    <t>dveře dle specifikace Di086 vč. zárubně a veškerých doplňků</t>
  </si>
  <si>
    <t>-1070674932</t>
  </si>
  <si>
    <t>185</t>
  </si>
  <si>
    <t>799R42</t>
  </si>
  <si>
    <t>dveře dle specifikace Di090 vč. zárubně a veškerých doplňků</t>
  </si>
  <si>
    <t>218646981</t>
  </si>
  <si>
    <t>186</t>
  </si>
  <si>
    <t>799R43</t>
  </si>
  <si>
    <t>dveře dle specifikace Di095 vč. zárubně a veškerých doplňků</t>
  </si>
  <si>
    <t>1729275393</t>
  </si>
  <si>
    <t>187</t>
  </si>
  <si>
    <t>799R44</t>
  </si>
  <si>
    <t>dveře dle specifikace Di096 vč. zárubně a veškerých doplňků</t>
  </si>
  <si>
    <t>924498886</t>
  </si>
  <si>
    <t>188</t>
  </si>
  <si>
    <t>799R45</t>
  </si>
  <si>
    <t>dveře dle specifikace Di097 vč. zárubně a veškerých doplňků</t>
  </si>
  <si>
    <t>111195650</t>
  </si>
  <si>
    <t>252</t>
  </si>
  <si>
    <t>799R46</t>
  </si>
  <si>
    <t>-493006004</t>
  </si>
  <si>
    <t>dveře dle specifikace Di036 vč. zárubně a veškerých doplňků</t>
  </si>
  <si>
    <t>189</t>
  </si>
  <si>
    <t>767113110</t>
  </si>
  <si>
    <t>Montáž stěn pro zasklení z Al profilů pl do 6 m2</t>
  </si>
  <si>
    <t>-1879613670</t>
  </si>
  <si>
    <t>Montáž stěn a příček pro zasklení z hliníkových profilů, plochy jednotlivých stěn do 6 m2</t>
  </si>
  <si>
    <t>https://podminky.urs.cz/item/CS_URS_2021_02/767113110</t>
  </si>
  <si>
    <t>1,75*3,35</t>
  </si>
  <si>
    <t>190</t>
  </si>
  <si>
    <t>44R2</t>
  </si>
  <si>
    <t>peosklená stěna dle specifikace Di092</t>
  </si>
  <si>
    <t>1253705643</t>
  </si>
  <si>
    <t>191</t>
  </si>
  <si>
    <t>767113120</t>
  </si>
  <si>
    <t>Montáž stěn pro zasklení z Al profilů pl přes 6 do 9 m2</t>
  </si>
  <si>
    <t>720062896</t>
  </si>
  <si>
    <t>Montáž stěn a příček pro zasklení z hliníkových profilů, plochy jednotlivých stěn přes 6 do 9 m2</t>
  </si>
  <si>
    <t>https://podminky.urs.cz/item/CS_URS_2021_02/767113120</t>
  </si>
  <si>
    <t>2,54*2,85</t>
  </si>
  <si>
    <t>192</t>
  </si>
  <si>
    <t>44R1</t>
  </si>
  <si>
    <t>Prosklená stěna dle specifikace Di082</t>
  </si>
  <si>
    <t>-490722676</t>
  </si>
  <si>
    <t>193</t>
  </si>
  <si>
    <t>767531111</t>
  </si>
  <si>
    <t>Montáž vstupních kovových nebo plastových rohoží čistících zón</t>
  </si>
  <si>
    <t>-265681094</t>
  </si>
  <si>
    <t>Montáž vstupních čistících zón z rohoží kovových nebo plastových</t>
  </si>
  <si>
    <t>https://podminky.urs.cz/item/CS_URS_2021_02/767531111</t>
  </si>
  <si>
    <t>4,9"101</t>
  </si>
  <si>
    <t>2,41"114</t>
  </si>
  <si>
    <t>5,71"102</t>
  </si>
  <si>
    <t>194</t>
  </si>
  <si>
    <t>69752003R1</t>
  </si>
  <si>
    <t>rohož vstupní provedení dle TZ</t>
  </si>
  <si>
    <t>-1855462887</t>
  </si>
  <si>
    <t xml:space="preserve">Poznámka k položce:
- Vnitřní rohož v m.č. 114 – 2,41m2, provedení viz detail č.v. D.1.1.b)06 (vstup pro zaměstnance)
- Vnitřní rohož v m.č. 102 – 5,71m2, provedení viz detail č.v. D.1.1.b)06 (hala u turniketu)
</t>
  </si>
  <si>
    <t>243</t>
  </si>
  <si>
    <t>69752003R2</t>
  </si>
  <si>
    <t>327926364</t>
  </si>
  <si>
    <t>rohož v turniketu</t>
  </si>
  <si>
    <t>Poznámka k položce:
- Vnitřní rohož v m.č. 101 – 4,90m2, provedení textilní hliníková kartáčová viz pozn. Č.8 - č.v. D.1.1.b)14 (turniket)</t>
  </si>
  <si>
    <t>195</t>
  </si>
  <si>
    <t>767531121</t>
  </si>
  <si>
    <t>Osazení zapuštěného rámu z L profilů k čistícím rohožím</t>
  </si>
  <si>
    <t>2053359784</t>
  </si>
  <si>
    <t>Montáž vstupních čistících zón z rohoží osazení rámu mosazného nebo hliníkového zapuštěného z L profilů</t>
  </si>
  <si>
    <t>https://podminky.urs.cz/item/CS_URS_2021_02/767531121</t>
  </si>
  <si>
    <t>(1,65+1,465)*2</t>
  </si>
  <si>
    <t>5,405*2+1,51*2</t>
  </si>
  <si>
    <t>196</t>
  </si>
  <si>
    <t>69752161</t>
  </si>
  <si>
    <t>rám pro zapuštění dle TZ</t>
  </si>
  <si>
    <t>-1773640096</t>
  </si>
  <si>
    <t>https://podminky.urs.cz/item/CS_URS_2021_02/69752161</t>
  </si>
  <si>
    <t>197</t>
  </si>
  <si>
    <t>767893116</t>
  </si>
  <si>
    <t>Montáž stříšek nad vstupy kotvených pomocí závěsů rovných, výplň skleněná hmot š přes 1,50 do 2,00 m</t>
  </si>
  <si>
    <t>-453599600</t>
  </si>
  <si>
    <t>Montáž stříšek nad venkovními vstupy z kovových profilů kotvených k nosné konstrukci pomocí závěsů, výplň ze skla rovná, šířky přes 1,50 do 2,00 m</t>
  </si>
  <si>
    <t>https://podminky.urs.cz/item/CS_URS_2021_02/767893116</t>
  </si>
  <si>
    <t>198</t>
  </si>
  <si>
    <t>321654R</t>
  </si>
  <si>
    <t>Markýza vstupu</t>
  </si>
  <si>
    <t>714085704</t>
  </si>
  <si>
    <t>199</t>
  </si>
  <si>
    <t>767995113</t>
  </si>
  <si>
    <t>Montáž atypických zámečnických konstrukcí hm přes 10 do 20 kg</t>
  </si>
  <si>
    <t>725342193</t>
  </si>
  <si>
    <t>Montáž ostatních atypických zámečnických konstrukcí hmotnosti přes 10 do 20 kg</t>
  </si>
  <si>
    <t>https://podminky.urs.cz/item/CS_URS_2021_02/767995113</t>
  </si>
  <si>
    <t>200</t>
  </si>
  <si>
    <t>654987R</t>
  </si>
  <si>
    <t>Konstrukce zdvojené podlahy</t>
  </si>
  <si>
    <t>-243759578</t>
  </si>
  <si>
    <t>201</t>
  </si>
  <si>
    <t>771111011</t>
  </si>
  <si>
    <t>Vysátí podkladu před pokládkou dlažby</t>
  </si>
  <si>
    <t>686234424</t>
  </si>
  <si>
    <t>Příprava podkladu před provedením dlažby vysátí podlah</t>
  </si>
  <si>
    <t>https://podminky.urs.cz/item/CS_URS_2021_02/771111011</t>
  </si>
  <si>
    <t>6+18,46+2,42+57,11+4,44+2,24+1,46+1,49+1,59+8,18+1+4,72+1,62+1,58+9,13+7,99+1,87+2,04+7,23+14,34+29,85+7,14+2,17</t>
  </si>
  <si>
    <t>8,06+2,29+2,13+7,07+10,13+2,13+1,4+1,35+2,59+1,81</t>
  </si>
  <si>
    <t>9,99+4,76+1,2+1,24+2,13+6,81+7,92+2,23+2,29</t>
  </si>
  <si>
    <t>10,07+4,2+1,26+1,23+2,25+6+8,06+2,27+2,29</t>
  </si>
  <si>
    <t>15,84</t>
  </si>
  <si>
    <t>202</t>
  </si>
  <si>
    <t>771121011</t>
  </si>
  <si>
    <t>Nátěr penetrační na podlahu</t>
  </si>
  <si>
    <t>1693580720</t>
  </si>
  <si>
    <t>Příprava podkladu před provedením dlažby nátěr penetrační na podlahu</t>
  </si>
  <si>
    <t>https://podminky.urs.cz/item/CS_URS_2021_02/771121011</t>
  </si>
  <si>
    <t>203</t>
  </si>
  <si>
    <t>771151013</t>
  </si>
  <si>
    <t>Samonivelační stěrka podlah pevnosti 20 MPa tl přes 5 do 8 mm</t>
  </si>
  <si>
    <t>-1988274636</t>
  </si>
  <si>
    <t>Příprava podkladu před provedením dlažby samonivelační stěrka min.pevnosti 20 MPa, tloušťky přes 5 do 8 mm</t>
  </si>
  <si>
    <t>https://podminky.urs.cz/item/CS_URS_2021_02/771151013</t>
  </si>
  <si>
    <t>15,84"505</t>
  </si>
  <si>
    <t>204</t>
  </si>
  <si>
    <t>771574261</t>
  </si>
  <si>
    <t>Montáž podlah keramických velkoformát pro mechanické zatížení protiskluzných lepených flexibilním lepidlem přes 2 do 4 ks/m2</t>
  </si>
  <si>
    <t>-598429365</t>
  </si>
  <si>
    <t>Montáž podlah z dlaždic keramických lepených flexibilním lepidlem velkoformátových pro vysoké mechanické zatížení protiskluzných nebo reliéfních (bezbariérových) přes 2 do 4 ks/m2</t>
  </si>
  <si>
    <t>https://podminky.urs.cz/item/CS_URS_2021_02/771574261</t>
  </si>
  <si>
    <t>205</t>
  </si>
  <si>
    <t>59761415</t>
  </si>
  <si>
    <t>dlažba velkoformátová keramická slinutá protiskluzná do interiéru i exteriéru pro vysoké mechanické namáhání přes 2 do 4ks/m2</t>
  </si>
  <si>
    <t>-684739326</t>
  </si>
  <si>
    <t>https://podminky.urs.cz/item/CS_URS_2021_02/59761415</t>
  </si>
  <si>
    <t>Poznámka k položce:
přesná specifikace dlažby dle PD spárořez</t>
  </si>
  <si>
    <t>325,07*1,15 'Přepočtené koeficientem množství</t>
  </si>
  <si>
    <t>206</t>
  </si>
  <si>
    <t>771591112</t>
  </si>
  <si>
    <t>Izolace pod dlažbu nátěrem nebo stěrkou ve dvou vrstvách</t>
  </si>
  <si>
    <t>-2135912519</t>
  </si>
  <si>
    <t>Izolace podlahy pod dlažbu nátěrem nebo stěrkou ve dvou vrstvách</t>
  </si>
  <si>
    <t>https://podminky.urs.cz/item/CS_URS_2021_02/771591112</t>
  </si>
  <si>
    <t>29,85+2,13+2,13+4,2</t>
  </si>
  <si>
    <t>207</t>
  </si>
  <si>
    <t>998771103</t>
  </si>
  <si>
    <t>Přesun hmot tonážní pro podlahy z dlaždic v objektech v přes 12 do 24 m</t>
  </si>
  <si>
    <t>759054013</t>
  </si>
  <si>
    <t>Přesun hmot pro podlahy z dlaždic stanovený z hmotnosti přesunovaného materiálu vodorovná dopravní vzdálenost do 50 m v objektech výšky přes 12 do 24 m</t>
  </si>
  <si>
    <t>https://podminky.urs.cz/item/CS_URS_2021_02/998771103</t>
  </si>
  <si>
    <t>775</t>
  </si>
  <si>
    <t>Podlahy skládané</t>
  </si>
  <si>
    <t>208</t>
  </si>
  <si>
    <t>775429121</t>
  </si>
  <si>
    <t>Montáž podlahové lišty přechodové připevněné vruty</t>
  </si>
  <si>
    <t>1994135219</t>
  </si>
  <si>
    <t>Montáž lišty přechodové (vyrovnávací) připevněné vruty</t>
  </si>
  <si>
    <t>https://podminky.urs.cz/item/CS_URS_2021_02/775429121</t>
  </si>
  <si>
    <t>3,825*2+0,895</t>
  </si>
  <si>
    <t>209</t>
  </si>
  <si>
    <t>55343110</t>
  </si>
  <si>
    <t>profil přechodový Al narážecí 30mm stříbro</t>
  </si>
  <si>
    <t>-275027714</t>
  </si>
  <si>
    <t>https://podminky.urs.cz/item/CS_URS_2021_02/55343110</t>
  </si>
  <si>
    <t>8,545*1,08 'Přepočtené koeficientem množství</t>
  </si>
  <si>
    <t>210</t>
  </si>
  <si>
    <t>776111311</t>
  </si>
  <si>
    <t>Vysátí podkladu povlakových podlah</t>
  </si>
  <si>
    <t>-1803309865</t>
  </si>
  <si>
    <t>Příprava podkladu vysátí podlah</t>
  </si>
  <si>
    <t>https://podminky.urs.cz/item/CS_URS_2021_02/776111311</t>
  </si>
  <si>
    <t>7,43+5,4+5,76+29,89+23,18+17,03+12,51+49,1+71,71+5+5,03*5+4,99+27,47</t>
  </si>
  <si>
    <t>260,38+40,9+17,73+30,41+14,4+42,59+35,05+16,47+19,57+21,65+3,73*2+36,49+47,08+52+3,2*4+16,89+8,94+14,56</t>
  </si>
  <si>
    <t>114,16+5,5+20,96+18,92+29,21+16,34+26,26+18,1+2,94*7+2,91+44,74+12,83+18,44</t>
  </si>
  <si>
    <t>88,3+29,7+16,24+32,61+31,55+28,64+18,49+27,83+25,63+24,95+18,69</t>
  </si>
  <si>
    <t>211</t>
  </si>
  <si>
    <t>776121111</t>
  </si>
  <si>
    <t>Vodou ředitelná penetrace savého podkladu povlakových podlah</t>
  </si>
  <si>
    <t>-2028250732</t>
  </si>
  <si>
    <t>Příprava podkladu penetrace vodou ředitelná podlah</t>
  </si>
  <si>
    <t>https://podminky.urs.cz/item/CS_URS_2021_02/776121111</t>
  </si>
  <si>
    <t>1671,57*2 'Přepočtené koeficientem množství</t>
  </si>
  <si>
    <t>212</t>
  </si>
  <si>
    <t>776141121</t>
  </si>
  <si>
    <t>Vyrovnání podkladu povlakových podlah stěrkou pevnosti 30 MPa tl do 3 mm</t>
  </si>
  <si>
    <t>1706503505</t>
  </si>
  <si>
    <t>Příprava podkladu vyrovnání samonivelační stěrkou podlah min.pevnosti 20 MPa, tloušťky do 3 mm</t>
  </si>
  <si>
    <t>https://podminky.urs.cz/item/CS_URS_2021_02/776141121</t>
  </si>
  <si>
    <t>213</t>
  </si>
  <si>
    <t>776231111</t>
  </si>
  <si>
    <t>Lepení lamel a čtverců z vinylu standardním lepidlem</t>
  </si>
  <si>
    <t>327234947</t>
  </si>
  <si>
    <t>Montáž podlahovin z vinylu lepením lamel nebo čtverců standardním lepidlem</t>
  </si>
  <si>
    <t>https://podminky.urs.cz/item/CS_URS_2021_02/776231111</t>
  </si>
  <si>
    <t>214</t>
  </si>
  <si>
    <t>28411016</t>
  </si>
  <si>
    <t>PVC vinyl heterogenní protiskluzná (třída B) tl 2,00mm, nášlapná vrstva 0,70mm, otlak do 0,05 mm, R10, hořlavost Bfl S1</t>
  </si>
  <si>
    <t>61480008</t>
  </si>
  <si>
    <t>https://podminky.urs.cz/item/CS_URS_2021_01/28411016</t>
  </si>
  <si>
    <t>1671,57*1,1 'Přepočtené koeficientem množství</t>
  </si>
  <si>
    <t>215</t>
  </si>
  <si>
    <t>776411111</t>
  </si>
  <si>
    <t>Montáž obvodových soklíků výšky do 80 mm</t>
  </si>
  <si>
    <t>1388740873</t>
  </si>
  <si>
    <t>Montáž soklíků lepením obvodových, výšky do 80 mm</t>
  </si>
  <si>
    <t>https://podminky.urs.cz/item/CS_URS_2021_02/776411111</t>
  </si>
  <si>
    <t>216</t>
  </si>
  <si>
    <t>28411009</t>
  </si>
  <si>
    <t>lišta soklová PVC 18x80mm</t>
  </si>
  <si>
    <t>767105235</t>
  </si>
  <si>
    <t>https://podminky.urs.cz/item/CS_URS_2021_02/28411009</t>
  </si>
  <si>
    <t>1585*1,02 'Přepočtené koeficientem množství</t>
  </si>
  <si>
    <t>217</t>
  </si>
  <si>
    <t>776991121</t>
  </si>
  <si>
    <t>Základní čištění nově položených podlahovin vysátím a setřením vlhkým mopem</t>
  </si>
  <si>
    <t>-2000665521</t>
  </si>
  <si>
    <t>Ostatní práce údržba nových podlahovin po pokládce čištění základní</t>
  </si>
  <si>
    <t>https://podminky.urs.cz/item/CS_URS_2021_02/776991121</t>
  </si>
  <si>
    <t>1671,57</t>
  </si>
  <si>
    <t>218</t>
  </si>
  <si>
    <t>998776103</t>
  </si>
  <si>
    <t>Přesun hmot tonážní pro podlahy povlakové v objektech v přes 12 do 24 m</t>
  </si>
  <si>
    <t>1375382203</t>
  </si>
  <si>
    <t>Přesun hmot pro podlahy povlakové stanovený z hmotnosti přesunovaného materiálu vodorovná dopravní vzdálenost do 50 m v objektech výšky přes 12 do 24 m</t>
  </si>
  <si>
    <t>https://podminky.urs.cz/item/CS_URS_2021_02/998776103</t>
  </si>
  <si>
    <t>219</t>
  </si>
  <si>
    <t>781121011</t>
  </si>
  <si>
    <t>Nátěr penetrační na stěnu</t>
  </si>
  <si>
    <t>2005355625</t>
  </si>
  <si>
    <t>Příprava podkladu před provedením obkladu nátěr penetrační na stěnu</t>
  </si>
  <si>
    <t>https://podminky.urs.cz/item/CS_URS_2021_02/781121011</t>
  </si>
  <si>
    <t>(1,16+0,6+0,2+1,16+0,5+0,3+0,2)*2,15"116</t>
  </si>
  <si>
    <t>(1,485+0,985)*2*2,15-1,4"117</t>
  </si>
  <si>
    <t>(1+1,485)*2*2,15-1,4"118</t>
  </si>
  <si>
    <t>(1,6+1)*2*2,15-1,4*2"119</t>
  </si>
  <si>
    <t>(1,6+1)*2*2,15-1,4"120</t>
  </si>
  <si>
    <t>(2,85+1,595)*2*2,15-1,6"124</t>
  </si>
  <si>
    <t>(1,35+1,21)*2*2,15-1,4"125</t>
  </si>
  <si>
    <t>(1,2+1,35)*2*2,15-1,4"126</t>
  </si>
  <si>
    <t>(2,49+5,89)*2*2,15-1,6-1,4*3"127</t>
  </si>
  <si>
    <t>(5,9+2,825)*2*2,15-1,6-1,4*2"128</t>
  </si>
  <si>
    <t>(1,48+1,26)*2*1,5-1"129</t>
  </si>
  <si>
    <t>(1,48+1,39)*2*2,15-1,4"130</t>
  </si>
  <si>
    <t>(3,02+2,42)*2*2,15-1,6"131</t>
  </si>
  <si>
    <t>(6+2,8)*2*2,15-1,6-1,4*2"226</t>
  </si>
  <si>
    <t>(1,6+1,445)*2*2,15-1,4"227</t>
  </si>
  <si>
    <t>(1,6+1,345)*2*2,15-1,4"228</t>
  </si>
  <si>
    <t>(3,02+0,6+1,2)*0,6"229</t>
  </si>
  <si>
    <t>(4,53+3,85)*2*2,15-1,6-1,4*4"230</t>
  </si>
  <si>
    <t>(1,35+1,55)*2*2,15-1,4"231</t>
  </si>
  <si>
    <t>(1,35+1,05)*2*2,15-1,4"232</t>
  </si>
  <si>
    <t>(1,35+1)*2*2,15-1,4"233</t>
  </si>
  <si>
    <t>(1,7+1,53)*2*2,15-1,4*2"234</t>
  </si>
  <si>
    <t>(1,2+1,53)*2*1,5-1"235</t>
  </si>
  <si>
    <t>(4,42+3,85)*2*2,15-1,6-1,4*4"304</t>
  </si>
  <si>
    <t>1,2*1,5"305</t>
  </si>
  <si>
    <t>(1,35+1)*2*2,15-1,4"306</t>
  </si>
  <si>
    <t>(1,35+1,05)*2*2,15-1,4"307</t>
  </si>
  <si>
    <t>(1,35+1,58)*2*2,15-1,4"308</t>
  </si>
  <si>
    <t>(3,02+0,6*2)*0,6"309</t>
  </si>
  <si>
    <t>(4,2+2,81)*2*2,15-1,6-1,4*2"310</t>
  </si>
  <si>
    <t>(1,59+1,41)*2*2,15-1,4"311</t>
  </si>
  <si>
    <t>(1,59+1,5)*2*2,15-1,4"312</t>
  </si>
  <si>
    <t>(4,41+3,89)*2*2,15-1,6-1,4*4"404</t>
  </si>
  <si>
    <t>(2,85+1,48)*2*2,15-1,4"405</t>
  </si>
  <si>
    <t>(1,35+1,05)*2*2,15-1,4"406</t>
  </si>
  <si>
    <t>(1,35+1,05)*2*2,15-1,4"407</t>
  </si>
  <si>
    <t>(1,35+1,58)*2*2,15-1,4"408</t>
  </si>
  <si>
    <t>(2,51+0,6+0,6)*0,6"409</t>
  </si>
  <si>
    <t>(4,2+2,81)*2*2,15-1,6-1,4*2"410</t>
  </si>
  <si>
    <t>(1,59+1,45)*2*2,15-1,4"411</t>
  </si>
  <si>
    <t>(1,59+1,45)*2*2,15-1,4"412</t>
  </si>
  <si>
    <t>220</t>
  </si>
  <si>
    <t>781131112</t>
  </si>
  <si>
    <t>Izolace pod obklad nátěrem nebo stěrkou ve dvou vrstvách</t>
  </si>
  <si>
    <t>-1343465761</t>
  </si>
  <si>
    <t>Izolace stěny pod obklad izolace nátěrem nebo stěrkou ve dvou vrstvách</t>
  </si>
  <si>
    <t>https://podminky.urs.cz/item/CS_URS_2021_02/781131112</t>
  </si>
  <si>
    <t>221</t>
  </si>
  <si>
    <t>781474153</t>
  </si>
  <si>
    <t>Montáž obkladů vnitřních keramických velkoformátových hladkých přes 2 do 4 ks/m2 lepených flexibilním lepidlem</t>
  </si>
  <si>
    <t>369604116</t>
  </si>
  <si>
    <t>Montáž obkladů vnitřních stěn z dlaždic keramických lepených flexibilním lepidlem velkoformátových hladkých přes 2 do 4 ks/m2</t>
  </si>
  <si>
    <t>https://podminky.urs.cz/item/CS_URS_2021_02/781474153</t>
  </si>
  <si>
    <t>222</t>
  </si>
  <si>
    <t>59761002</t>
  </si>
  <si>
    <t>obklad velkoformátový keramický hladký přes 2 do 4ks/m2</t>
  </si>
  <si>
    <t>-1464698279</t>
  </si>
  <si>
    <t>https://podminky.urs.cz/item/CS_URS_2021_02/59761002</t>
  </si>
  <si>
    <t>Poznámka k položce:
přesná specifikace barev a rozměru dle PD spárořez</t>
  </si>
  <si>
    <t>557,323*1,15 'Přepočtené koeficientem množství</t>
  </si>
  <si>
    <t>223</t>
  </si>
  <si>
    <t>781491021</t>
  </si>
  <si>
    <t>Montáž zrcadel plochy do 1 m2 lepených silikonovým tmelem na keramický obklad</t>
  </si>
  <si>
    <t>267962841</t>
  </si>
  <si>
    <t>Montáž zrcadel lepených silikonovým tmelem na keramický obklad, plochy do 1 m2</t>
  </si>
  <si>
    <t>https://podminky.urs.cz/item/CS_URS_2021_02/781491021</t>
  </si>
  <si>
    <t>0,6*1*16</t>
  </si>
  <si>
    <t>0,6*0,88*3</t>
  </si>
  <si>
    <t>224</t>
  </si>
  <si>
    <t>63465122</t>
  </si>
  <si>
    <t>zrcadlo nemontované čiré tl 3mm max rozměr 3210x2250mm</t>
  </si>
  <si>
    <t>-1379259301</t>
  </si>
  <si>
    <t>https://podminky.urs.cz/item/CS_URS_2021_02/63465122</t>
  </si>
  <si>
    <t>11,184*1,1 'Přepočtené koeficientem množství</t>
  </si>
  <si>
    <t>225</t>
  </si>
  <si>
    <t>781494511</t>
  </si>
  <si>
    <t>Plastové profily ukončovací lepené flexibilním lepidlem</t>
  </si>
  <si>
    <t>-1121093209</t>
  </si>
  <si>
    <t>Obklad - dokončující práce profily ukončovací lepené flexibilním lepidlem ukončovací</t>
  </si>
  <si>
    <t>https://podminky.urs.cz/item/CS_URS_2021_02/781494511</t>
  </si>
  <si>
    <t>Poznámka k položce:
elox AL</t>
  </si>
  <si>
    <t>557,323/2</t>
  </si>
  <si>
    <t>226</t>
  </si>
  <si>
    <t>998781103</t>
  </si>
  <si>
    <t>Přesun hmot tonážní pro obklady keramické v objektech v přes 12 do 24 m</t>
  </si>
  <si>
    <t>-1981039241</t>
  </si>
  <si>
    <t>Přesun hmot pro obklady keramické stanovený z hmotnosti přesunovaného materiálu vodorovná dopravní vzdálenost do 50 m v objektech výšky přes 12 do 24 m</t>
  </si>
  <si>
    <t>https://podminky.urs.cz/item/CS_URS_2021_02/998781103</t>
  </si>
  <si>
    <t>783</t>
  </si>
  <si>
    <t>Dokončovací práce - nátěry</t>
  </si>
  <si>
    <t>227</t>
  </si>
  <si>
    <t>783301311</t>
  </si>
  <si>
    <t>Odmaštění zámečnických konstrukcí vodou ředitelným odmašťovačem</t>
  </si>
  <si>
    <t>128856194</t>
  </si>
  <si>
    <t>Příprava podkladu zámečnických konstrukcí před provedením nátěru odmaštění odmašťovačem vodou ředitelným</t>
  </si>
  <si>
    <t>https://podminky.urs.cz/item/CS_URS_2021_02/783301311</t>
  </si>
  <si>
    <t>228</t>
  </si>
  <si>
    <t>783315101</t>
  </si>
  <si>
    <t>Mezinátěr jednonásobný syntetický standardní zámečnických konstrukcí</t>
  </si>
  <si>
    <t>1023233579</t>
  </si>
  <si>
    <t>Mezinátěr zámečnických konstrukcí jednonásobný syntetický standardní</t>
  </si>
  <si>
    <t>https://podminky.urs.cz/item/CS_URS_2021_02/783315101</t>
  </si>
  <si>
    <t>229</t>
  </si>
  <si>
    <t>783317101</t>
  </si>
  <si>
    <t>Krycí jednonásobný syntetický standardní nátěr zámečnických konstrukcí</t>
  </si>
  <si>
    <t>-1636405243</t>
  </si>
  <si>
    <t>Krycí nátěr (email) zámečnických konstrukcí jednonásobný syntetický standardní</t>
  </si>
  <si>
    <t>https://podminky.urs.cz/item/CS_URS_2021_02/783317101</t>
  </si>
  <si>
    <t>75,000"prosklené stěny a zábradlí</t>
  </si>
  <si>
    <t>784</t>
  </si>
  <si>
    <t>Dokončovací práce - malby a tapety</t>
  </si>
  <si>
    <t>230</t>
  </si>
  <si>
    <t>784121001</t>
  </si>
  <si>
    <t>Oškrabání malby v mísnostech v do 3,80 m</t>
  </si>
  <si>
    <t>1180428758</t>
  </si>
  <si>
    <t>Oškrabání malby v místnostech výšky do 3,80 m</t>
  </si>
  <si>
    <t>https://podminky.urs.cz/item/CS_URS_2021_02/784121001</t>
  </si>
  <si>
    <t>(26+8,5+7,3+2+8+6,1+2+2,5+1)*3</t>
  </si>
  <si>
    <t>(8,9+6)*2*3</t>
  </si>
  <si>
    <t>(8,9+8,6)*2*3</t>
  </si>
  <si>
    <t>(8,6+4)*2*3</t>
  </si>
  <si>
    <t>(8,6+1,8)*2*3</t>
  </si>
  <si>
    <t>(6,5+1,5+6,5)*3</t>
  </si>
  <si>
    <t>(2,15+17+4,9+3,5+6+6+2,8+2,6+7,5+2,3+12,5+24+6+2,25*2+5,2*2+7,35+2,5)*3</t>
  </si>
  <si>
    <t>(2*PI*0,23*3)*8</t>
  </si>
  <si>
    <t>(35,8+6,4+6,1*2+2,4+8,6+5,4+12,7+6,7+18+8,2+3,6+10,4+2,4+3,2+6,2*4+4*4+2,2+3+8+3*2+6,4*2+6,2*2)*3</t>
  </si>
  <si>
    <t>(2*PI*0,23*3)*16</t>
  </si>
  <si>
    <t>(14,7+24,8+17,7+12,6+5,2+14,8+5,6*2+3,2*2+7+1*2+1,5+1,8*8)*2,7</t>
  </si>
  <si>
    <t>(24,8+17,5+12,75+4,7+14,7*2+5,7*2+3+3+6,8+3+3,2*2+6,6*2+1,8*8)*2,7</t>
  </si>
  <si>
    <t>(16,3+1,6*6+13,9+7,9+3,6+15+8,7*2+1,6*2+3,55+6,2+5,3+3,6+5,9*2+3*2+4,45*2+6,4*2+2*2+2*2+2*2)*2,7</t>
  </si>
  <si>
    <t>8,18+1+14,34+29,85+7,14</t>
  </si>
  <si>
    <t>22,32</t>
  </si>
  <si>
    <t>414,57-4,78-1,2-1,24-2,13-2,23-2,29</t>
  </si>
  <si>
    <t>408,21-4,2-1,26-1,23-2,25-2,27-2,29</t>
  </si>
  <si>
    <t>384,85-16,96</t>
  </si>
  <si>
    <t>Mezisoučet stropy</t>
  </si>
  <si>
    <t>231</t>
  </si>
  <si>
    <t>784181101</t>
  </si>
  <si>
    <t>Základní akrylátová jednonásobná bezbarvá penetrace podkladu v místnostech v do 3,80 m</t>
  </si>
  <si>
    <t>745453845</t>
  </si>
  <si>
    <t>Penetrace podkladu jednonásobná základní akrylátová bezbarvá v místnostech výšky do 3,80 m</t>
  </si>
  <si>
    <t>https://podminky.urs.cz/item/CS_URS_2021_02/784181101</t>
  </si>
  <si>
    <t>4133,069</t>
  </si>
  <si>
    <t>1968,878</t>
  </si>
  <si>
    <t>232</t>
  </si>
  <si>
    <t>784221101</t>
  </si>
  <si>
    <t>Dvojnásobné bílé malby ze směsí za sucha dobře otěruvzdorných v místnostech do 3,80 m</t>
  </si>
  <si>
    <t>-1890847052</t>
  </si>
  <si>
    <t>Malby z malířských směsí otěruvzdorných za sucha dvojnásobné, bílé za sucha otěruvzdorné dobře v místnostech výšky do 3,80 m</t>
  </si>
  <si>
    <t>https://podminky.urs.cz/item/CS_URS_2021_02/784221101</t>
  </si>
  <si>
    <t>786</t>
  </si>
  <si>
    <t>Dokončovací práce - čalounické úpravy</t>
  </si>
  <si>
    <t>233</t>
  </si>
  <si>
    <t>786681003</t>
  </si>
  <si>
    <t>Montáž skládacích stěn jednodílných nebo dvoudílných přes 7 m2</t>
  </si>
  <si>
    <t>1534509341</t>
  </si>
  <si>
    <t>https://podminky.urs.cz/item/CS_URS_2021_02/786681003</t>
  </si>
  <si>
    <t>234</t>
  </si>
  <si>
    <t>564879R</t>
  </si>
  <si>
    <t>-1054340646</t>
  </si>
  <si>
    <t>Vertikální textilní žaluzie m.č. 203 specifikace viz TZ</t>
  </si>
  <si>
    <t>Soupis:</t>
  </si>
  <si>
    <t>02a - lehké příčky</t>
  </si>
  <si>
    <t>příčky jsou hliníkovou systémovou konstrukcí. Přesná specifikace barev a tvarů dle PD interiéru</t>
  </si>
  <si>
    <t>položka - 1NP</t>
  </si>
  <si>
    <t xml:space="preserve">    1.apr - profily</t>
  </si>
  <si>
    <t xml:space="preserve">    1.feb - jednoduché moduly</t>
  </si>
  <si>
    <t xml:space="preserve">    1.jan - prosklené moduly kombinované MFC</t>
  </si>
  <si>
    <t xml:space="preserve">    1.mar - dveře</t>
  </si>
  <si>
    <t xml:space="preserve">    2.apr - profily</t>
  </si>
  <si>
    <t xml:space="preserve">    2.feb - jednoduché moduly</t>
  </si>
  <si>
    <t xml:space="preserve">    2.jan - prosklené moduly kombinované MFC</t>
  </si>
  <si>
    <t xml:space="preserve">    2.mar - dveře</t>
  </si>
  <si>
    <t xml:space="preserve">    3.apr - profily</t>
  </si>
  <si>
    <t xml:space="preserve">    3.jan - prosklené moduly kombinované MFC</t>
  </si>
  <si>
    <t>položka</t>
  </si>
  <si>
    <t>1NP</t>
  </si>
  <si>
    <t>1.apr</t>
  </si>
  <si>
    <t>profily</t>
  </si>
  <si>
    <t>1.4a</t>
  </si>
  <si>
    <t>nastavitelný obousměrný profil, výška 2670</t>
  </si>
  <si>
    <t>-1117671579</t>
  </si>
  <si>
    <t>1.4b</t>
  </si>
  <si>
    <t>nastavitelný trojsměrný profil, výška 2650</t>
  </si>
  <si>
    <t>-352263095</t>
  </si>
  <si>
    <t>1.4c</t>
  </si>
  <si>
    <t>počáteční / koncový stěnový profil s čepem</t>
  </si>
  <si>
    <t>1194088463</t>
  </si>
  <si>
    <t>1.4d</t>
  </si>
  <si>
    <t>počáteční / koncový stěnový profil</t>
  </si>
  <si>
    <t>708534018</t>
  </si>
  <si>
    <t>1.4e</t>
  </si>
  <si>
    <t>počáteční / koncový stěnový profil z oddílu</t>
  </si>
  <si>
    <t>-1224921635</t>
  </si>
  <si>
    <t>1.4f</t>
  </si>
  <si>
    <t>počáteční / koncový stěnový profil z oddílu s čepem</t>
  </si>
  <si>
    <t>771032728</t>
  </si>
  <si>
    <t>1.feb</t>
  </si>
  <si>
    <t>jednoduché moduly</t>
  </si>
  <si>
    <t>1.2a</t>
  </si>
  <si>
    <t>MFC modul, šířka 500 mm, výška 2650 mm, s mezerou a horním vyplněným panelem</t>
  </si>
  <si>
    <t>31069987</t>
  </si>
  <si>
    <t>1.2b</t>
  </si>
  <si>
    <t>MFC modul, šířka 1000 mm, výška 2650 mm, s mezerou a horním vyplněným panelem</t>
  </si>
  <si>
    <t>2014040217</t>
  </si>
  <si>
    <t>1.2c</t>
  </si>
  <si>
    <t>MFC počáteční modul, šířka 250/500 mm, výška 2650 mm, s mezerou a horním vyplněným panelem</t>
  </si>
  <si>
    <t>-854183936</t>
  </si>
  <si>
    <t>1.2d</t>
  </si>
  <si>
    <t>MFC počáteční modul, šířka 500/1000 mm, výška 2650 mm, s mezerou a horním vyplněným panelem</t>
  </si>
  <si>
    <t>323444499</t>
  </si>
  <si>
    <t>1.2e</t>
  </si>
  <si>
    <t>středový modul, šířka 80/250 mm, výška 2650 mm, s mezerou a horním vyplněným panelem</t>
  </si>
  <si>
    <t>-1247792245</t>
  </si>
  <si>
    <t>1.2f</t>
  </si>
  <si>
    <t>středový modul, šířka 250/500 mm, výška 2650 mm, s mezerou a horním vyplněným panelem</t>
  </si>
  <si>
    <t>-1896677214</t>
  </si>
  <si>
    <t>1.2g</t>
  </si>
  <si>
    <t>středový modul, šířka 500/1000 mm, výška 2650 mm, s mezerou a horním vyplněným panelem</t>
  </si>
  <si>
    <t>-2002371750</t>
  </si>
  <si>
    <t>1.2h</t>
  </si>
  <si>
    <t>MFC ukončovací modul, šířka 250/500 mm, výška 2650 mm, s mezerou a horním vyplněným panelem</t>
  </si>
  <si>
    <t>367048469</t>
  </si>
  <si>
    <t>1.jan</t>
  </si>
  <si>
    <t>prosklené moduly kombinované MFC</t>
  </si>
  <si>
    <t>1.1a</t>
  </si>
  <si>
    <t>MFC/sklo recepční modul, šířka 1000 mm, výška 2650 mm, s mezerou a horním vyplněným panelem</t>
  </si>
  <si>
    <t>-1899704617</t>
  </si>
  <si>
    <t>1.1b</t>
  </si>
  <si>
    <t>MFC/sklo modul, šířka 1000 mm, výška 2650 mm, s horním vyplněným panelem</t>
  </si>
  <si>
    <t>129538759</t>
  </si>
  <si>
    <t>1.1c</t>
  </si>
  <si>
    <t>MFC/sklo modul, šířka 500 s mezerou, výška 2650 mm, a horním vyplněným panelem</t>
  </si>
  <si>
    <t>947977938</t>
  </si>
  <si>
    <t>1.1d</t>
  </si>
  <si>
    <t>dvojitý prosklený modul, šířka 1000 mm, výška 2650 mm, s mezerou a horním vyplněným panelem</t>
  </si>
  <si>
    <t>2125765356</t>
  </si>
  <si>
    <t>1.1e</t>
  </si>
  <si>
    <t>dvojitý prosklený modul, šířka 500 mm, výška 2650 mm, s mezerou a horním vyplněným panelem</t>
  </si>
  <si>
    <t>-78033354</t>
  </si>
  <si>
    <t>1.mar</t>
  </si>
  <si>
    <t>dveře</t>
  </si>
  <si>
    <t>1.3a</t>
  </si>
  <si>
    <t>MFC dveře, šířka 800 mm, výška 2650 mm, s mezerou a horním vyplněným panelem, levé</t>
  </si>
  <si>
    <t>1798944058</t>
  </si>
  <si>
    <t>1.3b</t>
  </si>
  <si>
    <t>MFC dveře, šířka 800 mm, výška 2650 mm, s mezerou a horním vyplněným panelem, pravé</t>
  </si>
  <si>
    <t>-952639201</t>
  </si>
  <si>
    <t>montáž, doprava, režie</t>
  </si>
  <si>
    <t>68669738</t>
  </si>
  <si>
    <t>montáž, doprava, režiie</t>
  </si>
  <si>
    <t>2.apr</t>
  </si>
  <si>
    <t>2.4a</t>
  </si>
  <si>
    <t>nastavitelný obousměrný profil, výška 2670 mm</t>
  </si>
  <si>
    <t>1298664996</t>
  </si>
  <si>
    <t>2.4b</t>
  </si>
  <si>
    <t>nastavitelný obousměrný profil, výška 3000 mm</t>
  </si>
  <si>
    <t>473204103</t>
  </si>
  <si>
    <t>2.4c</t>
  </si>
  <si>
    <t>počáteční / koncový stěnový profil, výška 2650 mm</t>
  </si>
  <si>
    <t>1950540039</t>
  </si>
  <si>
    <t>2.4d</t>
  </si>
  <si>
    <t>počáteční / koncový stěnový profil s čepem, výška 2650 mm</t>
  </si>
  <si>
    <t>644524451</t>
  </si>
  <si>
    <t>2.4e</t>
  </si>
  <si>
    <t>počáteční / koncový stěnový profil s čepem, výška 3000 mm</t>
  </si>
  <si>
    <t>1037436634</t>
  </si>
  <si>
    <t>2.4f</t>
  </si>
  <si>
    <t>počáteční / koncový stěnový profil z oddílu, výška 2650 mm</t>
  </si>
  <si>
    <t>774251214</t>
  </si>
  <si>
    <t>2.4g</t>
  </si>
  <si>
    <t>počáteční / koncový stěnový profil z oddílu s čepem, výška 2650 mm</t>
  </si>
  <si>
    <t>-440853810</t>
  </si>
  <si>
    <t>2.feb</t>
  </si>
  <si>
    <t>2.2a</t>
  </si>
  <si>
    <t>MFC modul, šířka 500, výška 2650 mm, s mezerou a horním vyplněným panelem</t>
  </si>
  <si>
    <t>1942388552</t>
  </si>
  <si>
    <t>2.2b</t>
  </si>
  <si>
    <t>969002443</t>
  </si>
  <si>
    <t>2.2c</t>
  </si>
  <si>
    <t>MFC modul, šířka 1000 mm, výška 3000 mm, s panelem plné výšky</t>
  </si>
  <si>
    <t>-132967633</t>
  </si>
  <si>
    <t>2.2d</t>
  </si>
  <si>
    <t>MFC počáteční modul, šířka 80/250 mm, výška 2650 mm, s mezerou a horním vyplněným panelem</t>
  </si>
  <si>
    <t>1999955175</t>
  </si>
  <si>
    <t>2.2e</t>
  </si>
  <si>
    <t>-1078955924</t>
  </si>
  <si>
    <t>2.2f</t>
  </si>
  <si>
    <t>MFC středový modul, šířka 80/250 mm, výška 3000 mm, s horním panelem plné výšky a čepem</t>
  </si>
  <si>
    <t>-2026128955</t>
  </si>
  <si>
    <t>2.2g</t>
  </si>
  <si>
    <t>-367165485</t>
  </si>
  <si>
    <t>2.2h</t>
  </si>
  <si>
    <t>-719293530</t>
  </si>
  <si>
    <t>2.2i</t>
  </si>
  <si>
    <t>MFC ukončovací modul, šířka 250/500 mm, výška 3000 mm, s mezerou a horním panelem plné výšky</t>
  </si>
  <si>
    <t>189872011</t>
  </si>
  <si>
    <t>2.2j</t>
  </si>
  <si>
    <t>MFC ukončovací modul, šířka 250/500 mm, výška 2650 mm, s mezerou a horním panelem plné výšky</t>
  </si>
  <si>
    <t>1800360779</t>
  </si>
  <si>
    <t>2.2k</t>
  </si>
  <si>
    <t>MFC ukončovací modul, šířka 500/1000 mm, výška 3000 mm, s mezerou a horním panelem plné výšky</t>
  </si>
  <si>
    <t>1145190337</t>
  </si>
  <si>
    <t>2.2l</t>
  </si>
  <si>
    <t>MFC ukončovací modul, šířka 500/1000 mm, výška 2650 mm, s mezerou a horním vyplněným panelem</t>
  </si>
  <si>
    <t>1622361034</t>
  </si>
  <si>
    <t>2.jan</t>
  </si>
  <si>
    <t>2.1a</t>
  </si>
  <si>
    <t>1425348314</t>
  </si>
  <si>
    <t>2.1b</t>
  </si>
  <si>
    <t>1060986608</t>
  </si>
  <si>
    <t>2.1c</t>
  </si>
  <si>
    <t>MFC/sklo modul, šířka 500, výška 2650 mm, s mezerou a horním vyplněným panelem</t>
  </si>
  <si>
    <t>-420331913</t>
  </si>
  <si>
    <t>2.1d</t>
  </si>
  <si>
    <t>386401755</t>
  </si>
  <si>
    <t>2.1e</t>
  </si>
  <si>
    <t>dvojitý prosklený modul, šířka 500 mm, výška 2650, s mezerou a horním vyplněným panelem</t>
  </si>
  <si>
    <t>658233853</t>
  </si>
  <si>
    <t>2.1f</t>
  </si>
  <si>
    <t>dvojitý proskelný modul, šířka 1000 mm, výška 3000 mm, s mezerou a horním vyplněným panelem</t>
  </si>
  <si>
    <t>-305895072</t>
  </si>
  <si>
    <t>2.1g</t>
  </si>
  <si>
    <t>dvojitý prosklený modul, šířka 500 mm, výška 3000 mm, s mezerou a horním vyplněným panelem</t>
  </si>
  <si>
    <t>885760849</t>
  </si>
  <si>
    <t>2.mar</t>
  </si>
  <si>
    <t>2.3a</t>
  </si>
  <si>
    <t>1963424826</t>
  </si>
  <si>
    <t>2.3b</t>
  </si>
  <si>
    <t>1266616594</t>
  </si>
  <si>
    <t>2.3c</t>
  </si>
  <si>
    <t>MFC dveře, šířka 800 mm, výška 3000 mm, s mezerou a horním vyplněným panelem, levé</t>
  </si>
  <si>
    <t>-136534393</t>
  </si>
  <si>
    <t>2.4</t>
  </si>
  <si>
    <t>montáž, doprava režie</t>
  </si>
  <si>
    <t>131098480</t>
  </si>
  <si>
    <t>3.apr</t>
  </si>
  <si>
    <t>3.4a</t>
  </si>
  <si>
    <t>počáteční / koncový stěnový profil, výška 2700 mm</t>
  </si>
  <si>
    <t>284126495</t>
  </si>
  <si>
    <t>3.4b</t>
  </si>
  <si>
    <t>počáteční / koncový stěnový profil s čepem, výška 2700 mm</t>
  </si>
  <si>
    <t>1043876329</t>
  </si>
  <si>
    <t>3.4c</t>
  </si>
  <si>
    <t>počáteční / koncový stěnový profil z oddílu, výška 2700 mm</t>
  </si>
  <si>
    <t>967131734</t>
  </si>
  <si>
    <t>3.4d</t>
  </si>
  <si>
    <t>počáteční / koncový stěnový profil z oddílu s čepem, výška 2700 mm</t>
  </si>
  <si>
    <t>-1036689094</t>
  </si>
  <si>
    <t>3.jan</t>
  </si>
  <si>
    <t>3.1a</t>
  </si>
  <si>
    <t>MFC/sklo recepční modul, délka 1000 mm, výška 2700 mm, s mezerou a horním vyplněným panelem</t>
  </si>
  <si>
    <t>1845221341</t>
  </si>
  <si>
    <t>3.1b</t>
  </si>
  <si>
    <t>dvojitý MFC / prosklený modul, délka 500 mm, výška 2700 mm, s mezerou a horním vyplněným panelem</t>
  </si>
  <si>
    <t>-419357562</t>
  </si>
  <si>
    <t>3.1c</t>
  </si>
  <si>
    <t>dvojitý prosklený modul, délka 500 mm, výška 2700 mm, s mezerou a horním vyplněným panelem</t>
  </si>
  <si>
    <t>1029861954</t>
  </si>
  <si>
    <t>3.2a</t>
  </si>
  <si>
    <t>MFC dveře, šířka 1000 mm, výška 2700 mm, s mezerou a horním vyplněným panelem, levé</t>
  </si>
  <si>
    <t>-156350517</t>
  </si>
  <si>
    <t>3.2b</t>
  </si>
  <si>
    <t>MFC dveře, šířka 1000 mm, výška 2700 mm, s mezerou a horním vyplněným panelem, pravé</t>
  </si>
  <si>
    <t>-807185532</t>
  </si>
  <si>
    <t>3.3a</t>
  </si>
  <si>
    <t>MFC modul, šířka 500 mm, s mezerou a horním vyplněným panelem</t>
  </si>
  <si>
    <t>-1777812857</t>
  </si>
  <si>
    <t>3.3b</t>
  </si>
  <si>
    <t>MFC modul, šířka 1000 mm, výška 2700 mm, s mezerou a horním vyplněným panelem</t>
  </si>
  <si>
    <t>-688162399</t>
  </si>
  <si>
    <t>3.3c</t>
  </si>
  <si>
    <t>MFC počáteční modul, délka 500/1000 mm, výška 2700 mm, s mezerou a horním vyplněným panelem</t>
  </si>
  <si>
    <t>-343235775</t>
  </si>
  <si>
    <t>3.3d</t>
  </si>
  <si>
    <t>středový modul, šířka 80/250 mm, výška 2700 mm, s mezerou a horním panelem plné výšky</t>
  </si>
  <si>
    <t>-1957008959</t>
  </si>
  <si>
    <t>3.3e</t>
  </si>
  <si>
    <t>středový modul, šířka 250/500 mm, výška 2700 mm, s mezerou a horním panelem plné výšky</t>
  </si>
  <si>
    <t>1991633560</t>
  </si>
  <si>
    <t>3.3f</t>
  </si>
  <si>
    <t>středový modul, šířka 500/1000 mm, výška 2700 mm, s mezerou a horním panelem plné výšky</t>
  </si>
  <si>
    <t>1840154124</t>
  </si>
  <si>
    <t>3.3g</t>
  </si>
  <si>
    <t>MFC ukončovací modul, šířka 80/250 mm, výška 2700 mm, s mezerou a horním panelem plné výšky</t>
  </si>
  <si>
    <t>-86306311</t>
  </si>
  <si>
    <t>3.4</t>
  </si>
  <si>
    <t>-1732746983</t>
  </si>
  <si>
    <t>02b - náhradní zdroj</t>
  </si>
  <si>
    <t>8534R</t>
  </si>
  <si>
    <t>Odhlučněná kapota do rozměru 1750x900x1400</t>
  </si>
  <si>
    <t>221304215</t>
  </si>
  <si>
    <t>95394613R</t>
  </si>
  <si>
    <t>Motorgenerátor , startovací baterie, předehřev, nabíječka</t>
  </si>
  <si>
    <t>1078621793</t>
  </si>
  <si>
    <t>954R3</t>
  </si>
  <si>
    <t>Spalinovod pro DA dle projektu</t>
  </si>
  <si>
    <t>-293181035</t>
  </si>
  <si>
    <t>954R4</t>
  </si>
  <si>
    <t>Nastěhování DA</t>
  </si>
  <si>
    <t>-263517376</t>
  </si>
  <si>
    <t>954R5</t>
  </si>
  <si>
    <t>Rozvaděč Automatiky startu pro DA</t>
  </si>
  <si>
    <t>-403709917</t>
  </si>
  <si>
    <t>954R6</t>
  </si>
  <si>
    <t>Kabelové propojení mezi ATS a DA</t>
  </si>
  <si>
    <t>1737575702</t>
  </si>
  <si>
    <t>954R7</t>
  </si>
  <si>
    <t>Zprovoznění DA, 60 minut zkouška, revize</t>
  </si>
  <si>
    <t>-1121670246</t>
  </si>
  <si>
    <t>02c - ZTI</t>
  </si>
  <si>
    <t>veškeré zařizovací předměty a výtokové armatury jsou upřesněny v příloze TZ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</si>
  <si>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</si>
  <si>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</si>
  <si>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</si>
  <si>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</si>
  <si>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726 - Zdravotechnika - předstěnové instalace</t>
  </si>
  <si>
    <t xml:space="preserve">    727 - Zdravotechnika - požární ochrana</t>
  </si>
  <si>
    <t xml:space="preserve">    734 - Ústřední vytápění - armatury</t>
  </si>
  <si>
    <t>131213102</t>
  </si>
  <si>
    <t>Hloubení jam v nesoudržných horninách třídy těžitelnosti I skupiny 3 ručně</t>
  </si>
  <si>
    <t>1184040148</t>
  </si>
  <si>
    <t>Hloubení jam ručně zapažených i nezapažených s urovnáním dna do předepsaného profilu a spádu v hornině třídy těžitelnosti I skupiny 3 nesoudržných</t>
  </si>
  <si>
    <t>https://podminky.urs.cz/item/CS_URS_2021_02/131213102</t>
  </si>
  <si>
    <t>1,6*0,6*0,6</t>
  </si>
  <si>
    <t>1*0,6*0,6</t>
  </si>
  <si>
    <t>132212112</t>
  </si>
  <si>
    <t>Hloubení rýh š do 800 mm v nesoudržných horninách třídy těžitelnosti I skupiny 3 ručně</t>
  </si>
  <si>
    <t>-1244469626</t>
  </si>
  <si>
    <t>Hloubení rýh šířky do 800 mm ručně zapažených i nezapažených, s urovnáním dna do předepsaného profilu a spádu v hornině třídy těžitelnosti I skupiny 3 nesoudržných</t>
  </si>
  <si>
    <t>https://podminky.urs.cz/item/CS_URS_2021_02/132212112</t>
  </si>
  <si>
    <t>39*0,8*0,8</t>
  </si>
  <si>
    <t>-2020922916</t>
  </si>
  <si>
    <t>253836788</t>
  </si>
  <si>
    <t>162751117</t>
  </si>
  <si>
    <t>Vodorovné přemístění přes 9 000 do 10000 m výkopku/sypaniny z horniny třídy těžitelnosti I skupiny 1 až 3</t>
  </si>
  <si>
    <t>-435890349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</si>
  <si>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</si>
  <si>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</si>
  <si>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171201221</t>
  </si>
  <si>
    <t>Poplatek za uložení na skládce (skládkovné) zeminy a kamení kód odpadu 17 05 04</t>
  </si>
  <si>
    <t>-2137924303</t>
  </si>
  <si>
    <t>Poplatek za uložení stavebního odpadu na skládce (skládkovné) zeminy a kamení zatříděného do Katalogu odpadů pod kódem 17 05 04</t>
  </si>
  <si>
    <t>https://podminky.urs.cz/item/CS_URS_2021_02/171201221</t>
  </si>
  <si>
    <t>15,6*1,8 'Přepočtené koeficientem množství</t>
  </si>
  <si>
    <t>-1448419276</t>
  </si>
  <si>
    <t>175111101</t>
  </si>
  <si>
    <t>Obsypání potrubí ručně sypaninou bez prohození, uloženou do 3 m</t>
  </si>
  <si>
    <t>1597605091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</si>
  <si>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</si>
  <si>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https://podminky.urs.cz/item/CS_URS_2021_02/175111101</t>
  </si>
  <si>
    <t>39*0,8*0,4</t>
  </si>
  <si>
    <t>58331200</t>
  </si>
  <si>
    <t>štěrkopísek netříděný zásypový</t>
  </si>
  <si>
    <t>-71482101</t>
  </si>
  <si>
    <t>https://podminky.urs.cz/item/CS_URS_2021_02/58331200</t>
  </si>
  <si>
    <t>12,48*2 'Přepočtené koeficientem množství</t>
  </si>
  <si>
    <t>358315114</t>
  </si>
  <si>
    <t>Bourání stoky kompletní nebo vybourání otvorů z prostého betonu plochy do 4 m2</t>
  </si>
  <si>
    <t>706572535</t>
  </si>
  <si>
    <t>Bourání stoky kompletní nebo vybourání otvorů průřezové plochy do 4 m2 ve stokách ze zdiva z prostého betonu</t>
  </si>
  <si>
    <t>https://podminky.urs.cz/item/CS_URS_2021_02/358315114</t>
  </si>
  <si>
    <t>(PI*0,7*(0,62*0,62-0,5*0,5))</t>
  </si>
  <si>
    <t>(PI*0,62*0,62*0,4)</t>
  </si>
  <si>
    <t>451572111</t>
  </si>
  <si>
    <t>Lože pod potrubí otevřený výkop z kameniva drobného těženého</t>
  </si>
  <si>
    <t>-1563353570</t>
  </si>
  <si>
    <t>Lože pod potrubí, stoky a drobné objekty v otevřeném výkopu z kameniva drobného těženého 0 až 4 mm</t>
  </si>
  <si>
    <t>https://podminky.urs.cz/item/CS_URS_2021_02/451572111</t>
  </si>
  <si>
    <t>39*0,1*0,8</t>
  </si>
  <si>
    <t>Trubní vedení</t>
  </si>
  <si>
    <t>894811131</t>
  </si>
  <si>
    <t>Revizní šachta z PVC typ přímý, DN 400/160 tlak 12,5 t hl od 860 do 1230 mm</t>
  </si>
  <si>
    <t>-1936048226</t>
  </si>
  <si>
    <t>Revizní šachta z tvrdého PVC v otevřeném výkopu typ přímý (DN šachty/DN trubního vedení) DN 400/160, odolnost vnějšímu tlaku 12,5 t, hloubka od 860 do 1230 mm</t>
  </si>
  <si>
    <t>https://podminky.urs.cz/item/CS_URS_2021_02/894811131</t>
  </si>
  <si>
    <t>894812051</t>
  </si>
  <si>
    <t>Revizní a čistící šachta z PP DN 400 poklop plastový pochůzí pro třídu zatížení A15</t>
  </si>
  <si>
    <t>-300175719</t>
  </si>
  <si>
    <t>Revizní a čistící šachta z polypropylenu PP pro hladké trouby DN 400 poklop plastový (pro třídu zatížení) pochůzí (A15)</t>
  </si>
  <si>
    <t>https://podminky.urs.cz/item/CS_URS_2021_02/894812051</t>
  </si>
  <si>
    <t>997013215</t>
  </si>
  <si>
    <t>Vnitrostaveništní doprava suti a vybouraných hmot pro budovy v přes 15 do 18 m ručně</t>
  </si>
  <si>
    <t>2098273927</t>
  </si>
  <si>
    <t>Vnitrostaveništní doprava suti a vybouraných hmot vodorovně do 50 m svisle ručně pro budovy a haly výšky přes 15 do 18 m</t>
  </si>
  <si>
    <t>https://podminky.urs.cz/item/CS_URS_2021_02/997013215</t>
  </si>
  <si>
    <t>-2077312323</t>
  </si>
  <si>
    <t>1441194594</t>
  </si>
  <si>
    <t>7,129*9 'Přepočtené koeficientem množství</t>
  </si>
  <si>
    <t>997013631</t>
  </si>
  <si>
    <t>1041422591</t>
  </si>
  <si>
    <t>https://podminky.urs.cz/item/CS_URS_2021_02/997013631</t>
  </si>
  <si>
    <t>721</t>
  </si>
  <si>
    <t>Zdravotechnika - vnitřní kanalizace</t>
  </si>
  <si>
    <t>721110806</t>
  </si>
  <si>
    <t>Demontáž potrubí kameninové DN přes 100 do 200</t>
  </si>
  <si>
    <t>-566146615</t>
  </si>
  <si>
    <t>Demontáž potrubí z kameninových trub normálních nebo kyselinovzdorných přes 100 do DN 200</t>
  </si>
  <si>
    <t>https://podminky.urs.cz/item/CS_URS_2021_02/721110806</t>
  </si>
  <si>
    <t>721110951</t>
  </si>
  <si>
    <t>Potrubí kameninové vsazení odbočky DN 100</t>
  </si>
  <si>
    <t>-1507356978</t>
  </si>
  <si>
    <t>Opravy odpadního potrubí kameninového vsazení odbočky do potrubí DN 100</t>
  </si>
  <si>
    <t>https://podminky.urs.cz/item/CS_URS_2021_02/721110951</t>
  </si>
  <si>
    <t>721110952</t>
  </si>
  <si>
    <t>Potrubí kameninové vsazení odbočky DN 125</t>
  </si>
  <si>
    <t>-1377282328</t>
  </si>
  <si>
    <t>Opravy odpadního potrubí kameninového vsazení odbočky do potrubí DN 125</t>
  </si>
  <si>
    <t>https://podminky.urs.cz/item/CS_URS_2021_02/721110952</t>
  </si>
  <si>
    <t>721110953</t>
  </si>
  <si>
    <t>Potrubí kameninové vsazení odbočky DN 150</t>
  </si>
  <si>
    <t>454733367</t>
  </si>
  <si>
    <t>Opravy odpadního potrubí kameninového vsazení odbočky do potrubí DN 150</t>
  </si>
  <si>
    <t>https://podminky.urs.cz/item/CS_URS_2021_02/721110953</t>
  </si>
  <si>
    <t>721110953R</t>
  </si>
  <si>
    <t>Potrubí kameninové zaslepení</t>
  </si>
  <si>
    <t>648811092</t>
  </si>
  <si>
    <t>721111102</t>
  </si>
  <si>
    <t>Potrubí kanalizační kameninové hrdlové svodné s integrovaným spojem a pryžovým těsněním DN 125</t>
  </si>
  <si>
    <t>903523640</t>
  </si>
  <si>
    <t>Potrubí z kameninových trub hrdlových s integrovaným spojem svodné pryžové těsnění spojovací systém F DN 125</t>
  </si>
  <si>
    <t>https://podminky.urs.cz/item/CS_URS_2021_02/721111102</t>
  </si>
  <si>
    <t>721111103</t>
  </si>
  <si>
    <t>Potrubí kanalizační kameninové hrdlové svodné s integrovaným spojem a pryžovým těsněním DN 150</t>
  </si>
  <si>
    <t>-1557108516</t>
  </si>
  <si>
    <t>Potrubí z kameninových trub hrdlových s integrovaným spojem svodné pryžové těsnění spojovací systém F DN 150</t>
  </si>
  <si>
    <t>https://podminky.urs.cz/item/CS_URS_2021_02/721111103</t>
  </si>
  <si>
    <t>721140806</t>
  </si>
  <si>
    <t>Demontáž potrubí litinové DN přes 100 do 200</t>
  </si>
  <si>
    <t>1904962733</t>
  </si>
  <si>
    <t>Demontáž potrubí z litinových trub odpadních nebo dešťových přes 100 do DN 200</t>
  </si>
  <si>
    <t>https://podminky.urs.cz/item/CS_URS_2021_02/721140806</t>
  </si>
  <si>
    <t>721171803</t>
  </si>
  <si>
    <t>Demontáž potrubí z PVC D do 75</t>
  </si>
  <si>
    <t>118352634</t>
  </si>
  <si>
    <t>Demontáž potrubí z novodurových trub odpadních nebo připojovacích do D 75</t>
  </si>
  <si>
    <t>https://podminky.urs.cz/item/CS_URS_2021_02/721171803</t>
  </si>
  <si>
    <t>721171808</t>
  </si>
  <si>
    <t>Demontáž potrubí z PVC D přes 75 do 114</t>
  </si>
  <si>
    <t>1188367926</t>
  </si>
  <si>
    <t>Demontáž potrubí z novodurových trub odpadních nebo připojovacích přes 75 do D 114</t>
  </si>
  <si>
    <t>https://podminky.urs.cz/item/CS_URS_2021_02/721171808</t>
  </si>
  <si>
    <t>721171915</t>
  </si>
  <si>
    <t>Potrubí z PP propojení potrubí DN 110</t>
  </si>
  <si>
    <t>-509481907</t>
  </si>
  <si>
    <t>Opravy odpadního potrubí plastového propojení dosavadního potrubí DN 110</t>
  </si>
  <si>
    <t>https://podminky.urs.cz/item/CS_URS_2021_02/721171915</t>
  </si>
  <si>
    <t>7"vtok</t>
  </si>
  <si>
    <t>721171917</t>
  </si>
  <si>
    <t>Potrubí z PP propojení potrubí DN 160</t>
  </si>
  <si>
    <t>-800925716</t>
  </si>
  <si>
    <t>Opravy odpadního potrubí plastového propojení dosavadního potrubí DN 160</t>
  </si>
  <si>
    <t>https://podminky.urs.cz/item/CS_URS_2021_02/721171917</t>
  </si>
  <si>
    <t>3"připojení vpusti, svodu</t>
  </si>
  <si>
    <t>721173401</t>
  </si>
  <si>
    <t>Potrubí kanalizační z PVC SN 4 svodné DN 110</t>
  </si>
  <si>
    <t>452196981</t>
  </si>
  <si>
    <t>Potrubí z trub PVC SN4 svodné (ležaté) DN 110</t>
  </si>
  <si>
    <t>https://podminky.urs.cz/item/CS_URS_2021_02/721173401</t>
  </si>
  <si>
    <t>721173402</t>
  </si>
  <si>
    <t>Potrubí kanalizační z PVC SN 4 svodné DN 125</t>
  </si>
  <si>
    <t>-2062274183</t>
  </si>
  <si>
    <t>Potrubí z trub PVC SN4 svodné (ležaté) DN 125</t>
  </si>
  <si>
    <t>https://podminky.urs.cz/item/CS_URS_2021_02/721173402</t>
  </si>
  <si>
    <t>721173403</t>
  </si>
  <si>
    <t>Potrubí kanalizační z PVC SN 4 svodné DN 160</t>
  </si>
  <si>
    <t>1589823013</t>
  </si>
  <si>
    <t>Potrubí z trub PVC SN4 svodné (ležaté) DN 160</t>
  </si>
  <si>
    <t>https://podminky.urs.cz/item/CS_URS_2021_02/721173403</t>
  </si>
  <si>
    <t>721174024</t>
  </si>
  <si>
    <t>Potrubí kanalizační z PP odpadní DN 75</t>
  </si>
  <si>
    <t>1830865544</t>
  </si>
  <si>
    <t>Potrubí z trub polypropylenových odpadní (svislé) DN 75</t>
  </si>
  <si>
    <t>https://podminky.urs.cz/item/CS_URS_2021_02/721174024</t>
  </si>
  <si>
    <t>721174025</t>
  </si>
  <si>
    <t>Potrubí kanalizační z PP odpadní DN 110</t>
  </si>
  <si>
    <t>-253957622</t>
  </si>
  <si>
    <t>Potrubí z trub polypropylenových odpadní (svislé) DN 110</t>
  </si>
  <si>
    <t>https://podminky.urs.cz/item/CS_URS_2021_02/721174025</t>
  </si>
  <si>
    <t>721174042</t>
  </si>
  <si>
    <t>Potrubí kanalizační z PP připojovací DN 40</t>
  </si>
  <si>
    <t>-59797105</t>
  </si>
  <si>
    <t>Potrubí z trub polypropylenových připojovací DN 40</t>
  </si>
  <si>
    <t>https://podminky.urs.cz/item/CS_URS_2021_02/721174042</t>
  </si>
  <si>
    <t>721174043</t>
  </si>
  <si>
    <t>Potrubí kanalizační z PP připojovací DN 50</t>
  </si>
  <si>
    <t>-740039366</t>
  </si>
  <si>
    <t>Potrubí z trub polypropylenových připojovací DN 50</t>
  </si>
  <si>
    <t>https://podminky.urs.cz/item/CS_URS_2021_02/721174043</t>
  </si>
  <si>
    <t>721174044</t>
  </si>
  <si>
    <t>Potrubí kanalizační z PP připojovací DN 75</t>
  </si>
  <si>
    <t>-511677723</t>
  </si>
  <si>
    <t>Potrubí z trub polypropylenových připojovací DN 75</t>
  </si>
  <si>
    <t>https://podminky.urs.cz/item/CS_URS_2021_02/721174044</t>
  </si>
  <si>
    <t>6+1</t>
  </si>
  <si>
    <t>721174045</t>
  </si>
  <si>
    <t>Potrubí kanalizační z PP připojovací DN 110</t>
  </si>
  <si>
    <t>989008906</t>
  </si>
  <si>
    <t>Potrubí z trub polypropylenových připojovací DN 110</t>
  </si>
  <si>
    <t>https://podminky.urs.cz/item/CS_URS_2021_02/721174045</t>
  </si>
  <si>
    <t>4+10</t>
  </si>
  <si>
    <t>721194103</t>
  </si>
  <si>
    <t>Vyvedení a upevnění odpadních výpustek DN 32</t>
  </si>
  <si>
    <t>1796262236</t>
  </si>
  <si>
    <t>Vyměření přípojek na potrubí vyvedení a upevnění odpadních výpustek DN 32</t>
  </si>
  <si>
    <t>https://podminky.urs.cz/item/CS_URS_2021_02/721194103</t>
  </si>
  <si>
    <t>721194104</t>
  </si>
  <si>
    <t>Vyvedení a upevnění odpadních výpustek DN 40</t>
  </si>
  <si>
    <t>-796871993</t>
  </si>
  <si>
    <t>Vyměření přípojek na potrubí vyvedení a upevnění odpadních výpustek DN 40</t>
  </si>
  <si>
    <t>https://podminky.urs.cz/item/CS_URS_2021_02/721194104</t>
  </si>
  <si>
    <t>721194105</t>
  </si>
  <si>
    <t>Vyvedení a upevnění odpadních výpustek DN 50</t>
  </si>
  <si>
    <t>230556048</t>
  </si>
  <si>
    <t>Vyměření přípojek na potrubí vyvedení a upevnění odpadních výpustek DN 50</t>
  </si>
  <si>
    <t>https://podminky.urs.cz/item/CS_URS_2021_02/721194105</t>
  </si>
  <si>
    <t>721194109</t>
  </si>
  <si>
    <t>Vyvedení a upevnění odpadních výpustek DN 110</t>
  </si>
  <si>
    <t>-1138039257</t>
  </si>
  <si>
    <t>Vyměření přípojek na potrubí vyvedení a upevnění odpadních výpustek DN 110</t>
  </si>
  <si>
    <t>https://podminky.urs.cz/item/CS_URS_2021_02/721194109</t>
  </si>
  <si>
    <t>721211403</t>
  </si>
  <si>
    <t>Vpusť podlahová s vodorovným odtokem DN 50/75 s kulovým kloubem</t>
  </si>
  <si>
    <t>211371434</t>
  </si>
  <si>
    <t>Podlahové vpusti s vodorovným odtokem DN 50/75 s kulovým kloubem</t>
  </si>
  <si>
    <t>https://podminky.urs.cz/item/CS_URS_2021_02/721211403</t>
  </si>
  <si>
    <t>721211502</t>
  </si>
  <si>
    <t>Vpusť sklepní s vodorovným odtokem DN 110 mřížka litina 170x240</t>
  </si>
  <si>
    <t>1023746445</t>
  </si>
  <si>
    <t>Podlahové vpusti sklepní vpusti s vodorovným odtokem DN 110 mřížka litina 170x240</t>
  </si>
  <si>
    <t>https://podminky.urs.cz/item/CS_URS_2021_02/721211502</t>
  </si>
  <si>
    <t>721273151</t>
  </si>
  <si>
    <t>Hlavice ventilační polypropylen PP DN 50</t>
  </si>
  <si>
    <t>896004762</t>
  </si>
  <si>
    <t>Ventilační hlavice z polypropylenu (PP) DN 50</t>
  </si>
  <si>
    <t>https://podminky.urs.cz/item/CS_URS_2021_02/721273151</t>
  </si>
  <si>
    <t>721273153</t>
  </si>
  <si>
    <t>Hlavice ventilační polypropylen PP DN 110</t>
  </si>
  <si>
    <t>-1191362103</t>
  </si>
  <si>
    <t>Ventilační hlavice z polypropylenu (PP) DN 110</t>
  </si>
  <si>
    <t>https://podminky.urs.cz/item/CS_URS_2021_02/721273153</t>
  </si>
  <si>
    <t>721290111</t>
  </si>
  <si>
    <t>Zkouška těsnosti potrubí kanalizace vodou DN do 125</t>
  </si>
  <si>
    <t>714453274</t>
  </si>
  <si>
    <t>Zkouška těsnosti kanalizace v objektech vodou do DN 125</t>
  </si>
  <si>
    <t>https://podminky.urs.cz/item/CS_URS_2021_02/721290111</t>
  </si>
  <si>
    <t>721290112</t>
  </si>
  <si>
    <t>Zkouška těsnosti potrubí kanalizace vodou DN 150/DN 200</t>
  </si>
  <si>
    <t>-861606967</t>
  </si>
  <si>
    <t>Zkouška těsnosti kanalizace v objektech vodou DN 150 nebo DN 200</t>
  </si>
  <si>
    <t>https://podminky.urs.cz/item/CS_URS_2021_02/721290112</t>
  </si>
  <si>
    <t>998721103</t>
  </si>
  <si>
    <t>Přesun hmot tonážní pro vnitřní kanalizace v objektech v přes 12 do 24 m</t>
  </si>
  <si>
    <t>1461412299</t>
  </si>
  <si>
    <t>Přesun hmot pro vnitřní kanalizace stanovený z hmotnosti přesunovaného materiálu vodorovná dopravní vzdálenost do 50 m v objektech výšky přes 12 do 24 m</t>
  </si>
  <si>
    <t>https://podminky.urs.cz/item/CS_URS_2021_02/998721103</t>
  </si>
  <si>
    <t>722</t>
  </si>
  <si>
    <t>Zdravotechnika - vnitřní vodovod</t>
  </si>
  <si>
    <t>722130801</t>
  </si>
  <si>
    <t>Demontáž potrubí ocelové pozinkované závitové DN do 25</t>
  </si>
  <si>
    <t>84813566</t>
  </si>
  <si>
    <t>Demontáž potrubí z ocelových trubek pozinkovaných závitových do DN 25</t>
  </si>
  <si>
    <t>https://podminky.urs.cz/item/CS_URS_2021_02/722130801</t>
  </si>
  <si>
    <t>722130803</t>
  </si>
  <si>
    <t>Demontáž potrubí ocelové pozinkované závitové DN přes 40 do 50</t>
  </si>
  <si>
    <t>-824296793</t>
  </si>
  <si>
    <t>Demontáž potrubí z ocelových trubek pozinkovaných závitových přes 40 do DN 50</t>
  </si>
  <si>
    <t>https://podminky.urs.cz/item/CS_URS_2021_02/722130803</t>
  </si>
  <si>
    <t>722130804</t>
  </si>
  <si>
    <t>Demontáž potrubí ocelové pozinkované závitové DN do 65</t>
  </si>
  <si>
    <t>-1228218400</t>
  </si>
  <si>
    <t>Demontáž potrubí z ocelových trubek pozinkovaných závitových DN 65</t>
  </si>
  <si>
    <t>https://podminky.urs.cz/item/CS_URS_2021_02/722130804</t>
  </si>
  <si>
    <t>722130805</t>
  </si>
  <si>
    <t>Demontáž potrubí ocelové pozinkované závitové DN do 80</t>
  </si>
  <si>
    <t>2000034518</t>
  </si>
  <si>
    <t>Demontáž potrubí z ocelových trubek pozinkovaných závitových DN 80</t>
  </si>
  <si>
    <t>https://podminky.urs.cz/item/CS_URS_2021_02/722130805</t>
  </si>
  <si>
    <t>722131918</t>
  </si>
  <si>
    <t>Potrubí pozinkované závitové vsazení odbočky do potrubí DN 80</t>
  </si>
  <si>
    <t>1796586651</t>
  </si>
  <si>
    <t>Opravy vodovodního potrubí z ocelových trubek pozinkovaných závitových vsazení odbočky do potrubí DN 80</t>
  </si>
  <si>
    <t>https://podminky.urs.cz/item/CS_URS_2021_02/722131918</t>
  </si>
  <si>
    <t>722140114</t>
  </si>
  <si>
    <t>Potrubí vodovodní ocelové z ušlechtilé oceli spojované lisováním D 28x1,2 mm</t>
  </si>
  <si>
    <t>602450667</t>
  </si>
  <si>
    <t>Potrubí z ocelových trubek z ušlechtilé oceli (nerez) spojované lisováním Ø 28/1,2</t>
  </si>
  <si>
    <t>https://podminky.urs.cz/item/CS_URS_2021_02/722140114</t>
  </si>
  <si>
    <t>5+10+4</t>
  </si>
  <si>
    <t>722140115</t>
  </si>
  <si>
    <t>Potrubí vodovodní ocelové z ušlechtilé oceli spojované lisováním D 35x 1,5 mm</t>
  </si>
  <si>
    <t>452688830</t>
  </si>
  <si>
    <t>Potrubí z ocelových trubek z ušlechtilé oceli (nerez) spojované lisováním Ø 35/1,5</t>
  </si>
  <si>
    <t>https://podminky.urs.cz/item/CS_URS_2021_02/722140115</t>
  </si>
  <si>
    <t>16+9</t>
  </si>
  <si>
    <t>722140116</t>
  </si>
  <si>
    <t>Potrubí vodovodní ocelové z ušlechtilé oceli spojované lisováním D 42x1,5 mm</t>
  </si>
  <si>
    <t>1901059378</t>
  </si>
  <si>
    <t>Potrubí z ocelových trubek z ušlechtilé oceli (nerez) spojované lisováním Ø 42/1,5</t>
  </si>
  <si>
    <t>https://podminky.urs.cz/item/CS_URS_2021_02/722140116</t>
  </si>
  <si>
    <t>722140117</t>
  </si>
  <si>
    <t>Potrubí vodovodní ocelové z ušlechtilé oceli spojované lisováním D 54x2 mm</t>
  </si>
  <si>
    <t>-910615425</t>
  </si>
  <si>
    <t>Potrubí z ocelových trubek z ušlechtilé oceli (nerez) spojované lisováním Ø 54/2</t>
  </si>
  <si>
    <t>https://podminky.urs.cz/item/CS_URS_2021_02/722140117</t>
  </si>
  <si>
    <t>722174002</t>
  </si>
  <si>
    <t>Potrubí vodovodní plastové PPR svar polyfúze PN 16 D 20x2,8 mm</t>
  </si>
  <si>
    <t>1977783171</t>
  </si>
  <si>
    <t>Potrubí z plastových trubek z polypropylenu PPR svařovaných polyfúzně PN 16 (SDR 7,4) D 20 x 2,8</t>
  </si>
  <si>
    <t>https://podminky.urs.cz/item/CS_URS_2021_02/722174002</t>
  </si>
  <si>
    <t>13+64</t>
  </si>
  <si>
    <t>722174003</t>
  </si>
  <si>
    <t>Potrubí vodovodní plastové PPR svar polyfúze PN 16 D 25x3,5 mm</t>
  </si>
  <si>
    <t>-1414160058</t>
  </si>
  <si>
    <t>Potrubí z plastových trubek z polypropylenu PPR svařovaných polyfúzně PN 16 (SDR 7,4) D 25 x 3,5</t>
  </si>
  <si>
    <t>https://podminky.urs.cz/item/CS_URS_2021_02/722174003</t>
  </si>
  <si>
    <t>23+28</t>
  </si>
  <si>
    <t>722174004</t>
  </si>
  <si>
    <t>Potrubí vodovodní plastové PPR svar polyfúze PN 16 D 32x4,4 mm</t>
  </si>
  <si>
    <t>502207832</t>
  </si>
  <si>
    <t>Potrubí z plastových trubek z polypropylenu PPR svařovaných polyfúzně PN 16 (SDR 7,4) D 32 x 4,4</t>
  </si>
  <si>
    <t>https://podminky.urs.cz/item/CS_URS_2021_02/722174004</t>
  </si>
  <si>
    <t>722174005</t>
  </si>
  <si>
    <t>Potrubí vodovodní plastové PPR svar polyfúze PN 16 D 40x5,5 mm</t>
  </si>
  <si>
    <t>2102415546</t>
  </si>
  <si>
    <t>Potrubí z plastových trubek z polypropylenu PPR svařovaných polyfúzně PN 16 (SDR 7,4) D 40 x 5,5</t>
  </si>
  <si>
    <t>https://podminky.urs.cz/item/CS_URS_2021_02/722174005</t>
  </si>
  <si>
    <t>6+5</t>
  </si>
  <si>
    <t>722174006</t>
  </si>
  <si>
    <t>Potrubí vodovodní plastové PPR svar polyfúze PN 16 D 50x6,9 mm</t>
  </si>
  <si>
    <t>1604524709</t>
  </si>
  <si>
    <t>Potrubí z plastových trubek z polypropylenu PPR svařovaných polyfúzně PN 16 (SDR 7,4) D 50 x 6,9</t>
  </si>
  <si>
    <t>https://podminky.urs.cz/item/CS_URS_2021_02/722174006</t>
  </si>
  <si>
    <t>24,000+10</t>
  </si>
  <si>
    <t>722174022</t>
  </si>
  <si>
    <t>Potrubí vodovodní plastové PPR svar polyfúze PN 20 D 20x3,4 mm</t>
  </si>
  <si>
    <t>1878122440</t>
  </si>
  <si>
    <t>Potrubí z plastových trubek z polypropylenu PPR svařovaných polyfúzně PN 20 (SDR 6) D 20 x 3,4</t>
  </si>
  <si>
    <t>https://podminky.urs.cz/item/CS_URS_2021_02/722174022</t>
  </si>
  <si>
    <t>54+46</t>
  </si>
  <si>
    <t>722174023</t>
  </si>
  <si>
    <t>Potrubí vodovodní plastové PPR svar polyfúze PN 20 D 25x4,2 mm</t>
  </si>
  <si>
    <t>-1245204194</t>
  </si>
  <si>
    <t>Potrubí z plastových trubek z polypropylenu PPR svařovaných polyfúzně PN 20 (SDR 6) D 25 x 4,2</t>
  </si>
  <si>
    <t>https://podminky.urs.cz/item/CS_URS_2021_02/722174023</t>
  </si>
  <si>
    <t>40+8+15</t>
  </si>
  <si>
    <t>722174024</t>
  </si>
  <si>
    <t>Potrubí vodovodní plastové PPR svar polyfúze PN 20 D 32x5,4 mm</t>
  </si>
  <si>
    <t>1527734105</t>
  </si>
  <si>
    <t>Potrubí z plastových trubek z polypropylenu PPR svařovaných polyfúzně PN 20 (SDR 6) D 32 x 5,4</t>
  </si>
  <si>
    <t>https://podminky.urs.cz/item/CS_URS_2021_02/722174024</t>
  </si>
  <si>
    <t>32+4</t>
  </si>
  <si>
    <t>722174025</t>
  </si>
  <si>
    <t>Potrubí vodovodní plastové PPR svar polyfúze PN 20 D 40x6,7 mm</t>
  </si>
  <si>
    <t>-450460756</t>
  </si>
  <si>
    <t>Potrubí z plastových trubek z polypropylenu PPR svařovaných polyfúzně PN 20 (SDR 6) D 40 x 6,7</t>
  </si>
  <si>
    <t>https://podminky.urs.cz/item/CS_URS_2021_02/722174025</t>
  </si>
  <si>
    <t>4+15</t>
  </si>
  <si>
    <t>722181123</t>
  </si>
  <si>
    <t>Ochrana vodovodního potrubí zvuk tlumícími objímkami DN do 25 mm</t>
  </si>
  <si>
    <t>-902679770</t>
  </si>
  <si>
    <t>Ochrana potrubí zvuk tlumícími objímkami DN do 25 mm</t>
  </si>
  <si>
    <t>https://podminky.urs.cz/item/CS_URS_2021_02/722181123</t>
  </si>
  <si>
    <t>3+9+16+10+36+27+10</t>
  </si>
  <si>
    <t>722181126</t>
  </si>
  <si>
    <t>Ochrana vodovodního potrubí zvuk tlumícími objímkami DN přes 25 do 50 mm</t>
  </si>
  <si>
    <t>-1654241503</t>
  </si>
  <si>
    <t>Ochrana potrubí zvuk tlumícími objímkami DN přes 25 do 50 mm</t>
  </si>
  <si>
    <t>https://podminky.urs.cz/item/CS_URS_2021_02/722181126</t>
  </si>
  <si>
    <t>124+12</t>
  </si>
  <si>
    <t>4+16+22+3+3+6+3+7</t>
  </si>
  <si>
    <t>722181127</t>
  </si>
  <si>
    <t>Ochrana vodovodního potrubí zvuk tlumícími objímkami DN přes 50 do 100 mm</t>
  </si>
  <si>
    <t>1110912866</t>
  </si>
  <si>
    <t>Ochrana potrubí zvuk tlumícími objímkami DN přes 50 do 100 mm</t>
  </si>
  <si>
    <t>https://podminky.urs.cz/item/CS_URS_2021_02/722181127</t>
  </si>
  <si>
    <t>722181222</t>
  </si>
  <si>
    <t>Ochrana vodovodního potrubí přilepenými termoizolačními trubicemi z PE tl přes 6 do 9 mm DN přes 22 do 45 mm</t>
  </si>
  <si>
    <t>-1689968862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</si>
  <si>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</si>
  <si>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https://podminky.urs.cz/item/CS_URS_2021_02/722181222</t>
  </si>
  <si>
    <t>19+16+53</t>
  </si>
  <si>
    <t>722181223</t>
  </si>
  <si>
    <t>Ochrana vodovodního potrubí přilepenými termoizolačními trubicemi z PE tl přes 6 do 9 mm DN přes 45 do 63 mm</t>
  </si>
  <si>
    <t>-625925153</t>
  </si>
  <si>
    <t>Ochrana potrubí termoizolačními trubicemi z pěnového polyetylenu PE přilepenými v příčných a podélných spojích, tloušťky izolace přes 6 do 9 mm, vnitřního průměru izolace DN přes 45 do 63 mm</t>
  </si>
  <si>
    <t>https://podminky.urs.cz/item/CS_URS_2021_02/722181223</t>
  </si>
  <si>
    <t>722181231</t>
  </si>
  <si>
    <t>Ochrana vodovodního potrubí přilepenými termoizolačními trubicemi z PE tl přes 9 do 13 mm DN do 22 mm</t>
  </si>
  <si>
    <t>-1480319605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</si>
  <si>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</si>
  <si>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https://podminky.urs.cz/item/CS_URS_2021_02/722181231</t>
  </si>
  <si>
    <t>722181232</t>
  </si>
  <si>
    <t>Ochrana vodovodního potrubí přilepenými termoizolačními trubicemi z PE tl přes 9 do 13 mm DN přes 22 do 45 mm</t>
  </si>
  <si>
    <t>461374526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</si>
  <si>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</si>
  <si>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</si>
  <si>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51+23+6</t>
  </si>
  <si>
    <t>722181233</t>
  </si>
  <si>
    <t>Ochrana vodovodního potrubí přilepenými termoizolačními trubicemi z PE tl přes 9 do 13 mm DN přes 45 do 63 mm</t>
  </si>
  <si>
    <t>1042542275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</si>
  <si>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</si>
  <si>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https://podminky.urs.cz/item/CS_URS_2021_02/722181233</t>
  </si>
  <si>
    <t>722181251</t>
  </si>
  <si>
    <t>Ochrana vodovodního potrubí přilepenými termoizolačními trubicemi z PE tl přes 20 do 25 mm DN do 22 mm</t>
  </si>
  <si>
    <t>1351548553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</si>
  <si>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</si>
  <si>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https://podminky.urs.cz/item/CS_URS_2021_02/722181251</t>
  </si>
  <si>
    <t>722181252</t>
  </si>
  <si>
    <t>Ochrana vodovodního potrubí přilepenými termoizolačními trubicemi z PE tl přes 20 do 25 mm DN přes 22 do 45 mm</t>
  </si>
  <si>
    <t>-1693443063</t>
  </si>
  <si>
    <t>Ochrana potrubí termoizolačními trubicemi z pěnového polyetylenu PE přilepenými v příčných a podélných spojích, tloušťky izolace přes 20 do 25 mm, vnitřního průměru izolace DN přes 22 do 45 mm</t>
  </si>
  <si>
    <t>https://podminky.urs.cz/item/CS_URS_2021_02/722181252</t>
  </si>
  <si>
    <t>63+36+22</t>
  </si>
  <si>
    <t>722181256</t>
  </si>
  <si>
    <t>Ochrana vodovodního potrubí přilepenými termoizolačními trubicemi z PE tl přes 20 do 25 mm DN přes 110 mm</t>
  </si>
  <si>
    <t>752517991</t>
  </si>
  <si>
    <t>Ochrana potrubí termoizolačními trubicemi z pěnového polyetylenu PE přilepenými v příčných a podélných spojích, tloušťky izolace přes 20 do 25 mm, vnitřního průměru izolace DN přes 110 mm</t>
  </si>
  <si>
    <t>https://podminky.urs.cz/item/CS_URS_2021_02/722181256</t>
  </si>
  <si>
    <t>722220152</t>
  </si>
  <si>
    <t>Nástěnka závitová plastová PPR PN 20 DN 20 x G 1/2"</t>
  </si>
  <si>
    <t>-1227964980</t>
  </si>
  <si>
    <t>Armatury s jedním závitem plastové (PPR) PN 20 (SDR 6) DN 20 x G 1/2"</t>
  </si>
  <si>
    <t>https://podminky.urs.cz/item/CS_URS_2021_02/722220152</t>
  </si>
  <si>
    <t>722230102</t>
  </si>
  <si>
    <t>Ventil přímý G 3/4" se dvěma závity</t>
  </si>
  <si>
    <t>-1868222722</t>
  </si>
  <si>
    <t>Armatury se dvěma závity ventily přímé G 3/4"</t>
  </si>
  <si>
    <t>https://podminky.urs.cz/item/CS_URS_2021_02/722230102</t>
  </si>
  <si>
    <t>722230103</t>
  </si>
  <si>
    <t>Ventil přímý G 1" se dvěma závity</t>
  </si>
  <si>
    <t>-711610150</t>
  </si>
  <si>
    <t>Armatury se dvěma závity ventily přímé G 1"</t>
  </si>
  <si>
    <t>https://podminky.urs.cz/item/CS_URS_2021_02/722230103</t>
  </si>
  <si>
    <t>722230104</t>
  </si>
  <si>
    <t>Ventil přímý G 5/4" se dvěma závity</t>
  </si>
  <si>
    <t>-870084718</t>
  </si>
  <si>
    <t>Armatury se dvěma závity ventily přímé G 5/4"</t>
  </si>
  <si>
    <t>https://podminky.urs.cz/item/CS_URS_2021_02/722230104</t>
  </si>
  <si>
    <t>722230105</t>
  </si>
  <si>
    <t>Ventil přímý G 6/4" se dvěma závity</t>
  </si>
  <si>
    <t>-1738451237</t>
  </si>
  <si>
    <t>Armatury se dvěma závity ventily přímé G 6/4"</t>
  </si>
  <si>
    <t>https://podminky.urs.cz/item/CS_URS_2021_02/722230105</t>
  </si>
  <si>
    <t>722230106</t>
  </si>
  <si>
    <t>Ventil přímý G 2" se dvěma závity</t>
  </si>
  <si>
    <t>-1490413667</t>
  </si>
  <si>
    <t>Armatury se dvěma závity ventily přímé G 2"</t>
  </si>
  <si>
    <t>https://podminky.urs.cz/item/CS_URS_2021_02/722230106</t>
  </si>
  <si>
    <t>722230115</t>
  </si>
  <si>
    <t>Ventil přímý G 6/4" s odvodněním a dvěma závity</t>
  </si>
  <si>
    <t>-1422084974</t>
  </si>
  <si>
    <t>Armatury se dvěma závity ventily přímé s odvodňovacím ventilem G 6/4"</t>
  </si>
  <si>
    <t>https://podminky.urs.cz/item/CS_URS_2021_02/722230115</t>
  </si>
  <si>
    <t>722230116</t>
  </si>
  <si>
    <t>Ventil přímý G 2" s odvodněním a dvěma závity</t>
  </si>
  <si>
    <t>-887923820</t>
  </si>
  <si>
    <t>Armatury se dvěma závity ventily přímé s odvodňovacím ventilem G 2"</t>
  </si>
  <si>
    <t>https://podminky.urs.cz/item/CS_URS_2021_02/722230116</t>
  </si>
  <si>
    <t>722231074</t>
  </si>
  <si>
    <t>Ventil zpětný mosazný G 1" PN 10 do 110°C se dvěma závity</t>
  </si>
  <si>
    <t>-469285361</t>
  </si>
  <si>
    <t>Armatury se dvěma závity ventily zpětné mosazné PN 10 do 110°C G 1"</t>
  </si>
  <si>
    <t>https://podminky.urs.cz/item/CS_URS_2021_02/722231074</t>
  </si>
  <si>
    <t>722231076</t>
  </si>
  <si>
    <t>Ventil zpětný mosazný G 6/4" PN 10 do 110°C se dvěma závity</t>
  </si>
  <si>
    <t>1243670571</t>
  </si>
  <si>
    <t>Armatury se dvěma závity ventily zpětné mosazné PN 10 do 110°C G 6/4"</t>
  </si>
  <si>
    <t>https://podminky.urs.cz/item/CS_URS_2021_02/722231076</t>
  </si>
  <si>
    <t>722231143</t>
  </si>
  <si>
    <t>Ventil závitový pojistný rohový G 1"</t>
  </si>
  <si>
    <t>-1455387041</t>
  </si>
  <si>
    <t>Armatury se dvěma závity ventily pojistné rohové G 1"</t>
  </si>
  <si>
    <t>https://podminky.urs.cz/item/CS_URS_2021_02/722231143</t>
  </si>
  <si>
    <t>722231205</t>
  </si>
  <si>
    <t>Ventil redukční mosazný G 6/4" PN 6 do 25°C s 2x vnitřním závitem bez manometru</t>
  </si>
  <si>
    <t>1371559300</t>
  </si>
  <si>
    <t>Armatury se dvěma závity ventily redukční tlakové mosazné bez manometru PN 6 do 25 °C G 6/4"</t>
  </si>
  <si>
    <t>https://podminky.urs.cz/item/CS_URS_2021_02/722231205</t>
  </si>
  <si>
    <t>722232065</t>
  </si>
  <si>
    <t>Kohout kulový přímý G 6/4" PN 42 do 185°C vnitřní závit s vypouštěním</t>
  </si>
  <si>
    <t>1915143549</t>
  </si>
  <si>
    <t>Armatury se dvěma závity kulové kohouty PN 42 do 185 °C přímé vnitřní závit s vypouštěním G 6/4"</t>
  </si>
  <si>
    <t>https://podminky.urs.cz/item/CS_URS_2021_02/722232065</t>
  </si>
  <si>
    <t>722234267</t>
  </si>
  <si>
    <t>Filtr mosazný G 6/4" PN 20 do 80°C s 2x vnitřním závitem</t>
  </si>
  <si>
    <t>1698262130</t>
  </si>
  <si>
    <t>Armatury se dvěma závity filtry mosazný PN 20 do 80 °C G 6/4"</t>
  </si>
  <si>
    <t>https://podminky.urs.cz/item/CS_URS_2021_02/722234267</t>
  </si>
  <si>
    <t>722250133</t>
  </si>
  <si>
    <t>Hydrantový systém s tvarově stálou hadicí D 25 x 30 m celoplechový</t>
  </si>
  <si>
    <t>295949711</t>
  </si>
  <si>
    <t>Požární příslušenství a armatury hydrantový systém s tvarově stálou hadicí celoplechový D 25 x 30 m</t>
  </si>
  <si>
    <t>https://podminky.urs.cz/item/CS_URS_2021_02/722250133</t>
  </si>
  <si>
    <t>722290226</t>
  </si>
  <si>
    <t>Zkouška těsnosti vodovodního potrubí závitového DN do 50</t>
  </si>
  <si>
    <t>1178522738</t>
  </si>
  <si>
    <t>Zkoušky, proplach a desinfekce vodovodního potrubí zkoušky těsnosti vodovodního potrubí závitového do DN 50</t>
  </si>
  <si>
    <t>https://podminky.urs.cz/item/CS_URS_2021_02/722290226</t>
  </si>
  <si>
    <t>722290234</t>
  </si>
  <si>
    <t>Proplach a dezinfekce vodovodního potrubí DN do 80</t>
  </si>
  <si>
    <t>-338768324</t>
  </si>
  <si>
    <t>Zkoušky, proplach a desinfekce vodovodního potrubí proplach a desinfekce vodovodního potrubí do DN 80</t>
  </si>
  <si>
    <t>https://podminky.urs.cz/item/CS_URS_2021_02/722290234</t>
  </si>
  <si>
    <t>998722103</t>
  </si>
  <si>
    <t>Přesun hmot tonážní pro vnitřní vodovod v objektech v přes 12 do 24 m</t>
  </si>
  <si>
    <t>-126428397</t>
  </si>
  <si>
    <t>Přesun hmot pro vnitřní vodovod stanovený z hmotnosti přesunovaného materiálu vodorovná dopravní vzdálenost do 50 m v objektech výšky přes 12 do 24 m</t>
  </si>
  <si>
    <t>https://podminky.urs.cz/item/CS_URS_2021_02/998722103</t>
  </si>
  <si>
    <t>724</t>
  </si>
  <si>
    <t>Zdravotechnika - strojní vybavení</t>
  </si>
  <si>
    <t>724234109</t>
  </si>
  <si>
    <t>Domovní vodárna nádoba tlaková objemu 33 l s pryžovým vakem vertikálním</t>
  </si>
  <si>
    <t>-1010394833</t>
  </si>
  <si>
    <t>Příslušenství domovních vodáren nádoby tlakové s pryžovým vakem vertikální objemu 33 l</t>
  </si>
  <si>
    <t>https://podminky.urs.cz/item/CS_URS_2021_02/724234109</t>
  </si>
  <si>
    <t>725110814</t>
  </si>
  <si>
    <t>Demontáž klozetu Kombi, odsávací</t>
  </si>
  <si>
    <t>1982430802</t>
  </si>
  <si>
    <t>Demontáž klozetů odsávacích nebo kombinačních</t>
  </si>
  <si>
    <t>https://podminky.urs.cz/item/CS_URS_2021_02/725110814</t>
  </si>
  <si>
    <t>725112022</t>
  </si>
  <si>
    <t>Klozet keramický závěsný na nosné stěny s hlubokým splachováním odpad vodorovný</t>
  </si>
  <si>
    <t>-13639853</t>
  </si>
  <si>
    <t>Zařízení záchodů klozety keramické závěsné na nosné stěny s hlubokým splachováním odpad vodorovný</t>
  </si>
  <si>
    <t>https://podminky.urs.cz/item/CS_URS_2021_02/725112022</t>
  </si>
  <si>
    <t>725112173</t>
  </si>
  <si>
    <t>Kombi klozeti s hlubokým splachováním zvýšený odpad svislý</t>
  </si>
  <si>
    <t>895356856</t>
  </si>
  <si>
    <t>Zařízení záchodů kombi klozety s hlubokým splachováním zvýšený 50 cm s odpadem svislým</t>
  </si>
  <si>
    <t>https://podminky.urs.cz/item/CS_URS_2021_02/725112173</t>
  </si>
  <si>
    <t>Poznámka k položce:
ovládání na boční stěně max. 120mm nad podlahou</t>
  </si>
  <si>
    <t>725121525</t>
  </si>
  <si>
    <t>Pisoárový záchodek automatický s radarovým senzorem</t>
  </si>
  <si>
    <t>-67714451</t>
  </si>
  <si>
    <t>Pisoárové záchodky keramické automatické s radarovým senzorem</t>
  </si>
  <si>
    <t>https://podminky.urs.cz/item/CS_URS_2021_02/725121525</t>
  </si>
  <si>
    <t>725130811</t>
  </si>
  <si>
    <t>Demontáž pisoárových stání s nádrží jednodílných</t>
  </si>
  <si>
    <t>-1058201125</t>
  </si>
  <si>
    <t>https://podminky.urs.cz/item/CS_URS_2021_02/725130811</t>
  </si>
  <si>
    <t>725210821</t>
  </si>
  <si>
    <t>Demontáž umyvadel bez výtokových armatur</t>
  </si>
  <si>
    <t>-1168996933</t>
  </si>
  <si>
    <t>Demontáž umyvadel bez výtokových armatur umyvadel</t>
  </si>
  <si>
    <t>https://podminky.urs.cz/item/CS_URS_2021_02/725210821</t>
  </si>
  <si>
    <t>725211603</t>
  </si>
  <si>
    <t>Umyvadlo keramické bílé šířky 600 mm bez krytu na sifon připevněné na stěnu šrouby</t>
  </si>
  <si>
    <t>-1317946676</t>
  </si>
  <si>
    <t>Umyvadla keramická bílá bez výtokových armatur připevněná na stěnu šrouby bez sloupu nebo krytu na sifon, šířka umyvadla 600 mm</t>
  </si>
  <si>
    <t>https://podminky.urs.cz/item/CS_URS_2021_01/725211603</t>
  </si>
  <si>
    <t>Poznámka k položce:
nerez sifon</t>
  </si>
  <si>
    <t>725211661</t>
  </si>
  <si>
    <t>Umyvadlo keramické bílé zápustné šířky 560 mm připevněné do desky</t>
  </si>
  <si>
    <t>-857335617</t>
  </si>
  <si>
    <t>Umyvadla keramická bílá bez výtokových armatur do desky zápustná, šířky umyvadla 550 až 560 mm</t>
  </si>
  <si>
    <t>https://podminky.urs.cz/item/CS_URS_2021_02/725211661</t>
  </si>
  <si>
    <t>725211681</t>
  </si>
  <si>
    <t>Umyvadlo keramické bílé zdravotní šířky 640 mm připevněné na stěnu šrouby</t>
  </si>
  <si>
    <t>439844842</t>
  </si>
  <si>
    <t>Umyvadla keramická bílá bez výtokových armatur připevněná na stěnu šrouby zdravotní, šířka umyvadla 640 mm</t>
  </si>
  <si>
    <t>https://podminky.urs.cz/item/CS_URS_2021_02/725211681</t>
  </si>
  <si>
    <t>Poznámka k položce:
pro ZTP
nerez sifon</t>
  </si>
  <si>
    <t>725230811</t>
  </si>
  <si>
    <t>Demontáž bidetů diturvitových</t>
  </si>
  <si>
    <t>395015922</t>
  </si>
  <si>
    <t>https://podminky.urs.cz/item/CS_URS_2021_02/725230811</t>
  </si>
  <si>
    <t>725231203</t>
  </si>
  <si>
    <t>Bidet bez armatur výtokových keramický závěsný se zápachovou uzávěrkou</t>
  </si>
  <si>
    <t>151595280</t>
  </si>
  <si>
    <t>Bidety bez výtokových armatur se zápachovou uzávěrkou keramické závěsné</t>
  </si>
  <si>
    <t>https://podminky.urs.cz/item/CS_URS_2021_02/725231203</t>
  </si>
  <si>
    <t>725241512</t>
  </si>
  <si>
    <t>Vanička sprchová keramická čtvercová 800x800 mm</t>
  </si>
  <si>
    <t>295784445</t>
  </si>
  <si>
    <t>Sprchové vaničky keramické čtvercové 800x800 mm</t>
  </si>
  <si>
    <t>https://podminky.urs.cz/item/CS_URS_2021_02/725241512</t>
  </si>
  <si>
    <t>725244122</t>
  </si>
  <si>
    <t>Dveře sprchové rámové se skleněnou výplní tl. 5 mm otvíravé dvoukřídlové do niky na vaničku šířky 800 mm</t>
  </si>
  <si>
    <t>1505427978</t>
  </si>
  <si>
    <t>Sprchové dveře a zástěny dveře sprchové do niky rámové se skleněnou výplní tl. 5 mm otvíravé dvoukřídlové, na vaničku šířky 800 mm</t>
  </si>
  <si>
    <t>https://podminky.urs.cz/item/CS_URS_2021_02/725244122</t>
  </si>
  <si>
    <t>Doplňky zařízení koupelen a záchodů  nerezové zrcadlo sklopné</t>
  </si>
  <si>
    <t>1102870493</t>
  </si>
  <si>
    <t>Doplňky zařízení koupelen a záchodů nerezové zrcadlo sklopné</t>
  </si>
  <si>
    <t>725291703R</t>
  </si>
  <si>
    <t>Doplňky zařízení koupelen a záchodů  nerezová  madla rovná, délky 500 mm</t>
  </si>
  <si>
    <t>405291483</t>
  </si>
  <si>
    <t>Doplňky zařízení koupelen a záchodů nerezová madla rovná, délky 500 mm</t>
  </si>
  <si>
    <t>725291706</t>
  </si>
  <si>
    <t>Doplňky zařízení koupelen a záchodů smaltované madlo rovné dl 800 mm</t>
  </si>
  <si>
    <t>-896685535</t>
  </si>
  <si>
    <t>Doplňky zařízení koupelen a záchodů smaltované madla rovná, délky 800 mm</t>
  </si>
  <si>
    <t>https://podminky.urs.cz/item/CS_URS_2021_02/725291706</t>
  </si>
  <si>
    <t>725291722R</t>
  </si>
  <si>
    <t>Doplňky zařízení koupelen a záchodů  nerezová madla krakorcová sklopná, délky 834 mm</t>
  </si>
  <si>
    <t>1054322622</t>
  </si>
  <si>
    <t>Doplňky zařízení koupelen a záchodů nerezová madla krakorcová sklopná, délky 834 mm</t>
  </si>
  <si>
    <t>725298R2</t>
  </si>
  <si>
    <t xml:space="preserve">Signalizace s přenosem </t>
  </si>
  <si>
    <t>-264545561</t>
  </si>
  <si>
    <t>725310823</t>
  </si>
  <si>
    <t>Demontáž dřez jednoduchý vestavěný v kuchyňských sestavách bez výtokových armatur</t>
  </si>
  <si>
    <t>968696366</t>
  </si>
  <si>
    <t>Demontáž dřezů jednodílných bez výtokových armatur vestavěných v kuchyňských sestavách</t>
  </si>
  <si>
    <t>https://podminky.urs.cz/item/CS_URS_2021_02/725310823</t>
  </si>
  <si>
    <t>725330820</t>
  </si>
  <si>
    <t>Demontáž výlevka diturvitová</t>
  </si>
  <si>
    <t>28558722</t>
  </si>
  <si>
    <t>Demontáž výlevek bez výtokových armatur a bez nádrže a splachovacího potrubí diturvitových</t>
  </si>
  <si>
    <t>https://podminky.urs.cz/item/CS_URS_2021_02/725330820</t>
  </si>
  <si>
    <t>725331111</t>
  </si>
  <si>
    <t>Výlevka bez výtokových armatur keramická se sklopnou plastovou mřížkou 500 mm</t>
  </si>
  <si>
    <t>-2021782671</t>
  </si>
  <si>
    <t>Výlevky bez výtokových armatur a splachovací nádrže keramické se sklopnou plastovou mřížkou 425 mm</t>
  </si>
  <si>
    <t>https://podminky.urs.cz/item/CS_URS_2021_02/725331111</t>
  </si>
  <si>
    <t>725810811</t>
  </si>
  <si>
    <t>Demontáž ventilů výtokových nástěnných</t>
  </si>
  <si>
    <t>1828466349</t>
  </si>
  <si>
    <t>Demontáž výtokových ventilů nástěnných</t>
  </si>
  <si>
    <t>https://podminky.urs.cz/item/CS_URS_2021_02/725810811</t>
  </si>
  <si>
    <t>7"hydrant</t>
  </si>
  <si>
    <t>725811301</t>
  </si>
  <si>
    <t>Ventil tlačný samouzavírací s omezenou dobou výtoku 6 l/min G 1/2"</t>
  </si>
  <si>
    <t>671764702</t>
  </si>
  <si>
    <t>Ventily nástěnné samouzavírací s omezenou dobou výtoku tlačné G 1/2" (6 l/min)</t>
  </si>
  <si>
    <t>https://podminky.urs.cz/item/CS_URS_2021_02/725811301</t>
  </si>
  <si>
    <t>725813111</t>
  </si>
  <si>
    <t>Ventil rohový bez připojovací trubičky nebo flexi hadičky G 1/2"</t>
  </si>
  <si>
    <t>-86992011</t>
  </si>
  <si>
    <t>Ventily rohové bez připojovací trubičky nebo flexi hadičky G 1/2"</t>
  </si>
  <si>
    <t>https://podminky.urs.cz/item/CS_URS_2021_02/725813111</t>
  </si>
  <si>
    <t>725820801</t>
  </si>
  <si>
    <t>Demontáž baterie nástěnné do G 3 / 4</t>
  </si>
  <si>
    <t>241705991</t>
  </si>
  <si>
    <t>Demontáž baterií nástěnných do G 3/4</t>
  </si>
  <si>
    <t>https://podminky.urs.cz/item/CS_URS_2021_02/725820801</t>
  </si>
  <si>
    <t>725822613</t>
  </si>
  <si>
    <t>Baterie umyvadlová stojánková páková s výpustí</t>
  </si>
  <si>
    <t>1207855866</t>
  </si>
  <si>
    <t>Baterie umyvadlové stojánkové pákové s výpustí</t>
  </si>
  <si>
    <t>https://podminky.urs.cz/item/CS_URS_2021_02/725822613</t>
  </si>
  <si>
    <t>725822642R</t>
  </si>
  <si>
    <t>Baterie umyvadlová pro ZTP</t>
  </si>
  <si>
    <t>-1128943290</t>
  </si>
  <si>
    <t>725823112</t>
  </si>
  <si>
    <t>Baterie bidetové stojánkové pákové s výpustí</t>
  </si>
  <si>
    <t>1597703406</t>
  </si>
  <si>
    <t>https://podminky.urs.cz/item/CS_URS_2021_02/725823112</t>
  </si>
  <si>
    <t>725841312</t>
  </si>
  <si>
    <t>Baterie sprchová nástěnná páková</t>
  </si>
  <si>
    <t>2018969852</t>
  </si>
  <si>
    <t>Baterie sprchové nástěnné pákové</t>
  </si>
  <si>
    <t>https://podminky.urs.cz/item/CS_URS_2021_02/725841312</t>
  </si>
  <si>
    <t>998725103</t>
  </si>
  <si>
    <t>Přesun hmot tonážní pro zařizovací předměty v objektech v přes 12 do 24 m</t>
  </si>
  <si>
    <t>1587177730</t>
  </si>
  <si>
    <t>Přesun hmot pro zařizovací předměty stanovený z hmotnosti přesunovaného materiálu vodorovná dopravní vzdálenost do 50 m v objektech výšky přes 12 do 24 m</t>
  </si>
  <si>
    <t>https://podminky.urs.cz/item/CS_URS_2021_02/998725103</t>
  </si>
  <si>
    <t>726</t>
  </si>
  <si>
    <t>Zdravotechnika - předstěnové instalace</t>
  </si>
  <si>
    <t>726111001</t>
  </si>
  <si>
    <t>Instalační předstěna - umyvadlo s nastavitelnou hl 80 až 190 mm do masivní zděné kce</t>
  </si>
  <si>
    <t>1223680659</t>
  </si>
  <si>
    <t>Předstěnové instalační systémy pro zazdění do masivních zděných konstrukcí pro umyvadla, s nastavitelnou hloubkou 80 až 190 mm</t>
  </si>
  <si>
    <t>https://podminky.urs.cz/item/CS_URS_2021_02/726111001</t>
  </si>
  <si>
    <t>726111011</t>
  </si>
  <si>
    <t>Instalační předstěna - bidet s nastavitelnou hl 120 až 160 mm do masivní zděné kce</t>
  </si>
  <si>
    <t>-673957658</t>
  </si>
  <si>
    <t>Předstěnové instalační systémy pro zazdění do masivních zděných konstrukcí pro bidety, s nastavitelnou hloubkou 120 až 160 mm</t>
  </si>
  <si>
    <t>https://podminky.urs.cz/item/CS_URS_2021_02/726111011</t>
  </si>
  <si>
    <t>726111031</t>
  </si>
  <si>
    <t>Instalační předstěna - klozet s ovládáním zepředu v 1080 mm závěsný do masivní zděné kce</t>
  </si>
  <si>
    <t>1555704171</t>
  </si>
  <si>
    <t>Předstěnové instalační systémy pro zazdění do masivních zděných konstrukcí pro závěsné klozety ovládání zepředu, stavební výška 1080 mm</t>
  </si>
  <si>
    <t>https://podminky.urs.cz/item/CS_URS_2021_02/726111031</t>
  </si>
  <si>
    <t>998726113</t>
  </si>
  <si>
    <t>Přesun hmot tonážní pro instalační prefabrikáty v objektech v přes 12 do 24 m</t>
  </si>
  <si>
    <t>-530743695</t>
  </si>
  <si>
    <t>Přesun hmot pro instalační prefabrikáty stanovený z hmotnosti přesunovaného materiálu vodorovná dopravní vzdálenost do 50 m v objektech výšky přes 12 m do 24 m</t>
  </si>
  <si>
    <t>https://podminky.urs.cz/item/CS_URS_2021_02/998726113</t>
  </si>
  <si>
    <t>727</t>
  </si>
  <si>
    <t>Zdravotechnika - požární ochrana</t>
  </si>
  <si>
    <t>727111112</t>
  </si>
  <si>
    <t>Prostup předizolovaného kovového potrubí D 25 mm stěnou tl 10 cm požární odolnost EI 60-120</t>
  </si>
  <si>
    <t>-1834791595</t>
  </si>
  <si>
    <t>Protipožární trubní ucpávky předizolované kovové potrubí prostup stěnou tloušťky 100 mm požární odolnost EI 60-120 D 25</t>
  </si>
  <si>
    <t>https://podminky.urs.cz/item/CS_URS_2021_01/727111112</t>
  </si>
  <si>
    <t>727111114</t>
  </si>
  <si>
    <t>Prostup předizolovaného kovového potrubí D 33 mm stěnou tl 10 cm požární odolnost EI 60-120</t>
  </si>
  <si>
    <t>2053905782</t>
  </si>
  <si>
    <t>Protipožární trubní ucpávky předizolované kovové potrubí prostup stěnou tloušťky 100 mm požární odolnost EI 60-120 D 33</t>
  </si>
  <si>
    <t>https://podminky.urs.cz/item/CS_URS_2021_01/727111114</t>
  </si>
  <si>
    <t>727111116</t>
  </si>
  <si>
    <t>Prostup předizolovaného kovového potrubí D 54 mm stěnou tl 10 cm požární odolnost EI 60-120</t>
  </si>
  <si>
    <t>207903116</t>
  </si>
  <si>
    <t>Protipožární trubní ucpávky předizolované kovové potrubí prostup stěnou tloušťky 100 mm požární odolnost EI 60-120 D 54</t>
  </si>
  <si>
    <t>https://podminky.urs.cz/item/CS_URS_2021_01/727111116</t>
  </si>
  <si>
    <t>727111117</t>
  </si>
  <si>
    <t>Prostup předizolovaného kovového potrubí D 76 mm stěnou tl 10 cm požární odolnost EI 60-120</t>
  </si>
  <si>
    <t>1941800976</t>
  </si>
  <si>
    <t>Protipožární trubní ucpávky předizolované kovové potrubí prostup stěnou tloušťky 100 mm požární odolnost EI 60-120 D 76</t>
  </si>
  <si>
    <t>https://podminky.urs.cz/item/CS_URS_2021_01/727111117</t>
  </si>
  <si>
    <t>727111119</t>
  </si>
  <si>
    <t>Prostup předizolovaného kovového potrubí D 110 mm stěnou tl 10 cm požární odolnost EI 60-120</t>
  </si>
  <si>
    <t>1357722061</t>
  </si>
  <si>
    <t>Protipožární trubní ucpávky předizolované kovové potrubí prostup stěnou tloušťky 100 mm požární odolnost EI 60-120 D 110</t>
  </si>
  <si>
    <t>https://podminky.urs.cz/item/CS_URS_2021_01/727111119</t>
  </si>
  <si>
    <t>727111202</t>
  </si>
  <si>
    <t>Prostup předizolovaného kovového potrubí D 25 mm stropem tl 15 cm požární odolnost EI 60-120</t>
  </si>
  <si>
    <t>-1148375196</t>
  </si>
  <si>
    <t>Protipožární trubní ucpávky předizolované kovové potrubí prostup stropem tloušťky 150 mm požární odolnost EI 60-120 D 25</t>
  </si>
  <si>
    <t>https://podminky.urs.cz/item/CS_URS_2021_01/727111202</t>
  </si>
  <si>
    <t>727111204</t>
  </si>
  <si>
    <t>Prostup předizolovaného kovového potrubí D 33 mm stropem tl 15 cm požární odolnost EI 60-120</t>
  </si>
  <si>
    <t>-977533714</t>
  </si>
  <si>
    <t>Protipožární trubní ucpávky předizolované kovové potrubí prostup stropem tloušťky 150 mm požární odolnost EI 60-120 D 33</t>
  </si>
  <si>
    <t>https://podminky.urs.cz/item/CS_URS_2021_01/727111204</t>
  </si>
  <si>
    <t>727111206</t>
  </si>
  <si>
    <t>Prostup předizolovaného kovového potrubí D 54 mm stropem tl 15 cm požární odolnost EI 60-120</t>
  </si>
  <si>
    <t>2037369875</t>
  </si>
  <si>
    <t>Protipožární trubní ucpávky předizolované kovové potrubí prostup stropem tloušťky 150 mm požární odolnost EI 60-120 D 54</t>
  </si>
  <si>
    <t>https://podminky.urs.cz/item/CS_URS_2021_01/727111206</t>
  </si>
  <si>
    <t>732421214</t>
  </si>
  <si>
    <t>Čerpadlo teplovodní mokroběžné závitové cirkulační DN 25 výtlak do 7,0 m průtok 8,0 m3/h pro TUV</t>
  </si>
  <si>
    <t>1072803861</t>
  </si>
  <si>
    <t>Čerpadla teplovodní závitová mokroběžná cirkulační pro TUV (elektronicky řízená) PN 10, do 80°C DN přípojky/dopravní výška H (m) - čerpací výkon Q (m3/h) DN 25 / do 7,0 m / 8,0 m3/h</t>
  </si>
  <si>
    <t>https://podminky.urs.cz/item/CS_URS_2021_02/732421214</t>
  </si>
  <si>
    <t>734</t>
  </si>
  <si>
    <t>Ústřední vytápění - armatury</t>
  </si>
  <si>
    <t>734211120</t>
  </si>
  <si>
    <t>Ventil závitový odvzdušňovací G 1/2 PN 14 do 120°C automatický</t>
  </si>
  <si>
    <t>1577332088</t>
  </si>
  <si>
    <t>Ventily odvzdušňovací závitové automatické PN 14 do 120°C G 1/2</t>
  </si>
  <si>
    <t>https://podminky.urs.cz/item/CS_URS_2021_02/734211120</t>
  </si>
  <si>
    <t>781493611</t>
  </si>
  <si>
    <t>Montáž vanových plastových dvířek s rámem lepených</t>
  </si>
  <si>
    <t>-771020542</t>
  </si>
  <si>
    <t>Obklad - dokončující práce montáž vanových dvířek plastových lepených s rámem</t>
  </si>
  <si>
    <t>https://podminky.urs.cz/item/CS_URS_2021_02/781493611</t>
  </si>
  <si>
    <t>56245726</t>
  </si>
  <si>
    <t>dvířka vanová bílá 150x150mm</t>
  </si>
  <si>
    <t>-1880383967</t>
  </si>
  <si>
    <t>https://podminky.urs.cz/item/CS_URS_2021_02/56245726</t>
  </si>
  <si>
    <t>02d - EPS</t>
  </si>
  <si>
    <t>D1 - 1) EPS (součet)</t>
  </si>
  <si>
    <t>D2 - 2) OSTATNÍ NÁKLADY (součet)</t>
  </si>
  <si>
    <t>D1</t>
  </si>
  <si>
    <t>1) EPS (součet)</t>
  </si>
  <si>
    <t>Pol1</t>
  </si>
  <si>
    <t>Řídící deska EPS pro 2 - 6 kruhových linek</t>
  </si>
  <si>
    <t>ks</t>
  </si>
  <si>
    <t>Pol2</t>
  </si>
  <si>
    <t>Deska s kruhovými linkami</t>
  </si>
  <si>
    <t>Pol3</t>
  </si>
  <si>
    <t>Skříň, 500 x 380 x 175 mm (V x Š x H),  max. 2 AKU 24 Ah</t>
  </si>
  <si>
    <t>Skříň, 500 x 380 x 175 mm (V x Š x H), max. 2 AKU 24 Ah</t>
  </si>
  <si>
    <t>Pol4</t>
  </si>
  <si>
    <t>12V, 24Ah, AGM akumulátor, optimální životnost 5let</t>
  </si>
  <si>
    <t>Pol5</t>
  </si>
  <si>
    <t>Zobrazovací LCD tablo</t>
  </si>
  <si>
    <t>Pol6</t>
  </si>
  <si>
    <t>zdroj dle EN54-4, 24V/5A-vč.dobíjení AKU, kovový kryt</t>
  </si>
  <si>
    <t>Pol7</t>
  </si>
  <si>
    <t>12V, 17Ah, AGM akumulátor, optimální životnost 5let</t>
  </si>
  <si>
    <t>Pol8</t>
  </si>
  <si>
    <t>OPPO</t>
  </si>
  <si>
    <t>Pol9</t>
  </si>
  <si>
    <t>KTPO 24V s motýlkovým zámkem CISA, sada vnitřního vyhřívání 6W, &lt;5°C včetně zábleskového majáku</t>
  </si>
  <si>
    <t>Pol10</t>
  </si>
  <si>
    <t>Optický hlásič kouře</t>
  </si>
  <si>
    <t>Pol11</t>
  </si>
  <si>
    <t>Teplotní hlásič kouře</t>
  </si>
  <si>
    <t>Pol12</t>
  </si>
  <si>
    <t>Inteligentní potrubní detektor kouře</t>
  </si>
  <si>
    <t>Pol13</t>
  </si>
  <si>
    <t>Patice pro hlásiče včetně isolátoru</t>
  </si>
  <si>
    <t>Pol14</t>
  </si>
  <si>
    <t>Červený tlačítkový hlásič (povrchový) se zadním krytem, s izolátorem, IP45</t>
  </si>
  <si>
    <t>Pol15</t>
  </si>
  <si>
    <t>Průhledný plastový kryt proti nechtěnému rozbití</t>
  </si>
  <si>
    <t>Pol16</t>
  </si>
  <si>
    <t>Pulse siréna/maják na stěnu, nízká patice, červená barva, červené světlo, 17-60V DC, 25/45mA, IP21, -25°C až +70°C, více jak 97dB/1m (A), splňuje EN54-23</t>
  </si>
  <si>
    <t>Pol17</t>
  </si>
  <si>
    <t>Releova deska - 8 relátek</t>
  </si>
  <si>
    <t>Pol18</t>
  </si>
  <si>
    <t>Přídavné jednotky I/O (adresné)</t>
  </si>
  <si>
    <t>Poznámka k položce:
Obslužné Pole Požární Ochrany (OPPO)</t>
  </si>
  <si>
    <t>Pol19</t>
  </si>
  <si>
    <t>J-H(St)H 1x2x0,8mm</t>
  </si>
  <si>
    <t>Pol20</t>
  </si>
  <si>
    <t>kabel ohniodolný, bezhalogenový, plamen nešířící 2x0,5</t>
  </si>
  <si>
    <t>Pol21</t>
  </si>
  <si>
    <t xml:space="preserve">typ kabelu E30/60 JE-H(St)H 4x2x0,8  </t>
  </si>
  <si>
    <t xml:space="preserve">typ kabelu E30/60 JE-H(St)H 4x2x0,8 </t>
  </si>
  <si>
    <t>Pol22</t>
  </si>
  <si>
    <t>(N) HXH FE180/E90 2x2,5</t>
  </si>
  <si>
    <t>Pol23</t>
  </si>
  <si>
    <t>Korugovaná chránička vč. drážkování v podlaze</t>
  </si>
  <si>
    <t>Pol24</t>
  </si>
  <si>
    <t>Průvrty v podlaze</t>
  </si>
  <si>
    <t>Pol25</t>
  </si>
  <si>
    <t>Závěsný systém</t>
  </si>
  <si>
    <t>kpl</t>
  </si>
  <si>
    <t>Poznámka k položce:
Závěsný systém pro uchycení kabelů EPS na stropě a v podlaze. Certifikované systémy dle PAVUS či TAZUS</t>
  </si>
  <si>
    <t>Pol26</t>
  </si>
  <si>
    <t>Montáž</t>
  </si>
  <si>
    <t>D2</t>
  </si>
  <si>
    <t>2) OSTATNÍ NÁKLADY (součet)</t>
  </si>
  <si>
    <t>Pol27</t>
  </si>
  <si>
    <t>Dokumentace skutečného provedení stavby</t>
  </si>
  <si>
    <t>Pol28</t>
  </si>
  <si>
    <t>Dokumentace ke kolaudaci dle vyhlášky 246/2001</t>
  </si>
  <si>
    <t>Pol29</t>
  </si>
  <si>
    <t>Provozní kniha EPS, schválená Cechem EPS ČR a MV GŘ HZS ČR</t>
  </si>
  <si>
    <t>Pol30</t>
  </si>
  <si>
    <t>Proškolení obsluhy EPS</t>
  </si>
  <si>
    <t>Pol31</t>
  </si>
  <si>
    <t>Zařízení staveniště, lešení, atd.</t>
  </si>
  <si>
    <t>Pol32</t>
  </si>
  <si>
    <t>ostatní náklady, režie, atd.</t>
  </si>
  <si>
    <t>02e - Vnitřní plynovod</t>
  </si>
  <si>
    <t>713552121R00</t>
  </si>
  <si>
    <t>Protipož.trubní ucpávka EI 120, do D 108 mm, stěna</t>
  </si>
  <si>
    <t>713552151R00</t>
  </si>
  <si>
    <t>Protipož.trubní ucpávka EI 120, do D 108 mm, strop</t>
  </si>
  <si>
    <t>998713103R00</t>
  </si>
  <si>
    <t>Přesun hmot pro izolace tepelné, výšky do 24 m</t>
  </si>
  <si>
    <t>723120202R00</t>
  </si>
  <si>
    <t>Potrubí ocelové závitové černé svařované DN 15</t>
  </si>
  <si>
    <t>723120204R00</t>
  </si>
  <si>
    <t>Potrubí ocelové závitové černé svařované DN 25</t>
  </si>
  <si>
    <t>723150312R00</t>
  </si>
  <si>
    <t>Potrubí ocelové závitové černé svařované DN 50</t>
  </si>
  <si>
    <t>723150369R00</t>
  </si>
  <si>
    <t>Potrubí ocel. černé svařované - chráničky D 89/3,6</t>
  </si>
  <si>
    <t>723190203R00</t>
  </si>
  <si>
    <t>Přípojka plynovodu, trubky závitové černé DN 20</t>
  </si>
  <si>
    <t>723225111R00</t>
  </si>
  <si>
    <t>Ventil vzorkov.roh.vnitřní z. DN15</t>
  </si>
  <si>
    <t>723234221RM8</t>
  </si>
  <si>
    <t>Regulátor středotlaký, bez armatur, B 25</t>
  </si>
  <si>
    <t>723235111R00</t>
  </si>
  <si>
    <t>Kohout kulový,vnitřní-vnitřní z. DN 15</t>
  </si>
  <si>
    <t>723235112R00</t>
  </si>
  <si>
    <t>Kohout kulový,vnitřní-vnitřní z. DN 20</t>
  </si>
  <si>
    <t>723235116R00</t>
  </si>
  <si>
    <t>Kohout kulový,vnitřní-vnitřní z. DN 50</t>
  </si>
  <si>
    <t>723236613R00</t>
  </si>
  <si>
    <t>Filtr pro plyn, vnitřní-vnitřní závit, DN 25</t>
  </si>
  <si>
    <t>723239106R00</t>
  </si>
  <si>
    <t>Montáž plynovodních armatur, 2 závity, G 2</t>
  </si>
  <si>
    <t>42274379R</t>
  </si>
  <si>
    <t>Ventil DN 50 s elmag.ovládání</t>
  </si>
  <si>
    <t>723160207R00</t>
  </si>
  <si>
    <t>Přípojka k plynoměru, závitová bez ochozu G 2</t>
  </si>
  <si>
    <t>723160337R00</t>
  </si>
  <si>
    <t>Rozpěrka přípojky plynoměru G 2</t>
  </si>
  <si>
    <t>734421130R00</t>
  </si>
  <si>
    <t>Tlakoměr deformační 0-10 MPa č. 03313, D 160</t>
  </si>
  <si>
    <t>723120804R00</t>
  </si>
  <si>
    <t>Demontáž potrubí svařovaného závitového do DN 25</t>
  </si>
  <si>
    <t>723120805R00</t>
  </si>
  <si>
    <t>Demontáž potrubí svařovaného závitového DN 25-50</t>
  </si>
  <si>
    <t>723120809R00</t>
  </si>
  <si>
    <t>Demontáž potrubí svařovaného závitového DN 50-80</t>
  </si>
  <si>
    <t>723160804R00</t>
  </si>
  <si>
    <t>Demontáž přípojek k plynoměru,závitových G 1</t>
  </si>
  <si>
    <t>pár</t>
  </si>
  <si>
    <t>723160807R00</t>
  </si>
  <si>
    <t>Demontáž přípojek k plynoměru,závitových G 2</t>
  </si>
  <si>
    <t>723160831R00</t>
  </si>
  <si>
    <t>Demontáž rozpěrky přípojek plynoměru, G 1</t>
  </si>
  <si>
    <t>723160834R00</t>
  </si>
  <si>
    <t>Demontáž rozpěrky přípojek plynoměru, G 2</t>
  </si>
  <si>
    <t>723230801R00</t>
  </si>
  <si>
    <t>Demontáž středotlakého regulátoru - jednod. řada</t>
  </si>
  <si>
    <t>723260801R00</t>
  </si>
  <si>
    <t>Demontáž plynoměrů PS 2, PS 6, PS 10</t>
  </si>
  <si>
    <t>723260802R00</t>
  </si>
  <si>
    <t>Demontáž plynoměrů PS 20, PS 30, PL 4</t>
  </si>
  <si>
    <t>723290823R00</t>
  </si>
  <si>
    <t>Přesun vybouraných hmot - plynovody, H 12 - 24 m</t>
  </si>
  <si>
    <t>998723103R00</t>
  </si>
  <si>
    <t>Přesun hmot pro vnitřní plynovod, výšky do 24 m</t>
  </si>
  <si>
    <t>783424140R00</t>
  </si>
  <si>
    <t>Nátěr syntetický potrubí do DN 50 mm  Z + 2x</t>
  </si>
  <si>
    <t>Nátěr syntetický potrubí do DN 50 mm Z + 2x</t>
  </si>
  <si>
    <t>02f - Elektroinstalace</t>
  </si>
  <si>
    <t>POZNÁMKA : všechny přístroje komplet tj. přístroj + kryt + rámečky</t>
  </si>
  <si>
    <t>D1 - VÝPIS ZAŘÍZENÍ</t>
  </si>
  <si>
    <t>D2 - KABELY A KABELOVÉ TRASY</t>
  </si>
  <si>
    <t>D3 - NOUZOVÉ A VENKOVNÍ OSVĚTLENÍ</t>
  </si>
  <si>
    <t>D4 - INSTALAČNÍ MATERIÁL</t>
  </si>
  <si>
    <t>D5 - HROMOSVOD</t>
  </si>
  <si>
    <t>D6 - OSTATNÍ</t>
  </si>
  <si>
    <t>VÝPIS ZAŘÍZENÍ</t>
  </si>
  <si>
    <t>Pol67</t>
  </si>
  <si>
    <t>ROZVADĚČ RH                                                                            skříňový rozvaděč, IP54, tř. ochr. I, 2100(v) x 2400(š) x 500(hl)                            1x přívodní pole + nepřímé měření, 2x vývodové pole, svorkovnice + prostoro</t>
  </si>
  <si>
    <t>ROZVADĚČ RH skříňový rozvaděč, IP54, tř. ochr. I, 2100(v) x 2400(š) x 500(hl) 1x přívodní pole + nepřímé měření, 2x vývodové pole, svorkovnice + prostorová rezerva In = 250A, IP44/30 vnitřní náplň viz. výkresová část PD</t>
  </si>
  <si>
    <t>Pol68</t>
  </si>
  <si>
    <t xml:space="preserve">ROZVADĚČ RS-1   </t>
  </si>
  <si>
    <t>ROZVADĚČ RS-1 zapuštěný ocelolechový rozvaděč 1400 x 550 x 205 In = 63A, IP54/30 (216 modulů) vnitřní náplň viz. výkresová část PD</t>
  </si>
  <si>
    <t>Pol69</t>
  </si>
  <si>
    <t xml:space="preserve">ROZVADĚČ RS-2     </t>
  </si>
  <si>
    <t>ROZVADĚČ RS-2 zzapuštěný ocelolechový rozvaděč 1400 x 550 x 205 In = 63A, IP54/30 (216 modulů) vnitřní náplň viz. výkresová část PD</t>
  </si>
  <si>
    <t>Pol70</t>
  </si>
  <si>
    <t xml:space="preserve">ROZVADĚČ RS-3(4)  </t>
  </si>
  <si>
    <t>ROZVADĚČ RS-3(4) zapuštěný ocelolechový rozvaděč 1100 x 550 x 205 In = 63A, IP44/30 (168) vnitřní náplň viz. výkresová část PD</t>
  </si>
  <si>
    <t>Pol71</t>
  </si>
  <si>
    <t>ROZVADĚČ RS-5                                                                                                                                                ocelolechový rozvaděč na povrch 550 x 650 x 160                              In = 63A, IP44/30 (96</t>
  </si>
  <si>
    <t>ROZVADĚČ RS-5 ocelolechový rozvaděč na povrch 550 x 650 x 160 In = 63A, IP44/30 (96 modulů) vnitřní náplň viz. výkresová část PD</t>
  </si>
  <si>
    <t>Pol72</t>
  </si>
  <si>
    <t>ROZVADĚČ RS-Z                                                                                                                                               ocelolechový rozvaděč na povrch 300 x 650 x 160 (110)                           In = 32A, IP44/30 (</t>
  </si>
  <si>
    <t>ROZVADĚČ RS-Z ocelolechový rozvaděč na povrch 300 x 650 x 160 (110) In = 32A, IP44/30 (48 modulů) vnitřní náplň viz. výkresová část PD</t>
  </si>
  <si>
    <t>Pol73</t>
  </si>
  <si>
    <t>MONTÁŽ ZAŘÍZENÍ</t>
  </si>
  <si>
    <t>KABELY A KABELOVÉ TRASY</t>
  </si>
  <si>
    <t>Pol74</t>
  </si>
  <si>
    <t>Kabel 1-CYKY 3x120+70</t>
  </si>
  <si>
    <t>Pol75</t>
  </si>
  <si>
    <t>Kabel CYKY 4x16</t>
  </si>
  <si>
    <t>Pol76</t>
  </si>
  <si>
    <t>Kabel CYKY 5x6</t>
  </si>
  <si>
    <t>Pol77</t>
  </si>
  <si>
    <t>Kabel CYKY 5x4</t>
  </si>
  <si>
    <t>Pol78</t>
  </si>
  <si>
    <t>Kabel CYKY 5x2,5</t>
  </si>
  <si>
    <t>Pol79</t>
  </si>
  <si>
    <t>Kabel CYKY 3x2,5</t>
  </si>
  <si>
    <t>Pol80</t>
  </si>
  <si>
    <t>Kabel CYKY 5x1,5</t>
  </si>
  <si>
    <t>Pol81</t>
  </si>
  <si>
    <t>Kabel CYKY 3x1,5</t>
  </si>
  <si>
    <t>Pol82</t>
  </si>
  <si>
    <t>Kabel CYKY 2x1,5</t>
  </si>
  <si>
    <t>Pol83</t>
  </si>
  <si>
    <t>CXKH-V 5x10 FE180/P60-R B2s1d0</t>
  </si>
  <si>
    <t>pol83a</t>
  </si>
  <si>
    <t>-1456894000</t>
  </si>
  <si>
    <t>Kabel J-H(St)H 3x2x0,6 systému nouzového volání</t>
  </si>
  <si>
    <t>Pol84</t>
  </si>
  <si>
    <t>CXKH-V 3x2,5 FE180/P60-R B2s1d0</t>
  </si>
  <si>
    <t>Pol85</t>
  </si>
  <si>
    <t>CXKH-V 5x1,5 FE180/P60-R B2s1d0 (zásuvky)</t>
  </si>
  <si>
    <t>Pol86</t>
  </si>
  <si>
    <t>CXKH-V 3x1,5 FE180/P60-R B2s1d0 (TOTAL STOP, osvětlení)</t>
  </si>
  <si>
    <t>Pol87</t>
  </si>
  <si>
    <t>Vodič H07-VK, zž 25mm2 (pospojení)</t>
  </si>
  <si>
    <t>Pol88</t>
  </si>
  <si>
    <t>Vodič H07-VK, zž 16mm2 (pospojení)</t>
  </si>
  <si>
    <t>Pol89</t>
  </si>
  <si>
    <t>Vodič H07-VK zž 6mm2 (pospojení)</t>
  </si>
  <si>
    <t>Pol90</t>
  </si>
  <si>
    <t>Ukončení kabelů v rozvaděči a ve spotřebičích, označení kabelu štítkem s vyznačením okruhu a původu napájení</t>
  </si>
  <si>
    <t>Pol91</t>
  </si>
  <si>
    <t>Tuhá korugovaná dvouplášťová chránička  ø 90                                             (hlavní přívod)</t>
  </si>
  <si>
    <t>Tuhá korugovaná dvouplášťová chránička ø 90 (hlavní přívod)</t>
  </si>
  <si>
    <t>Pol92</t>
  </si>
  <si>
    <t>Tuhá korugovaná dvouplášťová chránička  ø 40                                             (venkovního rozvody)</t>
  </si>
  <si>
    <t>Tuhá korugovaná dvouplášťová chránička ø 40 (venkovního rozvody)</t>
  </si>
  <si>
    <t>Pol44</t>
  </si>
  <si>
    <t>Kabelové plné žlaby s víkem vč. příslušenství, š=300                                                           (tvarové díly, víka, spojky, …)</t>
  </si>
  <si>
    <t>Kabelové plné žlaby s víkem vč. příslušenství, š=300 (tvarové díly, víka, spojky, …)</t>
  </si>
  <si>
    <t>Pol93</t>
  </si>
  <si>
    <t>Kabelové drátěné žlaby 400mm vč. uchycení                                                              + příslušenství (tvarové díly, spojky, …)</t>
  </si>
  <si>
    <t>Kabelové drátěné žlaby 400mm vč. uchycení + příslušenství (tvarové díly, spojky, …)</t>
  </si>
  <si>
    <t>Pol94</t>
  </si>
  <si>
    <t>Kabelové drátěné žlaby 300mm vč. uchycení                                                              + příslušenství (tvarové díly, spojky, …)</t>
  </si>
  <si>
    <t>Kabelové drátěné žlaby 300mm vč. uchycení + příslušenství (tvarové díly, spojky, …)</t>
  </si>
  <si>
    <t>Pol95</t>
  </si>
  <si>
    <t>Kabelové drátěné žlaby 200mm vč. uchycení                                                              + příslušenství (tvarové díly, spojky, …)</t>
  </si>
  <si>
    <t>Kabelové drátěné žlaby 200mm vč. uchycení + příslušenství (tvarové díly, spojky, …)</t>
  </si>
  <si>
    <t>Pol96</t>
  </si>
  <si>
    <t>Parapetní kabelový kanál, dvoukomorový s víkem, stínící přepážka                                                              + příslušenství (tvarové díly, spojky, …), 150x50, pro přístroje 45x45</t>
  </si>
  <si>
    <t>Parapetní kabelový kanál, dvoukomorový s víkem, stínící přepážka + příslušenství (tvarové díly, spojky, …), 150x50, pro přístroje 45x45</t>
  </si>
  <si>
    <t>Pol97</t>
  </si>
  <si>
    <t>Kabelový žlab se zachováním funkčnosti, š=150</t>
  </si>
  <si>
    <t>Pol98</t>
  </si>
  <si>
    <t>Normová instalace (rozteč 300mm) vč. uchycení trasa 120 m                             distanční příchytka s připoj. závitem M6 12,5-14mm</t>
  </si>
  <si>
    <t>Normová instalace (rozteč 300mm) vč. uchycení trasa 120 m distanční příchytka s připoj. závitem M6 12,5-14mm</t>
  </si>
  <si>
    <t>Pol99</t>
  </si>
  <si>
    <t>Ohnivzdorné přepážky (12x 0,4m2)</t>
  </si>
  <si>
    <t>Pol100</t>
  </si>
  <si>
    <t>Ostatní drobný montážní materiál</t>
  </si>
  <si>
    <t>Pol101</t>
  </si>
  <si>
    <t>Stavební práce (sekání rýh, otvorů, stoupací vedení, sádrování)</t>
  </si>
  <si>
    <t>hod</t>
  </si>
  <si>
    <t>Pol102</t>
  </si>
  <si>
    <t>MONTÁŽ KABELŮ A KABELOVÝCH TRAS</t>
  </si>
  <si>
    <t>D3</t>
  </si>
  <si>
    <t>NOUZOVÉ A VENKOVNÍ OSVĚTLENÍ</t>
  </si>
  <si>
    <t>Pol103</t>
  </si>
  <si>
    <t>SVÍTIDLO NOUZOVÉHO OSVĚTLENÍ                                                   nástěnné (závěsné), LED svítidlo s piktogramem, nouzový provoz,        1 hod., 3W, IP42, autotest, označení úniku</t>
  </si>
  <si>
    <t>SVÍTIDLO NOUZOVÉHO OSVĚTLENÍ nástěnné (závěsné), LED svítidlo s piktogramem, nouzový provoz, 1 hod., 3W, IP42, autotest, označení úniku</t>
  </si>
  <si>
    <t>Pol104</t>
  </si>
  <si>
    <t>SVÍTIDLO NOUZOVÉHO OSVĚTLENÍ                                                   Nouzové přisazené svítidlo čtvercového tvaru, svítící při výpadku, LED zdroj, sv. tok svítidla 250lm, příkon 3W, rozměry 132x132x54mm, IP41, doba autonomnosti baterie 1 hodina</t>
  </si>
  <si>
    <t>SVÍTIDLO NOUZOVÉHO OSVĚTLENÍ Nouzové přisazené svítidlo čtvercového tvaru, svítící při výpadku, LED zdroj, sv. tok svítidla 250lm, příkon 3W, rozměry 132x132x54mm, IP41, doba autonomnosti baterie 1 hodina</t>
  </si>
  <si>
    <t>Pol105</t>
  </si>
  <si>
    <t>VENKOVNÍ SVÍTIDLO                                                                               Vestavné zemní svítidlo, tělo z hliníku, kryt ze skla, vyzařování až do 4 stran, vyzařování po povrchu - osvětlení cesty, schodiště</t>
  </si>
  <si>
    <t>VENKOVNÍ SVÍTIDLO Vestavné zemní svítidlo, tělo z hliníku, kryt ze skla, vyzařování až do 4 stran, vyzařování po povrchu - osvětlení cesty, schodiště</t>
  </si>
  <si>
    <t>Pol106</t>
  </si>
  <si>
    <t>VENKOVNÍ SVÍTIDLO                                                                               Přisazené na strop podloubí u trojhranného pilíře</t>
  </si>
  <si>
    <t>VENKOVNÍ SVÍTIDLO Přisazené na strop podloubí u trojhranného pilíře</t>
  </si>
  <si>
    <t>Pol107</t>
  </si>
  <si>
    <t>VENKOVNÍ SVÍTIDLO                                                                               Nad služební vchody</t>
  </si>
  <si>
    <t>VENKOVNÍ SVÍTIDLO Nad služební vchody</t>
  </si>
  <si>
    <t>Pol108</t>
  </si>
  <si>
    <t>MONTÁŽ NOUZOVÉHO A VENKOVNÍHO OSVĚTLENÍ</t>
  </si>
  <si>
    <t>D4</t>
  </si>
  <si>
    <t>INSTALAČNÍ MATERIÁL</t>
  </si>
  <si>
    <t>Pol110</t>
  </si>
  <si>
    <t>Jednopólový spínač , řazení 1, IP20, zapuštěná montáž</t>
  </si>
  <si>
    <t>Pol111</t>
  </si>
  <si>
    <t>Střídavý přepínač, řazení 5, IP20</t>
  </si>
  <si>
    <t>Pol112</t>
  </si>
  <si>
    <t>Střídavý přepínač, řazení 6, IP20</t>
  </si>
  <si>
    <t>Pol113</t>
  </si>
  <si>
    <t>Střídavý přepínač dvojitý, řazení 6+6, IP20</t>
  </si>
  <si>
    <t>Pol114</t>
  </si>
  <si>
    <t>Tlačítkový ovladač v provedení zapuštěném s orientační doutnavkou, řazení 1/0 So, IP20</t>
  </si>
  <si>
    <t>Pol115</t>
  </si>
  <si>
    <t>Žaliuziový ovladač řazení 1/0+1/0 s blokováním</t>
  </si>
  <si>
    <t>Pol116</t>
  </si>
  <si>
    <t>Přepínač AUT x 0 x R</t>
  </si>
  <si>
    <t>Pol117</t>
  </si>
  <si>
    <t>Pohybové detektory - ovládání osvětlení, ventilátorů</t>
  </si>
  <si>
    <t>Pol118</t>
  </si>
  <si>
    <t>Zásuvka jednonásobná 230V/16A+přepěťová ochrana, IP20, zapuštěná, barevně odlišená</t>
  </si>
  <si>
    <t>pol118a</t>
  </si>
  <si>
    <t>-1161420839</t>
  </si>
  <si>
    <t xml:space="preserve">Zásuvka jednonásobná 230V/16A, IP20, zapuštěná, bílá </t>
  </si>
  <si>
    <t>pol118b</t>
  </si>
  <si>
    <t>-44658176</t>
  </si>
  <si>
    <t xml:space="preserve">Zásuvka jednonásobná 230V/16A, IP20, bílá v podparapetním kanále, 35045x45 </t>
  </si>
  <si>
    <t>Pol119</t>
  </si>
  <si>
    <t>Zásuvka jednonásobná 230V/16A, chráněná proti přepětí, IP20, zapuštěná, barevně odlišené</t>
  </si>
  <si>
    <t>pol119a</t>
  </si>
  <si>
    <t>402261679</t>
  </si>
  <si>
    <t xml:space="preserve">Zásuvka jednonásobná 230V/16A+přepěťová ochrana, IP20, v podparapetním kanále, barevně odlišená, 45x45 </t>
  </si>
  <si>
    <t>pol119b</t>
  </si>
  <si>
    <t>-1281851850</t>
  </si>
  <si>
    <t xml:space="preserve">Zásuvka jednonásobná 230V/16A, chráněná proti přepětí, IP20, podparapetním kanále, barevně odlišená, 45x45 </t>
  </si>
  <si>
    <t>Pol120</t>
  </si>
  <si>
    <t>Jednopólový spínač, řazení 1, IP44, zapuštěný</t>
  </si>
  <si>
    <t>Pol121</t>
  </si>
  <si>
    <t>Střídavý přepínač, řazení 6, IP44, zapuštěný</t>
  </si>
  <si>
    <t>Pol122</t>
  </si>
  <si>
    <t>Dvojitý střídavý přepínač, řazení 6+6, IP44, zapuštěný</t>
  </si>
  <si>
    <t>Pol123</t>
  </si>
  <si>
    <t>Zásuvka jednonásobná 230V/16A, IP44, zapuštěná</t>
  </si>
  <si>
    <t>Pol124</t>
  </si>
  <si>
    <t>Zásuvka jednonásobná+přepěťová ochrana, 230V/16A, IP44, zapuštěná</t>
  </si>
  <si>
    <t>Pol127</t>
  </si>
  <si>
    <t>Jednopólový spínač, řazení 1, IP54, na povrch</t>
  </si>
  <si>
    <t>Pol128</t>
  </si>
  <si>
    <t>Jednopólový spínač, řazení 5, IP54, na povrch</t>
  </si>
  <si>
    <t>Pol129</t>
  </si>
  <si>
    <t>Sériový přepínač, řazení 6, IP54, na povrch</t>
  </si>
  <si>
    <t>Pol130</t>
  </si>
  <si>
    <t>Pol132</t>
  </si>
  <si>
    <t>Průmyslová 3f.zásuvka 400V/16, IP44</t>
  </si>
  <si>
    <t>Pol133</t>
  </si>
  <si>
    <t>Odbočná elektroinstalační krabice pod omítkou</t>
  </si>
  <si>
    <t>Pol134</t>
  </si>
  <si>
    <t>Přístrojová elektroinstalační krabice</t>
  </si>
  <si>
    <t>Pol135</t>
  </si>
  <si>
    <t>Odbočná el.instalační krabice na povrch, IP44</t>
  </si>
  <si>
    <t>Pol136</t>
  </si>
  <si>
    <t>Sada pro nouzovou signalizaci, 230 V AC, 50/60 Hz                               kontrolní modul s alarmem, tlačítko signální tahové, tlačítko resetovací, transformátor</t>
  </si>
  <si>
    <t>Sada pro nouzovou signalizaci, 230 V AC, 50/60 Hz kontrolní modul s alarmem, tlačítko signální tahové, tlačítko resetovací, transformátor</t>
  </si>
  <si>
    <t>pol136a</t>
  </si>
  <si>
    <t>556928978</t>
  </si>
  <si>
    <t>Orientační hlasový majáček pro nevidomé, 230 V AC, 50/60 Hz akustické hlášení, zvukové nahrávky, otevření dveří</t>
  </si>
  <si>
    <t>Pol137</t>
  </si>
  <si>
    <t>Napájecí zdroj 230 V, 50 Hz/12 V, 50 Hz, 20 VA                             žetonový automat pro otevírání dveří transformátor</t>
  </si>
  <si>
    <t>Napájecí zdroj 230 V, 50 Hz/12 V, 50 Hz, 20 VA žetonový automat pro otevírání dveří transformátor</t>
  </si>
  <si>
    <t>Pol138</t>
  </si>
  <si>
    <t>Hlavní přípojnice ekvipotenciální HOP</t>
  </si>
  <si>
    <t>Pol139</t>
  </si>
  <si>
    <t>Přípojnice ekvipotenciální pomocná</t>
  </si>
  <si>
    <t>Pol140</t>
  </si>
  <si>
    <t>Pol141</t>
  </si>
  <si>
    <t>MONTÁŽ INSTALAČNÍHO MATERIÁLU</t>
  </si>
  <si>
    <t>D5</t>
  </si>
  <si>
    <t>HROMOSVOD</t>
  </si>
  <si>
    <t>Pol142</t>
  </si>
  <si>
    <t>pásek FeZn 30x4mm</t>
  </si>
  <si>
    <t>Pol143</t>
  </si>
  <si>
    <t>drát FeZn D10</t>
  </si>
  <si>
    <t>Pol144</t>
  </si>
  <si>
    <t>jímací vedení AlMgSi D8</t>
  </si>
  <si>
    <t>Pol145</t>
  </si>
  <si>
    <t>spojka vedení AlMgSi</t>
  </si>
  <si>
    <t>Pol146</t>
  </si>
  <si>
    <t>jímací tyč AlMgSi, 1,5m, betonový podstavec +  podložka</t>
  </si>
  <si>
    <t>jímací tyč AlMgSi, 1,5m, betonový podstavec + podložka</t>
  </si>
  <si>
    <t>pol146a</t>
  </si>
  <si>
    <t>-57593233</t>
  </si>
  <si>
    <t>jímací tyč AlMgSi, 3,0m, betonový podstavec + podložka</t>
  </si>
  <si>
    <t>Pol147</t>
  </si>
  <si>
    <t>PV na hřeben</t>
  </si>
  <si>
    <t>Pol148</t>
  </si>
  <si>
    <t>PV do plochy střechy</t>
  </si>
  <si>
    <t>Pol149</t>
  </si>
  <si>
    <t>PV Snap 36</t>
  </si>
  <si>
    <t>PV Snap 36 do zdiva</t>
  </si>
  <si>
    <t>Pol150</t>
  </si>
  <si>
    <t>svorka SuB/Al</t>
  </si>
  <si>
    <t>Pol151</t>
  </si>
  <si>
    <t>okapová svorka</t>
  </si>
  <si>
    <t>Pol152</t>
  </si>
  <si>
    <t>podpěra vedení do zdiva (obvodová konstrukce)</t>
  </si>
  <si>
    <t>Pol153</t>
  </si>
  <si>
    <t>zkušební svorka</t>
  </si>
  <si>
    <t>Pol154</t>
  </si>
  <si>
    <t>zaváděcí tyč nerez 16/1500</t>
  </si>
  <si>
    <t>Pol155</t>
  </si>
  <si>
    <t>podpěra zaváděcí tyče</t>
  </si>
  <si>
    <t>Pol156</t>
  </si>
  <si>
    <t>svorka 8-10/8-10 zemní</t>
  </si>
  <si>
    <t>Pol157</t>
  </si>
  <si>
    <t>označovací štítek</t>
  </si>
  <si>
    <t>Pol158</t>
  </si>
  <si>
    <t>MONTÁŽ HROMOSVODU vč. UZEMNĚNÍ</t>
  </si>
  <si>
    <t>D6</t>
  </si>
  <si>
    <t>OSTATNÍ</t>
  </si>
  <si>
    <t>Pol159</t>
  </si>
  <si>
    <t>Příspěvek na recyklaci</t>
  </si>
  <si>
    <t>Pol161</t>
  </si>
  <si>
    <t>Provedení revize a vypracování revizní zprávy</t>
  </si>
  <si>
    <t>Pol162</t>
  </si>
  <si>
    <t>Přezkoušení a seřízení zařízení, uvedení do provozu</t>
  </si>
  <si>
    <t>Pol164</t>
  </si>
  <si>
    <t>Doprava a přesun osob a materiálu</t>
  </si>
  <si>
    <t>Pol165</t>
  </si>
  <si>
    <t>Podružné práce                                                                                                 - podružným materiálem jsou myšleny hmoždinky, vruty, šrouby, kabelová oka, dutinky, svazovací pásky, příchytky pro vodiče a kabely, pomocná oce</t>
  </si>
  <si>
    <t>Podružné práce - podružným materiálem jsou myšleny hmoždinky, vruty, šrouby, kabelová oka, dutinky, svazovací pásky, příchytky pro vodiče a kabely, pomocná ocelová konstrukce a další výše nespecifikovaný materiál potřebný ke zdárnému a funkčnímu dokončení díla - všechna el. zařízení, systémy a konstrukce budou oceňovány a dodávány plně funkční, tj. včetně všech komponentů, upevňovacích prvků, podpor a prostupů atd.</t>
  </si>
  <si>
    <t>02g - Slaboproud</t>
  </si>
  <si>
    <t>Úroveň 3:</t>
  </si>
  <si>
    <t>02ga - PC,data</t>
  </si>
  <si>
    <t>D1 - PC, DATA, strukturovaná kabeláž</t>
  </si>
  <si>
    <t>PC, DATA, strukturovaná kabeláž</t>
  </si>
  <si>
    <t>pol185</t>
  </si>
  <si>
    <t xml:space="preserve">19" rozvaděč stojanový 45U 800x800x2096mm, prosklené uzamykatelné dveře, rozebyratelný </t>
  </si>
  <si>
    <t>546161898</t>
  </si>
  <si>
    <t xml:space="preserve">Poznámka k položce:
19" rozvaděč stojanový 45U 800x800x2096mm, prosklené uzamykatelné dveře, rozebyratelný komunikací                                                       
- s jištěným rozvodem 230V/50Hz,                                   
 - s montážním příslušenstvím                                                                             
(patchpanely, propojovací a rozvodné panely, optická vana, kamerový dohled-uložiště, switche, ...)                                                                                            
- server, internet (vybavení a velikost dle požadavku investora)                     </t>
  </si>
  <si>
    <t>Pol33</t>
  </si>
  <si>
    <t>Kabel UTP Cat. 5e, PVC 4 páry (PC)                                               v ohebných trubkách pod omítkou, žlabech a lištách</t>
  </si>
  <si>
    <t>Kabel UTP Cat. 5e, PVC 4 páry (PC) v ohebných trubkách pod omítkou, žlabech a lištách</t>
  </si>
  <si>
    <t>Pol34</t>
  </si>
  <si>
    <t>Kabel UTP Cat. 5e, PVC 4 páry (PC) s požární odolností                               LSOHFR-B2ca</t>
  </si>
  <si>
    <t>Kabel UTP Cat. 5e, PVC 4 páry (PC) s požární odolností LSOHFR-B2ca</t>
  </si>
  <si>
    <t>pol34a</t>
  </si>
  <si>
    <t>-1193461938</t>
  </si>
  <si>
    <t xml:space="preserve">Kabel JYTY 4x1 </t>
  </si>
  <si>
    <t>pol34b</t>
  </si>
  <si>
    <t>1285520850</t>
  </si>
  <si>
    <t xml:space="preserve">Kabel s požární odolností JXFE-R 2x2x0,8 </t>
  </si>
  <si>
    <t>pol34c</t>
  </si>
  <si>
    <t>1278997278</t>
  </si>
  <si>
    <t xml:space="preserve">Řídící přístupová jednotka s ethernet komunikací, antivandal, IP65, + benkontaktní venkovní čtečka, výstup relé pro ovl. zámku, el. zámek </t>
  </si>
  <si>
    <t>pol34d</t>
  </si>
  <si>
    <t>-102886921</t>
  </si>
  <si>
    <t>IP intercom s numerickou klávesnicí + spínač el. zámku, venkovní instalace na povrch</t>
  </si>
  <si>
    <t>Pol35</t>
  </si>
  <si>
    <t>Zásuvka 2xRJ45 Cat.5e pod omítku</t>
  </si>
  <si>
    <t>pol35a</t>
  </si>
  <si>
    <t>-1590338337</t>
  </si>
  <si>
    <t>Zásuvka 2xRJ45 Cat.5e do podparapetního kanálu, 45x45</t>
  </si>
  <si>
    <t>Pol36</t>
  </si>
  <si>
    <t>Zásuvka 1xRJ45 Cat.5e pod omítku</t>
  </si>
  <si>
    <t>Pol37</t>
  </si>
  <si>
    <t>Zásuvka 2xRJ45 Cat.5e na pocrch + krabice</t>
  </si>
  <si>
    <t>Zásuvka 2xRJ45 Cat.5e na pocrch + krabice v podhledu</t>
  </si>
  <si>
    <t>pol37a</t>
  </si>
  <si>
    <t>-933440416</t>
  </si>
  <si>
    <t>Zásuvka 1xRJ45 Cat.5e na povrch + krabice (v podhledu)</t>
  </si>
  <si>
    <t>Pol38</t>
  </si>
  <si>
    <t>Zásuvka 2xRJ45 Cat.5e na pocrch, IP54</t>
  </si>
  <si>
    <t>Pol39</t>
  </si>
  <si>
    <t>El.instalační krabice pod omítku</t>
  </si>
  <si>
    <t>Pol40</t>
  </si>
  <si>
    <t>Vkládací ohebná trubka z PP ø 40 pod omítkou (UTP)</t>
  </si>
  <si>
    <t>Pol41</t>
  </si>
  <si>
    <t>Vkládací ohebná trubka z PP ø 25 pod omítkou, v podhledu (UTP)</t>
  </si>
  <si>
    <t>Pol42</t>
  </si>
  <si>
    <t>Pol166</t>
  </si>
  <si>
    <t>Kabelové drátěné žlaby 400x50mm vč. uchycení                                                              + příslušenství (tvarové díly, spojky, …)</t>
  </si>
  <si>
    <t>Kabelové drátěné žlaby 400x50mm vč. uchycení + příslušenství (tvarové díly, spojky, …)</t>
  </si>
  <si>
    <t>Pol167</t>
  </si>
  <si>
    <t>Kabelové drátěné žlaby 200x50mm vč. uchycení                                                              + příslušenství (tvarové díly, spojky, …)</t>
  </si>
  <si>
    <t>Kabelové drátěné žlaby 200x50mm vč. uchycení + příslušenství (tvarové díly, spojky, …)</t>
  </si>
  <si>
    <t>Pol168</t>
  </si>
  <si>
    <t>Kabelové drátěné žlaby 150x50mm vč. uchycení                                                              + příslušenství (tvarové díly, spojky, …)</t>
  </si>
  <si>
    <t>Kabelové drátěné žlaby 150x50mm vč. uchycení + příslušenství (tvarové díly, spojky, …)</t>
  </si>
  <si>
    <t>Pol169</t>
  </si>
  <si>
    <t>Kabelové drátěné žlaby 100x50mm vč. uchycení                                                              + příslušenství (tvarové díly, spojky, …)</t>
  </si>
  <si>
    <t>Kabelové drátěné žlaby 100x50mm vč. uchycení + příslušenství (tvarové díly, spojky, …)</t>
  </si>
  <si>
    <t>Pol45</t>
  </si>
  <si>
    <t>Kabelové plné žlaby s víkem vč. příslušenství, š=100                                                         (tvarové díly, víka, spojky, …)</t>
  </si>
  <si>
    <t>Kabelové plné žlaby s víkem vč. příslušenství, š=100 (tvarové díly, víka, spojky, …)</t>
  </si>
  <si>
    <t>Pol46</t>
  </si>
  <si>
    <t>Kabelový žlab se zachováním funkčnosti, š=100</t>
  </si>
  <si>
    <t>Pol47</t>
  </si>
  <si>
    <t>Ohnivzdorné přepážky (6x 0,4m2)</t>
  </si>
  <si>
    <t>Pol48</t>
  </si>
  <si>
    <t>Pol49</t>
  </si>
  <si>
    <t>Pol170</t>
  </si>
  <si>
    <t>02gb - EZS</t>
  </si>
  <si>
    <t>D1 - ZAŘÍZENÍ CELKEM</t>
  </si>
  <si>
    <t>D2 - MATERIÁL CELKEM</t>
  </si>
  <si>
    <t>D3 - OSTATNÍ</t>
  </si>
  <si>
    <t>ZAŘÍZENÍ CELKEM</t>
  </si>
  <si>
    <t>Pol171</t>
  </si>
  <si>
    <t xml:space="preserve">Ústředna zabezpečovacího systému                                                       8 zón na desce, max. 192 zón, 8 podsystémů,                                           4-drátová sběrnice BUS                                                            </t>
  </si>
  <si>
    <t>Ústředna zabezpečovacího systému 8 zón na desce, max. 192 zón, 8 podsystémů, 4-drátová sběrnice BUS + sběrnicový napájecí zdroj v boxu + posilovač sběrnice BUS + GSM/GPRS/4G/LTE komunikátor + akumulátory</t>
  </si>
  <si>
    <t>Pol52</t>
  </si>
  <si>
    <t>Klávesnice s LCD displejem a integrovanou čtečkou</t>
  </si>
  <si>
    <t>Pol172</t>
  </si>
  <si>
    <t>INSTAKLACE KOMPONENTŮ vč. ZAPOJENÍ</t>
  </si>
  <si>
    <t>MATERIÁL CELKEM</t>
  </si>
  <si>
    <t>Pol54</t>
  </si>
  <si>
    <t>Kabel EZS, SYKFY 5x2x0,5</t>
  </si>
  <si>
    <t>Pol55</t>
  </si>
  <si>
    <t>Kabel EZS s požární odolností JXFE-R 5x2x0,5</t>
  </si>
  <si>
    <t>Pol56</t>
  </si>
  <si>
    <t>Sběrnicový digitální detektor s dvojitým PIR, dosah 12m, 110°                      s PET imunitou</t>
  </si>
  <si>
    <t>Sběrnicový digitální detektor s dvojitým PIR, dosah 12m, 110° s PET imunitou</t>
  </si>
  <si>
    <t>Pol57</t>
  </si>
  <si>
    <t>Magnetický kontakt s detektorem poškození</t>
  </si>
  <si>
    <t>Pol58</t>
  </si>
  <si>
    <t>Magnetický kontakt masivní, vratový</t>
  </si>
  <si>
    <t>Pol59</t>
  </si>
  <si>
    <t>Duální detektorrozbytí skla, dosah 9m</t>
  </si>
  <si>
    <t>Pol60</t>
  </si>
  <si>
    <t>Venkovní zálohovaná siréna, akustický výkon 105 dB, kovový kryt</t>
  </si>
  <si>
    <t>Pol61</t>
  </si>
  <si>
    <t>Vkládací ohebná trubka z PP ø 40 s drátem, pod omítkou</t>
  </si>
  <si>
    <t>Pol62</t>
  </si>
  <si>
    <t>Vkládací ohebná trubka z PP ø 25 s drátem, pod omítkou</t>
  </si>
  <si>
    <t>Pol63</t>
  </si>
  <si>
    <t>Ostatní drobný montážní materiál                                                                    konektory, svorky, popisy, upevňovací materiál atd.</t>
  </si>
  <si>
    <t>Ostatní drobný montážní materiál konektory, svorky, popisy, upevňovací materiál atd.</t>
  </si>
  <si>
    <t>Pol64</t>
  </si>
  <si>
    <t>Pol173</t>
  </si>
  <si>
    <t>Pol66</t>
  </si>
  <si>
    <t>Oživení a seřízení zařízení, zaškolení obsluhy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</si>
  <si>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</si>
  <si>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</si>
  <si>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</si>
  <si>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</si>
  <si>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</si>
  <si>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</si>
  <si>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</si>
  <si>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</si>
  <si>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</si>
  <si>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</si>
  <si>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</si>
  <si>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011434000</t>
  </si>
  <si>
    <t>Měření (monitoring) hlukové hladiny</t>
  </si>
  <si>
    <t>1024</t>
  </si>
  <si>
    <t>-1186969868</t>
  </si>
  <si>
    <t>https://podminky.urs.cz/item/CS_URS_2021_02/011434000</t>
  </si>
  <si>
    <t>Poznámka k položce:
Akustická měření a opatření pro snížení hladiny hluku a vibrací - dle bodu 2.5.3 smlouvy o dílo</t>
  </si>
  <si>
    <t>011503000</t>
  </si>
  <si>
    <t>Stavební průzkum bez rozlišení</t>
  </si>
  <si>
    <t>-1491981837</t>
  </si>
  <si>
    <t>https://podminky.urs.cz/item/CS_URS_2021_02/011503000</t>
  </si>
  <si>
    <t>Poznámka k položce:
Průzkumné práce jinde nespecifikované</t>
  </si>
  <si>
    <t>012203000</t>
  </si>
  <si>
    <t>Geodetické práce při provádění stavby</t>
  </si>
  <si>
    <t>1729333527</t>
  </si>
  <si>
    <t>Geodetické práce při provádění stavby- dle bodu 2.5.10 smlouvy o dílo</t>
  </si>
  <si>
    <t>https://podminky.urs.cz/item/CS_URS_2021_02/012203000</t>
  </si>
  <si>
    <t>Poznámka k položce:
náklady pro objekt stavební úpravy budovy</t>
  </si>
  <si>
    <t>012303000</t>
  </si>
  <si>
    <t>Geodetické práce po výstavbě</t>
  </si>
  <si>
    <t>306300608</t>
  </si>
  <si>
    <t>https://podminky.urs.cz/item/CS_URS_2021_02/012303000</t>
  </si>
  <si>
    <t>Poznámka k položce:
 - dle bodu 2.5.11 smlouvy o dílo
náklady pro objekt stavební úpravy budovy</t>
  </si>
  <si>
    <t>0132030R</t>
  </si>
  <si>
    <t>Fotodokumentace provádění díla - dle bodu 2.5.9 smlouvy o dílo</t>
  </si>
  <si>
    <t>-1203027019</t>
  </si>
  <si>
    <t>https://podminky.urs.cz/item/CS_URS_2021_02/0132030R</t>
  </si>
  <si>
    <t>013254000</t>
  </si>
  <si>
    <t>803489237</t>
  </si>
  <si>
    <t>Dokumentace skutečného provedení stavby - dle bodu 2.5.1 smlouvy o dílo</t>
  </si>
  <si>
    <t>https://podminky.urs.cz/item/CS_URS_2021_02/013254000</t>
  </si>
  <si>
    <t>013294000</t>
  </si>
  <si>
    <t>Ostatní dokumentace</t>
  </si>
  <si>
    <t>1807937898</t>
  </si>
  <si>
    <t>https://podminky.urs.cz/item/CS_URS_2021_02/013294000</t>
  </si>
  <si>
    <t>Poznámka k položce:
Dodavatelská dokumentace jinde neuvedená: dokumentace pro pomocné práce a konstrukce,  - výrobně technická dokumentace, dokumentace výrobků dodaných na stavbu, atp. 
náklady pro objekt stavební úpravy budovy</t>
  </si>
  <si>
    <t>VRN3</t>
  </si>
  <si>
    <t>Zařízení staveniště</t>
  </si>
  <si>
    <t>032903000</t>
  </si>
  <si>
    <t>Náklady na provoz a údržbu vybavení staveniště</t>
  </si>
  <si>
    <t>1825246665</t>
  </si>
  <si>
    <t>https://podminky.urs.cz/item/CS_URS_2021_02/032903000</t>
  </si>
  <si>
    <t>Poznámka k položce:
Zařízení staveniště bude vybudováno, provozováno, udržováno a likvidovádo - dle bodu 2.5.2 smlouvy o dílo
pokud není uvedeno jinak, je nutné do jednotkové ceny zahrnout: dopravu, montáž, - demontáž, nájem a průběžnou údržbu veškerých zařízení a materiálů. Délka využití jednotlivých / zařízení vychází z harmonogramu dodavatele stavby, tuto délku je nutné zohlednit do jednotkové ceny - jednotlivých zařízení 
náklady pro objekt stavební úpravy budovy</t>
  </si>
  <si>
    <t>0341030R1</t>
  </si>
  <si>
    <t>Ochrana, zakrytí a odkrytí stávajících a nových konstrukcí před poškozením během realizace stavby</t>
  </si>
  <si>
    <t>-1570436554</t>
  </si>
  <si>
    <t>https://podminky.urs.cz/item/CS_URS_2021_02/0341030R1</t>
  </si>
  <si>
    <t>0341030R2</t>
  </si>
  <si>
    <t>Ochrana stávajících konstrukcí a staveb sousedících s prostory staveniště - před poškozením dle bodu 2.5.7 smlouvy o dílo</t>
  </si>
  <si>
    <t>1432787610</t>
  </si>
  <si>
    <t>https://podminky.urs.cz/item/CS_URS_2021_02/0341030R2</t>
  </si>
  <si>
    <t>0341030R3</t>
  </si>
  <si>
    <t>Ochrana stávajících inženýrských sítí - před poškozením dle bodu 2.5.10 smlouvy o dílo</t>
  </si>
  <si>
    <t>-1532180341</t>
  </si>
  <si>
    <t>https://podminky.urs.cz/item/CS_URS_2021_02/0341030R3</t>
  </si>
  <si>
    <t>03420300R</t>
  </si>
  <si>
    <t>Zajištění opatření na úseku požární ochrany v průběhu bouracích prací</t>
  </si>
  <si>
    <t>1200303407</t>
  </si>
  <si>
    <t>https://podminky.urs.cz/item/CS_URS_2021_02/03420300R</t>
  </si>
  <si>
    <t>03420300R1</t>
  </si>
  <si>
    <t>Dohled statika na staveništi a při bouracích  prací</t>
  </si>
  <si>
    <t>285850815</t>
  </si>
  <si>
    <t>Dohled statika na staveništi a při bouracích prací</t>
  </si>
  <si>
    <t>https://podminky.urs.cz/item/CS_URS_2021_02/03420300R1</t>
  </si>
  <si>
    <t>034303000</t>
  </si>
  <si>
    <t>Dopravní značení na staveništi</t>
  </si>
  <si>
    <t>-274331127</t>
  </si>
  <si>
    <t>https://podminky.urs.cz/item/CS_URS_2021_02/034303000</t>
  </si>
  <si>
    <t>Poznámka k položce:
Přechodné dopravní značení  - dle bodu 2.5.4 smlouvy o dílo</t>
  </si>
  <si>
    <t>034503000</t>
  </si>
  <si>
    <t>Informační tabule na staveništi</t>
  </si>
  <si>
    <t>-231403828</t>
  </si>
  <si>
    <t>https://podminky.urs.cz/item/CS_URS_2021_02/034503000</t>
  </si>
  <si>
    <t>Poznámka k položce:
Dočasný informační systém stavby</t>
  </si>
  <si>
    <t>VRN4</t>
  </si>
  <si>
    <t>Inženýrská činnost</t>
  </si>
  <si>
    <t>042903000</t>
  </si>
  <si>
    <t>Ostatní posudky</t>
  </si>
  <si>
    <t>1298416518</t>
  </si>
  <si>
    <t>https://podminky.urs.cz/item/CS_URS_2021_02/042903000</t>
  </si>
  <si>
    <t>Poznámka k položce:
Zajištění všech ostatní nezbytných zkoušek, atestů a revizí podle ČSN jinde neuvedné - dle bodu 2.5.3 smlouvy o dílo
náklady pro objekt stavební úpravy budovy</t>
  </si>
  <si>
    <t>0429030R1</t>
  </si>
  <si>
    <t>Doklady</t>
  </si>
  <si>
    <t>1932648189</t>
  </si>
  <si>
    <t>https://podminky.urs.cz/item/CS_URS_2021_02/0429030R1</t>
  </si>
  <si>
    <t>Poznámka k položce:
Doklady potřebné k provedení bouracích prací a demolic jinde neuvedené - dle bodu 2.5.3 smlouvy o dílo
náklady pro objekt stavební úpravy budovy</t>
  </si>
  <si>
    <t>0429030R2</t>
  </si>
  <si>
    <t>Atesty</t>
  </si>
  <si>
    <t>1044228850</t>
  </si>
  <si>
    <t>https://podminky.urs.cz/item/CS_URS_2021_02/0429030R2</t>
  </si>
  <si>
    <t xml:space="preserve">Poznámka k položce:
Doklady a atesty o požadovaných vlastnostech výrobků ke kolaudaci - dle bodu 2.5.3 smlouvy o dílo
náklady pro objekt stavební úpravy budovy
</t>
  </si>
  <si>
    <t>045203000</t>
  </si>
  <si>
    <t>Kompletační činnost</t>
  </si>
  <si>
    <t>905481240</t>
  </si>
  <si>
    <t>https://podminky.urs.cz/item/CS_URS_2021_02/045203000</t>
  </si>
  <si>
    <t>Poznámka k položce:
Kompletační činnost - dle bodu 2.5.4 smlouvy o dílo
náklady pro objekt stavební úpravy budovy</t>
  </si>
  <si>
    <t>045303000</t>
  </si>
  <si>
    <t>Koordinační činnost</t>
  </si>
  <si>
    <t>-1197887995</t>
  </si>
  <si>
    <t>https://podminky.urs.cz/item/CS_URS_2021_02/045303000</t>
  </si>
  <si>
    <t>Poznámka k položce:
Koordinační činnost - dle bodu 2.5.5 smlouvy o dílo
náklady pro objekt stavební úpravy budovy</t>
  </si>
  <si>
    <t>049303000</t>
  </si>
  <si>
    <t>Náklady vzniklé v souvislosti s předáním stavby</t>
  </si>
  <si>
    <t>1603467453</t>
  </si>
  <si>
    <t>Náklady vzniklé v souvislosti s předáním stavby - zajištění kolaudačního souhlasu dle SoD 2.5.13.</t>
  </si>
  <si>
    <t>https://podminky.urs.cz/item/CS_URS_2021_02/049303000</t>
  </si>
  <si>
    <t>VRN5</t>
  </si>
  <si>
    <t>Finanční náklady</t>
  </si>
  <si>
    <t>051303000</t>
  </si>
  <si>
    <t>Pojištění stavby - dle bodu 2.5.6 smlouvy o dílo</t>
  </si>
  <si>
    <t>-1069400424</t>
  </si>
  <si>
    <t>https://podminky.urs.cz/item/CS_URS_2021_02/051303000</t>
  </si>
  <si>
    <t>VRN7</t>
  </si>
  <si>
    <t>Provozní vlivy</t>
  </si>
  <si>
    <t>071203000</t>
  </si>
  <si>
    <t>Provoz dalšího subjektu</t>
  </si>
  <si>
    <t>47720634</t>
  </si>
  <si>
    <t>https://podminky.urs.cz/item/CS_URS_2021_02/071203000</t>
  </si>
  <si>
    <t>Poznámka k položce:
Provoz dalšího subjektu - dle bodu 2.5.8 smlouvy o dílo
náklady pro objekt stavební úpravy budovy</t>
  </si>
  <si>
    <t>VRN9</t>
  </si>
  <si>
    <t>Ostatní náklady</t>
  </si>
  <si>
    <t>0910030R1</t>
  </si>
  <si>
    <t>Vyčištění území před zahájením realizace staveniště</t>
  </si>
  <si>
    <t>862059786</t>
  </si>
  <si>
    <t>https://podminky.urs.cz/item/CS_URS_2021_02/0910030R1</t>
  </si>
  <si>
    <t>0910030R2</t>
  </si>
  <si>
    <t>Čištění přilehlých komunikací, chodníků</t>
  </si>
  <si>
    <t>47975012</t>
  </si>
  <si>
    <t>https://podminky.urs.cz/item/CS_URS_2021_02/0910030R2</t>
  </si>
  <si>
    <t>0910030R3</t>
  </si>
  <si>
    <t>Čištění vozidel při výjezdu ze staveniště</t>
  </si>
  <si>
    <t>1657865283</t>
  </si>
  <si>
    <t>https://podminky.urs.cz/item/CS_URS_2021_02/0910030R3</t>
  </si>
  <si>
    <t>0910030R4</t>
  </si>
  <si>
    <t>Vzorkování jinde neuvedené</t>
  </si>
  <si>
    <t>-2131935952</t>
  </si>
  <si>
    <t>https://podminky.urs.cz/item/CS_URS_2021_02/0910030R4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</si>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</sst>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83F0F7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1" fillId="6" borderId="22" xfId="0" applyFont="1" applyFill="1" applyBorder="1" applyAlignment="1" applyProtection="1">
      <alignment horizontal="center" vertical="center"/>
      <protection/>
    </xf>
    <xf numFmtId="0" fontId="23" fillId="7" borderId="22" xfId="0" applyFont="1" applyFill="1" applyBorder="1" applyAlignment="1" applyProtection="1">
      <alignment horizontal="center" vertical="center"/>
      <protection/>
    </xf>
    <xf numFmtId="0" fontId="41" fillId="7" borderId="22" xfId="0" applyFont="1" applyFill="1" applyBorder="1" applyAlignment="1" applyProtection="1">
      <alignment horizontal="center" vertical="center"/>
      <protection/>
    </xf>
    <xf numFmtId="0" fontId="23" fillId="8" borderId="22" xfId="0" applyFont="1" applyFill="1" applyBorder="1" applyAlignment="1" applyProtection="1">
      <alignment horizontal="center" vertical="center"/>
      <protection/>
    </xf>
    <xf numFmtId="0" fontId="41" fillId="8" borderId="22" xfId="0" applyFont="1" applyFill="1" applyBorder="1" applyAlignment="1" applyProtection="1">
      <alignment horizontal="center" vertical="center"/>
      <protection/>
    </xf>
    <xf numFmtId="0" fontId="41" fillId="5" borderId="22" xfId="0" applyFont="1" applyFill="1" applyBorder="1" applyAlignment="1" applyProtection="1">
      <alignment horizontal="center" vertical="center"/>
      <protection/>
    </xf>
    <xf numFmtId="0" fontId="23" fillId="6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434000" TargetMode="External" /><Relationship Id="rId2" Type="http://schemas.openxmlformats.org/officeDocument/2006/relationships/hyperlink" Target="https://podminky.urs.cz/item/CS_URS_2021_02/0115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030R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13294000" TargetMode="External" /><Relationship Id="rId8" Type="http://schemas.openxmlformats.org/officeDocument/2006/relationships/hyperlink" Target="https://podminky.urs.cz/item/CS_URS_2021_02/032903000" TargetMode="External" /><Relationship Id="rId9" Type="http://schemas.openxmlformats.org/officeDocument/2006/relationships/hyperlink" Target="https://podminky.urs.cz/item/CS_URS_2021_02/0341030R1" TargetMode="External" /><Relationship Id="rId10" Type="http://schemas.openxmlformats.org/officeDocument/2006/relationships/hyperlink" Target="https://podminky.urs.cz/item/CS_URS_2021_02/0341030R2" TargetMode="External" /><Relationship Id="rId11" Type="http://schemas.openxmlformats.org/officeDocument/2006/relationships/hyperlink" Target="https://podminky.urs.cz/item/CS_URS_2021_02/0341030R3" TargetMode="External" /><Relationship Id="rId12" Type="http://schemas.openxmlformats.org/officeDocument/2006/relationships/hyperlink" Target="https://podminky.urs.cz/item/CS_URS_2021_02/03420300R" TargetMode="External" /><Relationship Id="rId13" Type="http://schemas.openxmlformats.org/officeDocument/2006/relationships/hyperlink" Target="https://podminky.urs.cz/item/CS_URS_2021_02/03420300R1" TargetMode="External" /><Relationship Id="rId14" Type="http://schemas.openxmlformats.org/officeDocument/2006/relationships/hyperlink" Target="https://podminky.urs.cz/item/CS_URS_2021_02/034303000" TargetMode="External" /><Relationship Id="rId15" Type="http://schemas.openxmlformats.org/officeDocument/2006/relationships/hyperlink" Target="https://podminky.urs.cz/item/CS_URS_2021_02/034503000" TargetMode="External" /><Relationship Id="rId16" Type="http://schemas.openxmlformats.org/officeDocument/2006/relationships/hyperlink" Target="https://podminky.urs.cz/item/CS_URS_2021_02/042903000" TargetMode="External" /><Relationship Id="rId17" Type="http://schemas.openxmlformats.org/officeDocument/2006/relationships/hyperlink" Target="https://podminky.urs.cz/item/CS_URS_2021_02/0429030R1" TargetMode="External" /><Relationship Id="rId18" Type="http://schemas.openxmlformats.org/officeDocument/2006/relationships/hyperlink" Target="https://podminky.urs.cz/item/CS_URS_2021_02/0429030R2" TargetMode="External" /><Relationship Id="rId19" Type="http://schemas.openxmlformats.org/officeDocument/2006/relationships/hyperlink" Target="https://podminky.urs.cz/item/CS_URS_2021_02/045203000" TargetMode="External" /><Relationship Id="rId20" Type="http://schemas.openxmlformats.org/officeDocument/2006/relationships/hyperlink" Target="https://podminky.urs.cz/item/CS_URS_2021_02/045303000" TargetMode="External" /><Relationship Id="rId21" Type="http://schemas.openxmlformats.org/officeDocument/2006/relationships/hyperlink" Target="https://podminky.urs.cz/item/CS_URS_2021_02/049303000" TargetMode="External" /><Relationship Id="rId22" Type="http://schemas.openxmlformats.org/officeDocument/2006/relationships/hyperlink" Target="https://podminky.urs.cz/item/CS_URS_2021_02/051303000" TargetMode="External" /><Relationship Id="rId23" Type="http://schemas.openxmlformats.org/officeDocument/2006/relationships/hyperlink" Target="https://podminky.urs.cz/item/CS_URS_2021_02/071203000" TargetMode="External" /><Relationship Id="rId24" Type="http://schemas.openxmlformats.org/officeDocument/2006/relationships/hyperlink" Target="https://podminky.urs.cz/item/CS_URS_2021_02/0910030R1" TargetMode="External" /><Relationship Id="rId25" Type="http://schemas.openxmlformats.org/officeDocument/2006/relationships/hyperlink" Target="https://podminky.urs.cz/item/CS_URS_2021_02/0910030R2" TargetMode="External" /><Relationship Id="rId26" Type="http://schemas.openxmlformats.org/officeDocument/2006/relationships/hyperlink" Target="https://podminky.urs.cz/item/CS_URS_2021_02/0910030R3" TargetMode="External" /><Relationship Id="rId27" Type="http://schemas.openxmlformats.org/officeDocument/2006/relationships/hyperlink" Target="https://podminky.urs.cz/item/CS_URS_2021_02/0910030R4" TargetMode="External" /><Relationship Id="rId2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111101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62211319" TargetMode="External" /><Relationship Id="rId4" Type="http://schemas.openxmlformats.org/officeDocument/2006/relationships/hyperlink" Target="https://podminky.urs.cz/item/CS_URS_2021_02/317944321" TargetMode="External" /><Relationship Id="rId5" Type="http://schemas.openxmlformats.org/officeDocument/2006/relationships/hyperlink" Target="https://podminky.urs.cz/item/CS_URS_2021_02/962031132" TargetMode="External" /><Relationship Id="rId6" Type="http://schemas.openxmlformats.org/officeDocument/2006/relationships/hyperlink" Target="https://podminky.urs.cz/item/CS_URS_2021_02/962031133" TargetMode="External" /><Relationship Id="rId7" Type="http://schemas.openxmlformats.org/officeDocument/2006/relationships/hyperlink" Target="https://podminky.urs.cz/item/CS_URS_2021_02/962032230" TargetMode="External" /><Relationship Id="rId8" Type="http://schemas.openxmlformats.org/officeDocument/2006/relationships/hyperlink" Target="https://podminky.urs.cz/item/CS_URS_2021_02/965042141" TargetMode="External" /><Relationship Id="rId9" Type="http://schemas.openxmlformats.org/officeDocument/2006/relationships/hyperlink" Target="https://podminky.urs.cz/item/CS_URS_2021_02/965042241" TargetMode="External" /><Relationship Id="rId10" Type="http://schemas.openxmlformats.org/officeDocument/2006/relationships/hyperlink" Target="https://podminky.urs.cz/item/CS_URS_2021_02/966043121" TargetMode="External" /><Relationship Id="rId11" Type="http://schemas.openxmlformats.org/officeDocument/2006/relationships/hyperlink" Target="https://podminky.urs.cz/item/CS_URS_2021_01/967031132" TargetMode="External" /><Relationship Id="rId12" Type="http://schemas.openxmlformats.org/officeDocument/2006/relationships/hyperlink" Target="https://podminky.urs.cz/item/CS_URS_2021_01/967031733" TargetMode="External" /><Relationship Id="rId13" Type="http://schemas.openxmlformats.org/officeDocument/2006/relationships/hyperlink" Target="https://podminky.urs.cz/item/CS_URS_2021_02/968072455" TargetMode="External" /><Relationship Id="rId14" Type="http://schemas.openxmlformats.org/officeDocument/2006/relationships/hyperlink" Target="https://podminky.urs.cz/item/CS_URS_2021_02/968072456" TargetMode="External" /><Relationship Id="rId15" Type="http://schemas.openxmlformats.org/officeDocument/2006/relationships/hyperlink" Target="https://podminky.urs.cz/item/CS_URS_2021_02/971033431" TargetMode="External" /><Relationship Id="rId16" Type="http://schemas.openxmlformats.org/officeDocument/2006/relationships/hyperlink" Target="https://podminky.urs.cz/item/CS_URS_2021_02/971033541" TargetMode="External" /><Relationship Id="rId17" Type="http://schemas.openxmlformats.org/officeDocument/2006/relationships/hyperlink" Target="https://podminky.urs.cz/item/CS_URS_2021_02/971033561" TargetMode="External" /><Relationship Id="rId18" Type="http://schemas.openxmlformats.org/officeDocument/2006/relationships/hyperlink" Target="https://podminky.urs.cz/item/CS_URS_2021_02/971033631" TargetMode="External" /><Relationship Id="rId19" Type="http://schemas.openxmlformats.org/officeDocument/2006/relationships/hyperlink" Target="https://podminky.urs.cz/item/CS_URS_2021_02/971042551" TargetMode="External" /><Relationship Id="rId20" Type="http://schemas.openxmlformats.org/officeDocument/2006/relationships/hyperlink" Target="https://podminky.urs.cz/item/CS_URS_2021_02/971052241" TargetMode="External" /><Relationship Id="rId21" Type="http://schemas.openxmlformats.org/officeDocument/2006/relationships/hyperlink" Target="https://podminky.urs.cz/item/CS_URS_2021_02/971052341" TargetMode="External" /><Relationship Id="rId22" Type="http://schemas.openxmlformats.org/officeDocument/2006/relationships/hyperlink" Target="https://podminky.urs.cz/item/CS_URS_2021_02/971052441" TargetMode="External" /><Relationship Id="rId23" Type="http://schemas.openxmlformats.org/officeDocument/2006/relationships/hyperlink" Target="https://podminky.urs.cz/item/CS_URS_2021_02/974032664" TargetMode="External" /><Relationship Id="rId24" Type="http://schemas.openxmlformats.org/officeDocument/2006/relationships/hyperlink" Target="https://podminky.urs.cz/item/CS_URS_2021_02/976085311" TargetMode="External" /><Relationship Id="rId25" Type="http://schemas.openxmlformats.org/officeDocument/2006/relationships/hyperlink" Target="https://podminky.urs.cz/item/CS_URS_2021_02/977151118" TargetMode="External" /><Relationship Id="rId26" Type="http://schemas.openxmlformats.org/officeDocument/2006/relationships/hyperlink" Target="https://podminky.urs.cz/item/CS_URS_2021_02/977151122" TargetMode="External" /><Relationship Id="rId27" Type="http://schemas.openxmlformats.org/officeDocument/2006/relationships/hyperlink" Target="https://podminky.urs.cz/item/CS_URS_2021_02/977151123" TargetMode="External" /><Relationship Id="rId28" Type="http://schemas.openxmlformats.org/officeDocument/2006/relationships/hyperlink" Target="https://podminky.urs.cz/item/CS_URS_2021_02/977151124" TargetMode="External" /><Relationship Id="rId29" Type="http://schemas.openxmlformats.org/officeDocument/2006/relationships/hyperlink" Target="https://podminky.urs.cz/item/CS_URS_2021_02/997013154" TargetMode="External" /><Relationship Id="rId30" Type="http://schemas.openxmlformats.org/officeDocument/2006/relationships/hyperlink" Target="https://podminky.urs.cz/item/CS_URS_2021_02/997013501" TargetMode="External" /><Relationship Id="rId31" Type="http://schemas.openxmlformats.org/officeDocument/2006/relationships/hyperlink" Target="https://podminky.urs.cz/item/CS_URS_2021_02/997013509" TargetMode="External" /><Relationship Id="rId32" Type="http://schemas.openxmlformats.org/officeDocument/2006/relationships/hyperlink" Target="https://podminky.urs.cz/item/CS_URS_2021_02/997013804" TargetMode="External" /><Relationship Id="rId33" Type="http://schemas.openxmlformats.org/officeDocument/2006/relationships/hyperlink" Target="https://podminky.urs.cz/item/CS_URS_2021_02/997013814" TargetMode="External" /><Relationship Id="rId34" Type="http://schemas.openxmlformats.org/officeDocument/2006/relationships/hyperlink" Target="https://podminky.urs.cz/item/CS_URS_2021_01/997013861" TargetMode="External" /><Relationship Id="rId35" Type="http://schemas.openxmlformats.org/officeDocument/2006/relationships/hyperlink" Target="https://podminky.urs.cz/item/CS_URS_2021_01/997013862" TargetMode="External" /><Relationship Id="rId36" Type="http://schemas.openxmlformats.org/officeDocument/2006/relationships/hyperlink" Target="https://podminky.urs.cz/item/CS_URS_2021_01/997013863" TargetMode="External" /><Relationship Id="rId37" Type="http://schemas.openxmlformats.org/officeDocument/2006/relationships/hyperlink" Target="https://podminky.urs.cz/item/CS_URS_2021_02/998011003" TargetMode="External" /><Relationship Id="rId38" Type="http://schemas.openxmlformats.org/officeDocument/2006/relationships/hyperlink" Target="https://podminky.urs.cz/item/CS_URS_2021_02/713120821" TargetMode="External" /><Relationship Id="rId39" Type="http://schemas.openxmlformats.org/officeDocument/2006/relationships/hyperlink" Target="https://podminky.urs.cz/item/CS_URS_2021_02/763251812" TargetMode="External" /><Relationship Id="rId40" Type="http://schemas.openxmlformats.org/officeDocument/2006/relationships/hyperlink" Target="https://podminky.urs.cz/item/CS_URS_2021_02/763431802" TargetMode="External" /><Relationship Id="rId41" Type="http://schemas.openxmlformats.org/officeDocument/2006/relationships/hyperlink" Target="https://podminky.urs.cz/item/CS_URS_2021_02/766411821" TargetMode="External" /><Relationship Id="rId42" Type="http://schemas.openxmlformats.org/officeDocument/2006/relationships/hyperlink" Target="https://podminky.urs.cz/item/CS_URS_2021_02/766825821" TargetMode="External" /><Relationship Id="rId43" Type="http://schemas.openxmlformats.org/officeDocument/2006/relationships/hyperlink" Target="https://podminky.urs.cz/item/CS_URS_2021_02/767112811" TargetMode="External" /><Relationship Id="rId44" Type="http://schemas.openxmlformats.org/officeDocument/2006/relationships/hyperlink" Target="https://podminky.urs.cz/item/CS_URS_2021_02/767996703" TargetMode="External" /><Relationship Id="rId45" Type="http://schemas.openxmlformats.org/officeDocument/2006/relationships/hyperlink" Target="https://podminky.urs.cz/item/CS_URS_2021_02/771471810" TargetMode="External" /><Relationship Id="rId46" Type="http://schemas.openxmlformats.org/officeDocument/2006/relationships/hyperlink" Target="https://podminky.urs.cz/item/CS_URS_2021_02/771571810" TargetMode="External" /><Relationship Id="rId47" Type="http://schemas.openxmlformats.org/officeDocument/2006/relationships/hyperlink" Target="https://podminky.urs.cz/item/CS_URS_2021_02/776201811" TargetMode="External" /><Relationship Id="rId48" Type="http://schemas.openxmlformats.org/officeDocument/2006/relationships/hyperlink" Target="https://podminky.urs.cz/item/CS_URS_2021_02/776301811" TargetMode="External" /><Relationship Id="rId49" Type="http://schemas.openxmlformats.org/officeDocument/2006/relationships/hyperlink" Target="https://podminky.urs.cz/item/CS_URS_2021_02/776410811" TargetMode="External" /><Relationship Id="rId50" Type="http://schemas.openxmlformats.org/officeDocument/2006/relationships/hyperlink" Target="https://podminky.urs.cz/item/CS_URS_2021_02/781471810" TargetMode="External" /><Relationship Id="rId5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112112" TargetMode="External" /><Relationship Id="rId2" Type="http://schemas.openxmlformats.org/officeDocument/2006/relationships/hyperlink" Target="https://podminky.urs.cz/item/CS_URS_2021_02/162211311" TargetMode="External" /><Relationship Id="rId3" Type="http://schemas.openxmlformats.org/officeDocument/2006/relationships/hyperlink" Target="https://podminky.urs.cz/item/CS_URS_2021_02/162211319" TargetMode="External" /><Relationship Id="rId4" Type="http://schemas.openxmlformats.org/officeDocument/2006/relationships/hyperlink" Target="https://podminky.urs.cz/item/CS_URS_2021_02/174111101" TargetMode="External" /><Relationship Id="rId5" Type="http://schemas.openxmlformats.org/officeDocument/2006/relationships/hyperlink" Target="https://podminky.urs.cz/item/CS_URS_2021_02/274313711" TargetMode="External" /><Relationship Id="rId6" Type="http://schemas.openxmlformats.org/officeDocument/2006/relationships/hyperlink" Target="https://podminky.urs.cz/item/CS_URS_2021_02/274351121" TargetMode="External" /><Relationship Id="rId7" Type="http://schemas.openxmlformats.org/officeDocument/2006/relationships/hyperlink" Target="https://podminky.urs.cz/item/CS_URS_2021_02/274351122" TargetMode="External" /><Relationship Id="rId8" Type="http://schemas.openxmlformats.org/officeDocument/2006/relationships/hyperlink" Target="https://podminky.urs.cz/item/CS_URS_2021_02/311235121" TargetMode="External" /><Relationship Id="rId9" Type="http://schemas.openxmlformats.org/officeDocument/2006/relationships/hyperlink" Target="https://podminky.urs.cz/item/CS_URS_2021_02/311235151" TargetMode="External" /><Relationship Id="rId10" Type="http://schemas.openxmlformats.org/officeDocument/2006/relationships/hyperlink" Target="https://podminky.urs.cz/item/CS_URS_2021_02/311236601" TargetMode="External" /><Relationship Id="rId11" Type="http://schemas.openxmlformats.org/officeDocument/2006/relationships/hyperlink" Target="https://podminky.urs.cz/item/CS_URS_2021_02/311272031" TargetMode="External" /><Relationship Id="rId12" Type="http://schemas.openxmlformats.org/officeDocument/2006/relationships/hyperlink" Target="https://podminky.urs.cz/item/CS_URS_2021_02/311272211" TargetMode="External" /><Relationship Id="rId13" Type="http://schemas.openxmlformats.org/officeDocument/2006/relationships/hyperlink" Target="https://podminky.urs.cz/item/CS_URS_2021_02/317168012" TargetMode="External" /><Relationship Id="rId14" Type="http://schemas.openxmlformats.org/officeDocument/2006/relationships/hyperlink" Target="https://podminky.urs.cz/item/CS_URS_2021_02/317168015" TargetMode="External" /><Relationship Id="rId15" Type="http://schemas.openxmlformats.org/officeDocument/2006/relationships/hyperlink" Target="https://podminky.urs.cz/item/CS_URS_2021_02/317168052" TargetMode="External" /><Relationship Id="rId16" Type="http://schemas.openxmlformats.org/officeDocument/2006/relationships/hyperlink" Target="https://podminky.urs.cz/item/CS_URS_2021_01/317234410" TargetMode="External" /><Relationship Id="rId17" Type="http://schemas.openxmlformats.org/officeDocument/2006/relationships/hyperlink" Target="https://podminky.urs.cz/item/CS_URS_2021_02/317944321" TargetMode="External" /><Relationship Id="rId18" Type="http://schemas.openxmlformats.org/officeDocument/2006/relationships/hyperlink" Target="https://podminky.urs.cz/item/CS_URS_2021_02/317998110" TargetMode="External" /><Relationship Id="rId19" Type="http://schemas.openxmlformats.org/officeDocument/2006/relationships/hyperlink" Target="https://podminky.urs.cz/item/CS_URS_2021_02/340271041" TargetMode="External" /><Relationship Id="rId20" Type="http://schemas.openxmlformats.org/officeDocument/2006/relationships/hyperlink" Target="https://podminky.urs.cz/item/CS_URS_2021_02/342244211" TargetMode="External" /><Relationship Id="rId21" Type="http://schemas.openxmlformats.org/officeDocument/2006/relationships/hyperlink" Target="https://podminky.urs.cz/item/CS_URS_2021_02/342244221" TargetMode="External" /><Relationship Id="rId22" Type="http://schemas.openxmlformats.org/officeDocument/2006/relationships/hyperlink" Target="https://podminky.urs.cz/item/CS_URS_2021_02/342244311" TargetMode="External" /><Relationship Id="rId23" Type="http://schemas.openxmlformats.org/officeDocument/2006/relationships/hyperlink" Target="https://podminky.urs.cz/item/CS_URS_2021_02/342272245" TargetMode="External" /><Relationship Id="rId24" Type="http://schemas.openxmlformats.org/officeDocument/2006/relationships/hyperlink" Target="https://podminky.urs.cz/item/CS_URS_2021_01/342291112" TargetMode="External" /><Relationship Id="rId25" Type="http://schemas.openxmlformats.org/officeDocument/2006/relationships/hyperlink" Target="https://podminky.urs.cz/item/CS_URS_2021_01/342291121" TargetMode="External" /><Relationship Id="rId26" Type="http://schemas.openxmlformats.org/officeDocument/2006/relationships/hyperlink" Target="https://podminky.urs.cz/item/CS_URS_2021_01/342291131" TargetMode="External" /><Relationship Id="rId27" Type="http://schemas.openxmlformats.org/officeDocument/2006/relationships/hyperlink" Target="https://podminky.urs.cz/item/CS_URS_2021_01/346244381" TargetMode="External" /><Relationship Id="rId28" Type="http://schemas.openxmlformats.org/officeDocument/2006/relationships/hyperlink" Target="https://podminky.urs.cz/item/CS_URS_2021_02/348272213" TargetMode="External" /><Relationship Id="rId29" Type="http://schemas.openxmlformats.org/officeDocument/2006/relationships/hyperlink" Target="https://podminky.urs.cz/item/CS_URS_2021_02/348272513" TargetMode="External" /><Relationship Id="rId30" Type="http://schemas.openxmlformats.org/officeDocument/2006/relationships/hyperlink" Target="https://podminky.urs.cz/item/CS_URS_2021_02/411388531" TargetMode="External" /><Relationship Id="rId31" Type="http://schemas.openxmlformats.org/officeDocument/2006/relationships/hyperlink" Target="https://podminky.urs.cz/item/CS_URS_2021_02/430321515" TargetMode="External" /><Relationship Id="rId32" Type="http://schemas.openxmlformats.org/officeDocument/2006/relationships/hyperlink" Target="https://podminky.urs.cz/item/CS_URS_2021_02/430362021" TargetMode="External" /><Relationship Id="rId33" Type="http://schemas.openxmlformats.org/officeDocument/2006/relationships/hyperlink" Target="https://podminky.urs.cz/item/CS_URS_2021_02/434121426" TargetMode="External" /><Relationship Id="rId34" Type="http://schemas.openxmlformats.org/officeDocument/2006/relationships/hyperlink" Target="https://podminky.urs.cz/item/CS_URS_2021_02/59373003" TargetMode="External" /><Relationship Id="rId35" Type="http://schemas.openxmlformats.org/officeDocument/2006/relationships/hyperlink" Target="https://podminky.urs.cz/item/CS_URS_2021_02/596211110" TargetMode="External" /><Relationship Id="rId36" Type="http://schemas.openxmlformats.org/officeDocument/2006/relationships/hyperlink" Target="https://podminky.urs.cz/item/CS_URS_2021_02/59245018" TargetMode="External" /><Relationship Id="rId37" Type="http://schemas.openxmlformats.org/officeDocument/2006/relationships/hyperlink" Target="https://podminky.urs.cz/item/CS_URS_2021_02/611131121" TargetMode="External" /><Relationship Id="rId38" Type="http://schemas.openxmlformats.org/officeDocument/2006/relationships/hyperlink" Target="https://podminky.urs.cz/item/CS_URS_2021_02/611311131" TargetMode="External" /><Relationship Id="rId39" Type="http://schemas.openxmlformats.org/officeDocument/2006/relationships/hyperlink" Target="https://podminky.urs.cz/item/CS_URS_2021_02/612131101" TargetMode="External" /><Relationship Id="rId40" Type="http://schemas.openxmlformats.org/officeDocument/2006/relationships/hyperlink" Target="https://podminky.urs.cz/item/CS_URS_2021_02/612131121" TargetMode="External" /><Relationship Id="rId41" Type="http://schemas.openxmlformats.org/officeDocument/2006/relationships/hyperlink" Target="https://podminky.urs.cz/item/CS_URS_2021_01/612142001" TargetMode="External" /><Relationship Id="rId42" Type="http://schemas.openxmlformats.org/officeDocument/2006/relationships/hyperlink" Target="https://podminky.urs.cz/item/CS_URS_2021_02/612311131" TargetMode="External" /><Relationship Id="rId43" Type="http://schemas.openxmlformats.org/officeDocument/2006/relationships/hyperlink" Target="https://podminky.urs.cz/item/CS_URS_2021_02/612321121" TargetMode="External" /><Relationship Id="rId44" Type="http://schemas.openxmlformats.org/officeDocument/2006/relationships/hyperlink" Target="https://podminky.urs.cz/item/CS_URS_2021_02/612321141" TargetMode="External" /><Relationship Id="rId45" Type="http://schemas.openxmlformats.org/officeDocument/2006/relationships/hyperlink" Target="https://podminky.urs.cz/item/CS_URS_2021_02/612321191" TargetMode="External" /><Relationship Id="rId46" Type="http://schemas.openxmlformats.org/officeDocument/2006/relationships/hyperlink" Target="https://podminky.urs.cz/item/CS_URS_2021_01/615142012" TargetMode="External" /><Relationship Id="rId47" Type="http://schemas.openxmlformats.org/officeDocument/2006/relationships/hyperlink" Target="https://podminky.urs.cz/item/CS_URS_2021_02/631312131" TargetMode="External" /><Relationship Id="rId48" Type="http://schemas.openxmlformats.org/officeDocument/2006/relationships/hyperlink" Target="https://podminky.urs.cz/item/CS_URS_2021_02/642942111" TargetMode="External" /><Relationship Id="rId49" Type="http://schemas.openxmlformats.org/officeDocument/2006/relationships/hyperlink" Target="https://podminky.urs.cz/item/CS_URS_2021_02/642943111" TargetMode="External" /><Relationship Id="rId50" Type="http://schemas.openxmlformats.org/officeDocument/2006/relationships/hyperlink" Target="https://podminky.urs.cz/item/CS_URS_2021_02/949101111" TargetMode="External" /><Relationship Id="rId51" Type="http://schemas.openxmlformats.org/officeDocument/2006/relationships/hyperlink" Target="https://podminky.urs.cz/item/CS_URS_2021_02/952901111" TargetMode="External" /><Relationship Id="rId52" Type="http://schemas.openxmlformats.org/officeDocument/2006/relationships/hyperlink" Target="https://podminky.urs.cz/item/CS_URS_2021_02/953943211" TargetMode="External" /><Relationship Id="rId53" Type="http://schemas.openxmlformats.org/officeDocument/2006/relationships/hyperlink" Target="https://podminky.urs.cz/item/CS_URS_2021_02/44932114" TargetMode="External" /><Relationship Id="rId54" Type="http://schemas.openxmlformats.org/officeDocument/2006/relationships/hyperlink" Target="https://podminky.urs.cz/item/CS_URS_2021_02/44932111" TargetMode="External" /><Relationship Id="rId55" Type="http://schemas.openxmlformats.org/officeDocument/2006/relationships/hyperlink" Target="https://podminky.urs.cz/item/CS_URS_2021_01/44932211" TargetMode="External" /><Relationship Id="rId56" Type="http://schemas.openxmlformats.org/officeDocument/2006/relationships/hyperlink" Target="https://podminky.urs.cz/item/CS_URS_2021_02/953946131" TargetMode="External" /><Relationship Id="rId57" Type="http://schemas.openxmlformats.org/officeDocument/2006/relationships/hyperlink" Target="https://podminky.urs.cz/item/CS_URS_2021_02/978013191" TargetMode="External" /><Relationship Id="rId58" Type="http://schemas.openxmlformats.org/officeDocument/2006/relationships/hyperlink" Target="https://podminky.urs.cz/item/CS_URS_2021_02/985331212" TargetMode="External" /><Relationship Id="rId59" Type="http://schemas.openxmlformats.org/officeDocument/2006/relationships/hyperlink" Target="https://podminky.urs.cz/item/CS_URS_2021_02/13021012" TargetMode="External" /><Relationship Id="rId60" Type="http://schemas.openxmlformats.org/officeDocument/2006/relationships/hyperlink" Target="https://podminky.urs.cz/item/CS_URS_2021_02/997013154" TargetMode="External" /><Relationship Id="rId61" Type="http://schemas.openxmlformats.org/officeDocument/2006/relationships/hyperlink" Target="https://podminky.urs.cz/item/CS_URS_2021_02/997013501" TargetMode="External" /><Relationship Id="rId62" Type="http://schemas.openxmlformats.org/officeDocument/2006/relationships/hyperlink" Target="https://podminky.urs.cz/item/CS_URS_2021_02/997013509" TargetMode="External" /><Relationship Id="rId63" Type="http://schemas.openxmlformats.org/officeDocument/2006/relationships/hyperlink" Target="https://podminky.urs.cz/item/CS_URS_2021_02/998011003" TargetMode="External" /><Relationship Id="rId64" Type="http://schemas.openxmlformats.org/officeDocument/2006/relationships/hyperlink" Target="https://podminky.urs.cz/item/CS_URS_2021_02/714121012" TargetMode="External" /><Relationship Id="rId65" Type="http://schemas.openxmlformats.org/officeDocument/2006/relationships/hyperlink" Target="https://podminky.urs.cz/item/CS_URS_2021_02/59036075" TargetMode="External" /><Relationship Id="rId66" Type="http://schemas.openxmlformats.org/officeDocument/2006/relationships/hyperlink" Target="https://podminky.urs.cz/item/CS_URS_2021_02/998714103" TargetMode="External" /><Relationship Id="rId67" Type="http://schemas.openxmlformats.org/officeDocument/2006/relationships/hyperlink" Target="https://podminky.urs.cz/item/CS_URS_2021_02/725291511" TargetMode="External" /><Relationship Id="rId68" Type="http://schemas.openxmlformats.org/officeDocument/2006/relationships/hyperlink" Target="https://podminky.urs.cz/item/CS_URS_2021_02/725291621" TargetMode="External" /><Relationship Id="rId69" Type="http://schemas.openxmlformats.org/officeDocument/2006/relationships/hyperlink" Target="https://podminky.urs.cz/item/CS_URS_2021_02/725291631" TargetMode="External" /><Relationship Id="rId70" Type="http://schemas.openxmlformats.org/officeDocument/2006/relationships/hyperlink" Target="https://podminky.urs.cz/item/CS_URS_2021_02/762511136" TargetMode="External" /><Relationship Id="rId71" Type="http://schemas.openxmlformats.org/officeDocument/2006/relationships/hyperlink" Target="https://podminky.urs.cz/item/CS_URS_2021_02/762526110" TargetMode="External" /><Relationship Id="rId72" Type="http://schemas.openxmlformats.org/officeDocument/2006/relationships/hyperlink" Target="https://podminky.urs.cz/item/CS_URS_2021_02/61223260" TargetMode="External" /><Relationship Id="rId73" Type="http://schemas.openxmlformats.org/officeDocument/2006/relationships/hyperlink" Target="https://podminky.urs.cz/item/CS_URS_2021_02/61223262" TargetMode="External" /><Relationship Id="rId74" Type="http://schemas.openxmlformats.org/officeDocument/2006/relationships/hyperlink" Target="https://podminky.urs.cz/item/CS_URS_2021_02/762595001" TargetMode="External" /><Relationship Id="rId75" Type="http://schemas.openxmlformats.org/officeDocument/2006/relationships/hyperlink" Target="https://podminky.urs.cz/item/CS_URS_2021_02/998762103" TargetMode="External" /><Relationship Id="rId76" Type="http://schemas.openxmlformats.org/officeDocument/2006/relationships/hyperlink" Target="https://podminky.urs.cz/item/CS_URS_2021_02/763111314" TargetMode="External" /><Relationship Id="rId77" Type="http://schemas.openxmlformats.org/officeDocument/2006/relationships/hyperlink" Target="https://podminky.urs.cz/item/CS_URS_2021_02/763131431" TargetMode="External" /><Relationship Id="rId78" Type="http://schemas.openxmlformats.org/officeDocument/2006/relationships/hyperlink" Target="https://podminky.urs.cz/item/CS_URS_2021_02/763431011" TargetMode="External" /><Relationship Id="rId79" Type="http://schemas.openxmlformats.org/officeDocument/2006/relationships/hyperlink" Target="https://podminky.urs.cz/item/CS_URS_2021_02/59036510" TargetMode="External" /><Relationship Id="rId80" Type="http://schemas.openxmlformats.org/officeDocument/2006/relationships/hyperlink" Target="https://podminky.urs.cz/item/CS_URS_2021_02/998763102" TargetMode="External" /><Relationship Id="rId81" Type="http://schemas.openxmlformats.org/officeDocument/2006/relationships/hyperlink" Target="https://podminky.urs.cz/item/CS_URS_2021_02/766416243" TargetMode="External" /><Relationship Id="rId82" Type="http://schemas.openxmlformats.org/officeDocument/2006/relationships/hyperlink" Target="https://podminky.urs.cz/item/CS_URS_2021_02/60722283" TargetMode="External" /><Relationship Id="rId83" Type="http://schemas.openxmlformats.org/officeDocument/2006/relationships/hyperlink" Target="https://podminky.urs.cz/item/CS_URS_2021_02/766666931" TargetMode="External" /><Relationship Id="rId84" Type="http://schemas.openxmlformats.org/officeDocument/2006/relationships/hyperlink" Target="https://podminky.urs.cz/item/CS_URS_2021_01/766682112" TargetMode="External" /><Relationship Id="rId85" Type="http://schemas.openxmlformats.org/officeDocument/2006/relationships/hyperlink" Target="https://podminky.urs.cz/item/CS_URS_2021_01/766682211" TargetMode="External" /><Relationship Id="rId86" Type="http://schemas.openxmlformats.org/officeDocument/2006/relationships/hyperlink" Target="https://podminky.urs.cz/item/CS_URS_2021_01/766682212" TargetMode="External" /><Relationship Id="rId87" Type="http://schemas.openxmlformats.org/officeDocument/2006/relationships/hyperlink" Target="https://podminky.urs.cz/item/CS_URS_2021_02/766693412" TargetMode="External" /><Relationship Id="rId88" Type="http://schemas.openxmlformats.org/officeDocument/2006/relationships/hyperlink" Target="https://podminky.urs.cz/item/CS_URS_2021_02/766693421" TargetMode="External" /><Relationship Id="rId89" Type="http://schemas.openxmlformats.org/officeDocument/2006/relationships/hyperlink" Target="https://podminky.urs.cz/item/CS_URS_2021_01/766694112" TargetMode="External" /><Relationship Id="rId90" Type="http://schemas.openxmlformats.org/officeDocument/2006/relationships/hyperlink" Target="https://podminky.urs.cz/item/CS_URS_2021_01/60794102" TargetMode="External" /><Relationship Id="rId91" Type="http://schemas.openxmlformats.org/officeDocument/2006/relationships/hyperlink" Target="https://podminky.urs.cz/item/CS_URS_2021_01/766694113" TargetMode="External" /><Relationship Id="rId92" Type="http://schemas.openxmlformats.org/officeDocument/2006/relationships/hyperlink" Target="https://podminky.urs.cz/item/CS_URS_2021_01/766694121" TargetMode="External" /><Relationship Id="rId93" Type="http://schemas.openxmlformats.org/officeDocument/2006/relationships/hyperlink" Target="https://podminky.urs.cz/item/CS_URS_2021_01/60794106" TargetMode="External" /><Relationship Id="rId94" Type="http://schemas.openxmlformats.org/officeDocument/2006/relationships/hyperlink" Target="https://podminky.urs.cz/item/CS_URS_2021_01/60794121" TargetMode="External" /><Relationship Id="rId95" Type="http://schemas.openxmlformats.org/officeDocument/2006/relationships/hyperlink" Target="https://podminky.urs.cz/item/CS_URS_2021_01/766694122" TargetMode="External" /><Relationship Id="rId96" Type="http://schemas.openxmlformats.org/officeDocument/2006/relationships/hyperlink" Target="https://podminky.urs.cz/item/CS_URS_2021_02/766660002" TargetMode="External" /><Relationship Id="rId97" Type="http://schemas.openxmlformats.org/officeDocument/2006/relationships/hyperlink" Target="https://podminky.urs.cz/item/CS_URS_2021_02/766682111" TargetMode="External" /><Relationship Id="rId98" Type="http://schemas.openxmlformats.org/officeDocument/2006/relationships/hyperlink" Target="https://podminky.urs.cz/item/CS_URS_2021_02/766660172" TargetMode="External" /><Relationship Id="rId99" Type="http://schemas.openxmlformats.org/officeDocument/2006/relationships/hyperlink" Target="https://podminky.urs.cz/item/CS_URS_2021_02/767113110" TargetMode="External" /><Relationship Id="rId100" Type="http://schemas.openxmlformats.org/officeDocument/2006/relationships/hyperlink" Target="https://podminky.urs.cz/item/CS_URS_2021_02/767113120" TargetMode="External" /><Relationship Id="rId101" Type="http://schemas.openxmlformats.org/officeDocument/2006/relationships/hyperlink" Target="https://podminky.urs.cz/item/CS_URS_2021_02/767531111" TargetMode="External" /><Relationship Id="rId102" Type="http://schemas.openxmlformats.org/officeDocument/2006/relationships/hyperlink" Target="https://podminky.urs.cz/item/CS_URS_2021_02/767531121" TargetMode="External" /><Relationship Id="rId103" Type="http://schemas.openxmlformats.org/officeDocument/2006/relationships/hyperlink" Target="https://podminky.urs.cz/item/CS_URS_2021_02/69752161" TargetMode="External" /><Relationship Id="rId104" Type="http://schemas.openxmlformats.org/officeDocument/2006/relationships/hyperlink" Target="https://podminky.urs.cz/item/CS_URS_2021_02/767893116" TargetMode="External" /><Relationship Id="rId105" Type="http://schemas.openxmlformats.org/officeDocument/2006/relationships/hyperlink" Target="https://podminky.urs.cz/item/CS_URS_2021_02/767995113" TargetMode="External" /><Relationship Id="rId106" Type="http://schemas.openxmlformats.org/officeDocument/2006/relationships/hyperlink" Target="https://podminky.urs.cz/item/CS_URS_2021_02/771111011" TargetMode="External" /><Relationship Id="rId107" Type="http://schemas.openxmlformats.org/officeDocument/2006/relationships/hyperlink" Target="https://podminky.urs.cz/item/CS_URS_2021_02/771121011" TargetMode="External" /><Relationship Id="rId108" Type="http://schemas.openxmlformats.org/officeDocument/2006/relationships/hyperlink" Target="https://podminky.urs.cz/item/CS_URS_2021_02/771151013" TargetMode="External" /><Relationship Id="rId109" Type="http://schemas.openxmlformats.org/officeDocument/2006/relationships/hyperlink" Target="https://podminky.urs.cz/item/CS_URS_2021_02/771574261" TargetMode="External" /><Relationship Id="rId110" Type="http://schemas.openxmlformats.org/officeDocument/2006/relationships/hyperlink" Target="https://podminky.urs.cz/item/CS_URS_2021_02/59761415" TargetMode="External" /><Relationship Id="rId111" Type="http://schemas.openxmlformats.org/officeDocument/2006/relationships/hyperlink" Target="https://podminky.urs.cz/item/CS_URS_2021_02/771591112" TargetMode="External" /><Relationship Id="rId112" Type="http://schemas.openxmlformats.org/officeDocument/2006/relationships/hyperlink" Target="https://podminky.urs.cz/item/CS_URS_2021_02/998771103" TargetMode="External" /><Relationship Id="rId113" Type="http://schemas.openxmlformats.org/officeDocument/2006/relationships/hyperlink" Target="https://podminky.urs.cz/item/CS_URS_2021_02/775429121" TargetMode="External" /><Relationship Id="rId114" Type="http://schemas.openxmlformats.org/officeDocument/2006/relationships/hyperlink" Target="https://podminky.urs.cz/item/CS_URS_2021_02/55343110" TargetMode="External" /><Relationship Id="rId115" Type="http://schemas.openxmlformats.org/officeDocument/2006/relationships/hyperlink" Target="https://podminky.urs.cz/item/CS_URS_2021_02/776111311" TargetMode="External" /><Relationship Id="rId116" Type="http://schemas.openxmlformats.org/officeDocument/2006/relationships/hyperlink" Target="https://podminky.urs.cz/item/CS_URS_2021_02/776121111" TargetMode="External" /><Relationship Id="rId117" Type="http://schemas.openxmlformats.org/officeDocument/2006/relationships/hyperlink" Target="https://podminky.urs.cz/item/CS_URS_2021_02/776141121" TargetMode="External" /><Relationship Id="rId118" Type="http://schemas.openxmlformats.org/officeDocument/2006/relationships/hyperlink" Target="https://podminky.urs.cz/item/CS_URS_2021_02/776231111" TargetMode="External" /><Relationship Id="rId119" Type="http://schemas.openxmlformats.org/officeDocument/2006/relationships/hyperlink" Target="https://podminky.urs.cz/item/CS_URS_2021_01/28411016" TargetMode="External" /><Relationship Id="rId120" Type="http://schemas.openxmlformats.org/officeDocument/2006/relationships/hyperlink" Target="https://podminky.urs.cz/item/CS_URS_2021_02/776411111" TargetMode="External" /><Relationship Id="rId121" Type="http://schemas.openxmlformats.org/officeDocument/2006/relationships/hyperlink" Target="https://podminky.urs.cz/item/CS_URS_2021_02/28411009" TargetMode="External" /><Relationship Id="rId122" Type="http://schemas.openxmlformats.org/officeDocument/2006/relationships/hyperlink" Target="https://podminky.urs.cz/item/CS_URS_2021_02/776991121" TargetMode="External" /><Relationship Id="rId123" Type="http://schemas.openxmlformats.org/officeDocument/2006/relationships/hyperlink" Target="https://podminky.urs.cz/item/CS_URS_2021_02/998776103" TargetMode="External" /><Relationship Id="rId124" Type="http://schemas.openxmlformats.org/officeDocument/2006/relationships/hyperlink" Target="https://podminky.urs.cz/item/CS_URS_2021_02/781121011" TargetMode="External" /><Relationship Id="rId125" Type="http://schemas.openxmlformats.org/officeDocument/2006/relationships/hyperlink" Target="https://podminky.urs.cz/item/CS_URS_2021_02/781131112" TargetMode="External" /><Relationship Id="rId126" Type="http://schemas.openxmlformats.org/officeDocument/2006/relationships/hyperlink" Target="https://podminky.urs.cz/item/CS_URS_2021_02/781474153" TargetMode="External" /><Relationship Id="rId127" Type="http://schemas.openxmlformats.org/officeDocument/2006/relationships/hyperlink" Target="https://podminky.urs.cz/item/CS_URS_2021_02/59761002" TargetMode="External" /><Relationship Id="rId128" Type="http://schemas.openxmlformats.org/officeDocument/2006/relationships/hyperlink" Target="https://podminky.urs.cz/item/CS_URS_2021_02/781491021" TargetMode="External" /><Relationship Id="rId129" Type="http://schemas.openxmlformats.org/officeDocument/2006/relationships/hyperlink" Target="https://podminky.urs.cz/item/CS_URS_2021_02/63465122" TargetMode="External" /><Relationship Id="rId130" Type="http://schemas.openxmlformats.org/officeDocument/2006/relationships/hyperlink" Target="https://podminky.urs.cz/item/CS_URS_2021_02/781494511" TargetMode="External" /><Relationship Id="rId131" Type="http://schemas.openxmlformats.org/officeDocument/2006/relationships/hyperlink" Target="https://podminky.urs.cz/item/CS_URS_2021_02/998781103" TargetMode="External" /><Relationship Id="rId132" Type="http://schemas.openxmlformats.org/officeDocument/2006/relationships/hyperlink" Target="https://podminky.urs.cz/item/CS_URS_2021_02/783301311" TargetMode="External" /><Relationship Id="rId133" Type="http://schemas.openxmlformats.org/officeDocument/2006/relationships/hyperlink" Target="https://podminky.urs.cz/item/CS_URS_2021_02/783315101" TargetMode="External" /><Relationship Id="rId134" Type="http://schemas.openxmlformats.org/officeDocument/2006/relationships/hyperlink" Target="https://podminky.urs.cz/item/CS_URS_2021_02/783317101" TargetMode="External" /><Relationship Id="rId135" Type="http://schemas.openxmlformats.org/officeDocument/2006/relationships/hyperlink" Target="https://podminky.urs.cz/item/CS_URS_2021_02/784121001" TargetMode="External" /><Relationship Id="rId136" Type="http://schemas.openxmlformats.org/officeDocument/2006/relationships/hyperlink" Target="https://podminky.urs.cz/item/CS_URS_2021_02/784181101" TargetMode="External" /><Relationship Id="rId137" Type="http://schemas.openxmlformats.org/officeDocument/2006/relationships/hyperlink" Target="https://podminky.urs.cz/item/CS_URS_2021_02/784221101" TargetMode="External" /><Relationship Id="rId138" Type="http://schemas.openxmlformats.org/officeDocument/2006/relationships/hyperlink" Target="https://podminky.urs.cz/item/CS_URS_2021_02/786681003" TargetMode="External" /><Relationship Id="rId1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213102" TargetMode="External" /><Relationship Id="rId2" Type="http://schemas.openxmlformats.org/officeDocument/2006/relationships/hyperlink" Target="https://podminky.urs.cz/item/CS_URS_2021_02/132212112" TargetMode="External" /><Relationship Id="rId3" Type="http://schemas.openxmlformats.org/officeDocument/2006/relationships/hyperlink" Target="https://podminky.urs.cz/item/CS_URS_2021_02/162211311" TargetMode="External" /><Relationship Id="rId4" Type="http://schemas.openxmlformats.org/officeDocument/2006/relationships/hyperlink" Target="https://podminky.urs.cz/item/CS_URS_2021_02/162211319" TargetMode="External" /><Relationship Id="rId5" Type="http://schemas.openxmlformats.org/officeDocument/2006/relationships/hyperlink" Target="https://podminky.urs.cz/item/CS_URS_2021_02/162751117" TargetMode="External" /><Relationship Id="rId6" Type="http://schemas.openxmlformats.org/officeDocument/2006/relationships/hyperlink" Target="https://podminky.urs.cz/item/CS_URS_2021_02/171201221" TargetMode="External" /><Relationship Id="rId7" Type="http://schemas.openxmlformats.org/officeDocument/2006/relationships/hyperlink" Target="https://podminky.urs.cz/item/CS_URS_2021_02/174111101" TargetMode="External" /><Relationship Id="rId8" Type="http://schemas.openxmlformats.org/officeDocument/2006/relationships/hyperlink" Target="https://podminky.urs.cz/item/CS_URS_2021_02/175111101" TargetMode="External" /><Relationship Id="rId9" Type="http://schemas.openxmlformats.org/officeDocument/2006/relationships/hyperlink" Target="https://podminky.urs.cz/item/CS_URS_2021_02/58331200" TargetMode="External" /><Relationship Id="rId10" Type="http://schemas.openxmlformats.org/officeDocument/2006/relationships/hyperlink" Target="https://podminky.urs.cz/item/CS_URS_2021_02/358315114" TargetMode="External" /><Relationship Id="rId11" Type="http://schemas.openxmlformats.org/officeDocument/2006/relationships/hyperlink" Target="https://podminky.urs.cz/item/CS_URS_2021_02/451572111" TargetMode="External" /><Relationship Id="rId12" Type="http://schemas.openxmlformats.org/officeDocument/2006/relationships/hyperlink" Target="https://podminky.urs.cz/item/CS_URS_2021_02/894811131" TargetMode="External" /><Relationship Id="rId13" Type="http://schemas.openxmlformats.org/officeDocument/2006/relationships/hyperlink" Target="https://podminky.urs.cz/item/CS_URS_2021_02/894812051" TargetMode="External" /><Relationship Id="rId14" Type="http://schemas.openxmlformats.org/officeDocument/2006/relationships/hyperlink" Target="https://podminky.urs.cz/item/CS_URS_2021_02/997013215" TargetMode="External" /><Relationship Id="rId15" Type="http://schemas.openxmlformats.org/officeDocument/2006/relationships/hyperlink" Target="https://podminky.urs.cz/item/CS_URS_2021_02/997013501" TargetMode="External" /><Relationship Id="rId16" Type="http://schemas.openxmlformats.org/officeDocument/2006/relationships/hyperlink" Target="https://podminky.urs.cz/item/CS_URS_2021_02/997013509" TargetMode="External" /><Relationship Id="rId17" Type="http://schemas.openxmlformats.org/officeDocument/2006/relationships/hyperlink" Target="https://podminky.urs.cz/item/CS_URS_2021_02/997013631" TargetMode="External" /><Relationship Id="rId18" Type="http://schemas.openxmlformats.org/officeDocument/2006/relationships/hyperlink" Target="https://podminky.urs.cz/item/CS_URS_2021_02/721110806" TargetMode="External" /><Relationship Id="rId19" Type="http://schemas.openxmlformats.org/officeDocument/2006/relationships/hyperlink" Target="https://podminky.urs.cz/item/CS_URS_2021_02/721110951" TargetMode="External" /><Relationship Id="rId20" Type="http://schemas.openxmlformats.org/officeDocument/2006/relationships/hyperlink" Target="https://podminky.urs.cz/item/CS_URS_2021_02/721110952" TargetMode="External" /><Relationship Id="rId21" Type="http://schemas.openxmlformats.org/officeDocument/2006/relationships/hyperlink" Target="https://podminky.urs.cz/item/CS_URS_2021_02/721110953" TargetMode="External" /><Relationship Id="rId22" Type="http://schemas.openxmlformats.org/officeDocument/2006/relationships/hyperlink" Target="https://podminky.urs.cz/item/CS_URS_2021_02/721111102" TargetMode="External" /><Relationship Id="rId23" Type="http://schemas.openxmlformats.org/officeDocument/2006/relationships/hyperlink" Target="https://podminky.urs.cz/item/CS_URS_2021_02/721111103" TargetMode="External" /><Relationship Id="rId24" Type="http://schemas.openxmlformats.org/officeDocument/2006/relationships/hyperlink" Target="https://podminky.urs.cz/item/CS_URS_2021_02/721140806" TargetMode="External" /><Relationship Id="rId25" Type="http://schemas.openxmlformats.org/officeDocument/2006/relationships/hyperlink" Target="https://podminky.urs.cz/item/CS_URS_2021_02/721171803" TargetMode="External" /><Relationship Id="rId26" Type="http://schemas.openxmlformats.org/officeDocument/2006/relationships/hyperlink" Target="https://podminky.urs.cz/item/CS_URS_2021_02/721171808" TargetMode="External" /><Relationship Id="rId27" Type="http://schemas.openxmlformats.org/officeDocument/2006/relationships/hyperlink" Target="https://podminky.urs.cz/item/CS_URS_2021_02/721171915" TargetMode="External" /><Relationship Id="rId28" Type="http://schemas.openxmlformats.org/officeDocument/2006/relationships/hyperlink" Target="https://podminky.urs.cz/item/CS_URS_2021_02/721171917" TargetMode="External" /><Relationship Id="rId29" Type="http://schemas.openxmlformats.org/officeDocument/2006/relationships/hyperlink" Target="https://podminky.urs.cz/item/CS_URS_2021_02/721173401" TargetMode="External" /><Relationship Id="rId30" Type="http://schemas.openxmlformats.org/officeDocument/2006/relationships/hyperlink" Target="https://podminky.urs.cz/item/CS_URS_2021_02/721173402" TargetMode="External" /><Relationship Id="rId31" Type="http://schemas.openxmlformats.org/officeDocument/2006/relationships/hyperlink" Target="https://podminky.urs.cz/item/CS_URS_2021_02/721173403" TargetMode="External" /><Relationship Id="rId32" Type="http://schemas.openxmlformats.org/officeDocument/2006/relationships/hyperlink" Target="https://podminky.urs.cz/item/CS_URS_2021_02/721174024" TargetMode="External" /><Relationship Id="rId33" Type="http://schemas.openxmlformats.org/officeDocument/2006/relationships/hyperlink" Target="https://podminky.urs.cz/item/CS_URS_2021_02/721174025" TargetMode="External" /><Relationship Id="rId34" Type="http://schemas.openxmlformats.org/officeDocument/2006/relationships/hyperlink" Target="https://podminky.urs.cz/item/CS_URS_2021_02/721174042" TargetMode="External" /><Relationship Id="rId35" Type="http://schemas.openxmlformats.org/officeDocument/2006/relationships/hyperlink" Target="https://podminky.urs.cz/item/CS_URS_2021_02/721174043" TargetMode="External" /><Relationship Id="rId36" Type="http://schemas.openxmlformats.org/officeDocument/2006/relationships/hyperlink" Target="https://podminky.urs.cz/item/CS_URS_2021_02/721174044" TargetMode="External" /><Relationship Id="rId37" Type="http://schemas.openxmlformats.org/officeDocument/2006/relationships/hyperlink" Target="https://podminky.urs.cz/item/CS_URS_2021_02/721174045" TargetMode="External" /><Relationship Id="rId38" Type="http://schemas.openxmlformats.org/officeDocument/2006/relationships/hyperlink" Target="https://podminky.urs.cz/item/CS_URS_2021_02/721194103" TargetMode="External" /><Relationship Id="rId39" Type="http://schemas.openxmlformats.org/officeDocument/2006/relationships/hyperlink" Target="https://podminky.urs.cz/item/CS_URS_2021_02/721194104" TargetMode="External" /><Relationship Id="rId40" Type="http://schemas.openxmlformats.org/officeDocument/2006/relationships/hyperlink" Target="https://podminky.urs.cz/item/CS_URS_2021_02/721194105" TargetMode="External" /><Relationship Id="rId41" Type="http://schemas.openxmlformats.org/officeDocument/2006/relationships/hyperlink" Target="https://podminky.urs.cz/item/CS_URS_2021_02/721194109" TargetMode="External" /><Relationship Id="rId42" Type="http://schemas.openxmlformats.org/officeDocument/2006/relationships/hyperlink" Target="https://podminky.urs.cz/item/CS_URS_2021_02/721211403" TargetMode="External" /><Relationship Id="rId43" Type="http://schemas.openxmlformats.org/officeDocument/2006/relationships/hyperlink" Target="https://podminky.urs.cz/item/CS_URS_2021_02/721211502" TargetMode="External" /><Relationship Id="rId44" Type="http://schemas.openxmlformats.org/officeDocument/2006/relationships/hyperlink" Target="https://podminky.urs.cz/item/CS_URS_2021_02/721273151" TargetMode="External" /><Relationship Id="rId45" Type="http://schemas.openxmlformats.org/officeDocument/2006/relationships/hyperlink" Target="https://podminky.urs.cz/item/CS_URS_2021_02/721273153" TargetMode="External" /><Relationship Id="rId46" Type="http://schemas.openxmlformats.org/officeDocument/2006/relationships/hyperlink" Target="https://podminky.urs.cz/item/CS_URS_2021_02/721290111" TargetMode="External" /><Relationship Id="rId47" Type="http://schemas.openxmlformats.org/officeDocument/2006/relationships/hyperlink" Target="https://podminky.urs.cz/item/CS_URS_2021_02/721290112" TargetMode="External" /><Relationship Id="rId48" Type="http://schemas.openxmlformats.org/officeDocument/2006/relationships/hyperlink" Target="https://podminky.urs.cz/item/CS_URS_2021_02/998721103" TargetMode="External" /><Relationship Id="rId49" Type="http://schemas.openxmlformats.org/officeDocument/2006/relationships/hyperlink" Target="https://podminky.urs.cz/item/CS_URS_2021_02/722130801" TargetMode="External" /><Relationship Id="rId50" Type="http://schemas.openxmlformats.org/officeDocument/2006/relationships/hyperlink" Target="https://podminky.urs.cz/item/CS_URS_2021_02/722130803" TargetMode="External" /><Relationship Id="rId51" Type="http://schemas.openxmlformats.org/officeDocument/2006/relationships/hyperlink" Target="https://podminky.urs.cz/item/CS_URS_2021_02/722130804" TargetMode="External" /><Relationship Id="rId52" Type="http://schemas.openxmlformats.org/officeDocument/2006/relationships/hyperlink" Target="https://podminky.urs.cz/item/CS_URS_2021_02/722130805" TargetMode="External" /><Relationship Id="rId53" Type="http://schemas.openxmlformats.org/officeDocument/2006/relationships/hyperlink" Target="https://podminky.urs.cz/item/CS_URS_2021_02/722131918" TargetMode="External" /><Relationship Id="rId54" Type="http://schemas.openxmlformats.org/officeDocument/2006/relationships/hyperlink" Target="https://podminky.urs.cz/item/CS_URS_2021_02/722140114" TargetMode="External" /><Relationship Id="rId55" Type="http://schemas.openxmlformats.org/officeDocument/2006/relationships/hyperlink" Target="https://podminky.urs.cz/item/CS_URS_2021_02/722140115" TargetMode="External" /><Relationship Id="rId56" Type="http://schemas.openxmlformats.org/officeDocument/2006/relationships/hyperlink" Target="https://podminky.urs.cz/item/CS_URS_2021_02/722140116" TargetMode="External" /><Relationship Id="rId57" Type="http://schemas.openxmlformats.org/officeDocument/2006/relationships/hyperlink" Target="https://podminky.urs.cz/item/CS_URS_2021_02/722140117" TargetMode="External" /><Relationship Id="rId58" Type="http://schemas.openxmlformats.org/officeDocument/2006/relationships/hyperlink" Target="https://podminky.urs.cz/item/CS_URS_2021_02/722174002" TargetMode="External" /><Relationship Id="rId59" Type="http://schemas.openxmlformats.org/officeDocument/2006/relationships/hyperlink" Target="https://podminky.urs.cz/item/CS_URS_2021_02/722174003" TargetMode="External" /><Relationship Id="rId60" Type="http://schemas.openxmlformats.org/officeDocument/2006/relationships/hyperlink" Target="https://podminky.urs.cz/item/CS_URS_2021_02/722174004" TargetMode="External" /><Relationship Id="rId61" Type="http://schemas.openxmlformats.org/officeDocument/2006/relationships/hyperlink" Target="https://podminky.urs.cz/item/CS_URS_2021_02/722174005" TargetMode="External" /><Relationship Id="rId62" Type="http://schemas.openxmlformats.org/officeDocument/2006/relationships/hyperlink" Target="https://podminky.urs.cz/item/CS_URS_2021_02/722174006" TargetMode="External" /><Relationship Id="rId63" Type="http://schemas.openxmlformats.org/officeDocument/2006/relationships/hyperlink" Target="https://podminky.urs.cz/item/CS_URS_2021_02/722174022" TargetMode="External" /><Relationship Id="rId64" Type="http://schemas.openxmlformats.org/officeDocument/2006/relationships/hyperlink" Target="https://podminky.urs.cz/item/CS_URS_2021_02/722174023" TargetMode="External" /><Relationship Id="rId65" Type="http://schemas.openxmlformats.org/officeDocument/2006/relationships/hyperlink" Target="https://podminky.urs.cz/item/CS_URS_2021_02/722174024" TargetMode="External" /><Relationship Id="rId66" Type="http://schemas.openxmlformats.org/officeDocument/2006/relationships/hyperlink" Target="https://podminky.urs.cz/item/CS_URS_2021_02/722174025" TargetMode="External" /><Relationship Id="rId67" Type="http://schemas.openxmlformats.org/officeDocument/2006/relationships/hyperlink" Target="https://podminky.urs.cz/item/CS_URS_2021_02/722181123" TargetMode="External" /><Relationship Id="rId68" Type="http://schemas.openxmlformats.org/officeDocument/2006/relationships/hyperlink" Target="https://podminky.urs.cz/item/CS_URS_2021_02/722181126" TargetMode="External" /><Relationship Id="rId69" Type="http://schemas.openxmlformats.org/officeDocument/2006/relationships/hyperlink" Target="https://podminky.urs.cz/item/CS_URS_2021_02/722181127" TargetMode="External" /><Relationship Id="rId70" Type="http://schemas.openxmlformats.org/officeDocument/2006/relationships/hyperlink" Target="https://podminky.urs.cz/item/CS_URS_2021_02/722181222" TargetMode="External" /><Relationship Id="rId71" Type="http://schemas.openxmlformats.org/officeDocument/2006/relationships/hyperlink" Target="https://podminky.urs.cz/item/CS_URS_2021_02/722181223" TargetMode="External" /><Relationship Id="rId72" Type="http://schemas.openxmlformats.org/officeDocument/2006/relationships/hyperlink" Target="https://podminky.urs.cz/item/CS_URS_2021_02/722181231" TargetMode="External" /><Relationship Id="rId73" Type="http://schemas.openxmlformats.org/officeDocument/2006/relationships/hyperlink" Target="https://podminky.urs.cz/item/CS_URS_2021_02/722181232" TargetMode="External" /><Relationship Id="rId74" Type="http://schemas.openxmlformats.org/officeDocument/2006/relationships/hyperlink" Target="https://podminky.urs.cz/item/CS_URS_2021_02/722181233" TargetMode="External" /><Relationship Id="rId75" Type="http://schemas.openxmlformats.org/officeDocument/2006/relationships/hyperlink" Target="https://podminky.urs.cz/item/CS_URS_2021_02/722181251" TargetMode="External" /><Relationship Id="rId76" Type="http://schemas.openxmlformats.org/officeDocument/2006/relationships/hyperlink" Target="https://podminky.urs.cz/item/CS_URS_2021_02/722181252" TargetMode="External" /><Relationship Id="rId77" Type="http://schemas.openxmlformats.org/officeDocument/2006/relationships/hyperlink" Target="https://podminky.urs.cz/item/CS_URS_2021_02/722181256" TargetMode="External" /><Relationship Id="rId78" Type="http://schemas.openxmlformats.org/officeDocument/2006/relationships/hyperlink" Target="https://podminky.urs.cz/item/CS_URS_2021_02/722220152" TargetMode="External" /><Relationship Id="rId79" Type="http://schemas.openxmlformats.org/officeDocument/2006/relationships/hyperlink" Target="https://podminky.urs.cz/item/CS_URS_2021_02/722230102" TargetMode="External" /><Relationship Id="rId80" Type="http://schemas.openxmlformats.org/officeDocument/2006/relationships/hyperlink" Target="https://podminky.urs.cz/item/CS_URS_2021_02/722230103" TargetMode="External" /><Relationship Id="rId81" Type="http://schemas.openxmlformats.org/officeDocument/2006/relationships/hyperlink" Target="https://podminky.urs.cz/item/CS_URS_2021_02/722230104" TargetMode="External" /><Relationship Id="rId82" Type="http://schemas.openxmlformats.org/officeDocument/2006/relationships/hyperlink" Target="https://podminky.urs.cz/item/CS_URS_2021_02/722230105" TargetMode="External" /><Relationship Id="rId83" Type="http://schemas.openxmlformats.org/officeDocument/2006/relationships/hyperlink" Target="https://podminky.urs.cz/item/CS_URS_2021_02/722230106" TargetMode="External" /><Relationship Id="rId84" Type="http://schemas.openxmlformats.org/officeDocument/2006/relationships/hyperlink" Target="https://podminky.urs.cz/item/CS_URS_2021_02/722230115" TargetMode="External" /><Relationship Id="rId85" Type="http://schemas.openxmlformats.org/officeDocument/2006/relationships/hyperlink" Target="https://podminky.urs.cz/item/CS_URS_2021_02/722230116" TargetMode="External" /><Relationship Id="rId86" Type="http://schemas.openxmlformats.org/officeDocument/2006/relationships/hyperlink" Target="https://podminky.urs.cz/item/CS_URS_2021_02/722231074" TargetMode="External" /><Relationship Id="rId87" Type="http://schemas.openxmlformats.org/officeDocument/2006/relationships/hyperlink" Target="https://podminky.urs.cz/item/CS_URS_2021_02/722231076" TargetMode="External" /><Relationship Id="rId88" Type="http://schemas.openxmlformats.org/officeDocument/2006/relationships/hyperlink" Target="https://podminky.urs.cz/item/CS_URS_2021_02/722231143" TargetMode="External" /><Relationship Id="rId89" Type="http://schemas.openxmlformats.org/officeDocument/2006/relationships/hyperlink" Target="https://podminky.urs.cz/item/CS_URS_2021_02/722231205" TargetMode="External" /><Relationship Id="rId90" Type="http://schemas.openxmlformats.org/officeDocument/2006/relationships/hyperlink" Target="https://podminky.urs.cz/item/CS_URS_2021_02/722232065" TargetMode="External" /><Relationship Id="rId91" Type="http://schemas.openxmlformats.org/officeDocument/2006/relationships/hyperlink" Target="https://podminky.urs.cz/item/CS_URS_2021_02/722234267" TargetMode="External" /><Relationship Id="rId92" Type="http://schemas.openxmlformats.org/officeDocument/2006/relationships/hyperlink" Target="https://podminky.urs.cz/item/CS_URS_2021_02/722250133" TargetMode="External" /><Relationship Id="rId93" Type="http://schemas.openxmlformats.org/officeDocument/2006/relationships/hyperlink" Target="https://podminky.urs.cz/item/CS_URS_2021_02/722290226" TargetMode="External" /><Relationship Id="rId94" Type="http://schemas.openxmlformats.org/officeDocument/2006/relationships/hyperlink" Target="https://podminky.urs.cz/item/CS_URS_2021_02/722290234" TargetMode="External" /><Relationship Id="rId95" Type="http://schemas.openxmlformats.org/officeDocument/2006/relationships/hyperlink" Target="https://podminky.urs.cz/item/CS_URS_2021_02/998722103" TargetMode="External" /><Relationship Id="rId96" Type="http://schemas.openxmlformats.org/officeDocument/2006/relationships/hyperlink" Target="https://podminky.urs.cz/item/CS_URS_2021_02/724234109" TargetMode="External" /><Relationship Id="rId97" Type="http://schemas.openxmlformats.org/officeDocument/2006/relationships/hyperlink" Target="https://podminky.urs.cz/item/CS_URS_2021_02/725110814" TargetMode="External" /><Relationship Id="rId98" Type="http://schemas.openxmlformats.org/officeDocument/2006/relationships/hyperlink" Target="https://podminky.urs.cz/item/CS_URS_2021_02/725112022" TargetMode="External" /><Relationship Id="rId99" Type="http://schemas.openxmlformats.org/officeDocument/2006/relationships/hyperlink" Target="https://podminky.urs.cz/item/CS_URS_2021_02/725112173" TargetMode="External" /><Relationship Id="rId100" Type="http://schemas.openxmlformats.org/officeDocument/2006/relationships/hyperlink" Target="https://podminky.urs.cz/item/CS_URS_2021_02/725121525" TargetMode="External" /><Relationship Id="rId101" Type="http://schemas.openxmlformats.org/officeDocument/2006/relationships/hyperlink" Target="https://podminky.urs.cz/item/CS_URS_2021_02/725130811" TargetMode="External" /><Relationship Id="rId102" Type="http://schemas.openxmlformats.org/officeDocument/2006/relationships/hyperlink" Target="https://podminky.urs.cz/item/CS_URS_2021_02/725210821" TargetMode="External" /><Relationship Id="rId103" Type="http://schemas.openxmlformats.org/officeDocument/2006/relationships/hyperlink" Target="https://podminky.urs.cz/item/CS_URS_2021_01/725211603" TargetMode="External" /><Relationship Id="rId104" Type="http://schemas.openxmlformats.org/officeDocument/2006/relationships/hyperlink" Target="https://podminky.urs.cz/item/CS_URS_2021_02/725211661" TargetMode="External" /><Relationship Id="rId105" Type="http://schemas.openxmlformats.org/officeDocument/2006/relationships/hyperlink" Target="https://podminky.urs.cz/item/CS_URS_2021_02/725211681" TargetMode="External" /><Relationship Id="rId106" Type="http://schemas.openxmlformats.org/officeDocument/2006/relationships/hyperlink" Target="https://podminky.urs.cz/item/CS_URS_2021_02/725230811" TargetMode="External" /><Relationship Id="rId107" Type="http://schemas.openxmlformats.org/officeDocument/2006/relationships/hyperlink" Target="https://podminky.urs.cz/item/CS_URS_2021_02/725231203" TargetMode="External" /><Relationship Id="rId108" Type="http://schemas.openxmlformats.org/officeDocument/2006/relationships/hyperlink" Target="https://podminky.urs.cz/item/CS_URS_2021_02/725241512" TargetMode="External" /><Relationship Id="rId109" Type="http://schemas.openxmlformats.org/officeDocument/2006/relationships/hyperlink" Target="https://podminky.urs.cz/item/CS_URS_2021_02/725244122" TargetMode="External" /><Relationship Id="rId110" Type="http://schemas.openxmlformats.org/officeDocument/2006/relationships/hyperlink" Target="https://podminky.urs.cz/item/CS_URS_2021_02/725291706" TargetMode="External" /><Relationship Id="rId111" Type="http://schemas.openxmlformats.org/officeDocument/2006/relationships/hyperlink" Target="https://podminky.urs.cz/item/CS_URS_2021_02/725310823" TargetMode="External" /><Relationship Id="rId112" Type="http://schemas.openxmlformats.org/officeDocument/2006/relationships/hyperlink" Target="https://podminky.urs.cz/item/CS_URS_2021_02/725330820" TargetMode="External" /><Relationship Id="rId113" Type="http://schemas.openxmlformats.org/officeDocument/2006/relationships/hyperlink" Target="https://podminky.urs.cz/item/CS_URS_2021_02/725331111" TargetMode="External" /><Relationship Id="rId114" Type="http://schemas.openxmlformats.org/officeDocument/2006/relationships/hyperlink" Target="https://podminky.urs.cz/item/CS_URS_2021_02/725810811" TargetMode="External" /><Relationship Id="rId115" Type="http://schemas.openxmlformats.org/officeDocument/2006/relationships/hyperlink" Target="https://podminky.urs.cz/item/CS_URS_2021_02/725811301" TargetMode="External" /><Relationship Id="rId116" Type="http://schemas.openxmlformats.org/officeDocument/2006/relationships/hyperlink" Target="https://podminky.urs.cz/item/CS_URS_2021_02/725813111" TargetMode="External" /><Relationship Id="rId117" Type="http://schemas.openxmlformats.org/officeDocument/2006/relationships/hyperlink" Target="https://podminky.urs.cz/item/CS_URS_2021_02/725820801" TargetMode="External" /><Relationship Id="rId118" Type="http://schemas.openxmlformats.org/officeDocument/2006/relationships/hyperlink" Target="https://podminky.urs.cz/item/CS_URS_2021_02/725822613" TargetMode="External" /><Relationship Id="rId119" Type="http://schemas.openxmlformats.org/officeDocument/2006/relationships/hyperlink" Target="https://podminky.urs.cz/item/CS_URS_2021_02/725823112" TargetMode="External" /><Relationship Id="rId120" Type="http://schemas.openxmlformats.org/officeDocument/2006/relationships/hyperlink" Target="https://podminky.urs.cz/item/CS_URS_2021_02/725841312" TargetMode="External" /><Relationship Id="rId121" Type="http://schemas.openxmlformats.org/officeDocument/2006/relationships/hyperlink" Target="https://podminky.urs.cz/item/CS_URS_2021_02/998725103" TargetMode="External" /><Relationship Id="rId122" Type="http://schemas.openxmlformats.org/officeDocument/2006/relationships/hyperlink" Target="https://podminky.urs.cz/item/CS_URS_2021_02/726111001" TargetMode="External" /><Relationship Id="rId123" Type="http://schemas.openxmlformats.org/officeDocument/2006/relationships/hyperlink" Target="https://podminky.urs.cz/item/CS_URS_2021_02/726111011" TargetMode="External" /><Relationship Id="rId124" Type="http://schemas.openxmlformats.org/officeDocument/2006/relationships/hyperlink" Target="https://podminky.urs.cz/item/CS_URS_2021_02/726111031" TargetMode="External" /><Relationship Id="rId125" Type="http://schemas.openxmlformats.org/officeDocument/2006/relationships/hyperlink" Target="https://podminky.urs.cz/item/CS_URS_2021_02/998726113" TargetMode="External" /><Relationship Id="rId126" Type="http://schemas.openxmlformats.org/officeDocument/2006/relationships/hyperlink" Target="https://podminky.urs.cz/item/CS_URS_2021_01/727111112" TargetMode="External" /><Relationship Id="rId127" Type="http://schemas.openxmlformats.org/officeDocument/2006/relationships/hyperlink" Target="https://podminky.urs.cz/item/CS_URS_2021_01/727111114" TargetMode="External" /><Relationship Id="rId128" Type="http://schemas.openxmlformats.org/officeDocument/2006/relationships/hyperlink" Target="https://podminky.urs.cz/item/CS_URS_2021_01/727111116" TargetMode="External" /><Relationship Id="rId129" Type="http://schemas.openxmlformats.org/officeDocument/2006/relationships/hyperlink" Target="https://podminky.urs.cz/item/CS_URS_2021_01/727111117" TargetMode="External" /><Relationship Id="rId130" Type="http://schemas.openxmlformats.org/officeDocument/2006/relationships/hyperlink" Target="https://podminky.urs.cz/item/CS_URS_2021_01/727111119" TargetMode="External" /><Relationship Id="rId131" Type="http://schemas.openxmlformats.org/officeDocument/2006/relationships/hyperlink" Target="https://podminky.urs.cz/item/CS_URS_2021_01/727111202" TargetMode="External" /><Relationship Id="rId132" Type="http://schemas.openxmlformats.org/officeDocument/2006/relationships/hyperlink" Target="https://podminky.urs.cz/item/CS_URS_2021_01/727111204" TargetMode="External" /><Relationship Id="rId133" Type="http://schemas.openxmlformats.org/officeDocument/2006/relationships/hyperlink" Target="https://podminky.urs.cz/item/CS_URS_2021_01/727111206" TargetMode="External" /><Relationship Id="rId134" Type="http://schemas.openxmlformats.org/officeDocument/2006/relationships/hyperlink" Target="https://podminky.urs.cz/item/CS_URS_2021_02/732421214" TargetMode="External" /><Relationship Id="rId135" Type="http://schemas.openxmlformats.org/officeDocument/2006/relationships/hyperlink" Target="https://podminky.urs.cz/item/CS_URS_2021_02/734211120" TargetMode="External" /><Relationship Id="rId136" Type="http://schemas.openxmlformats.org/officeDocument/2006/relationships/hyperlink" Target="https://podminky.urs.cz/item/CS_URS_2021_02/781493611" TargetMode="External" /><Relationship Id="rId137" Type="http://schemas.openxmlformats.org/officeDocument/2006/relationships/hyperlink" Target="https://podminky.urs.cz/item/CS_URS_2021_02/56245726" TargetMode="External" /><Relationship Id="rId13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20210531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objektu č.p. 2983 U Synagogy SO01 stavební úpravy budovy rev9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Česká Lípa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3. 11. 2021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Č. Lípa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J. Nešněra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ROUND(AG55+AG56+AG67,2)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ROUND(AS55+AS56+AS67,2)</f>
        <v>0</v>
      </c>
      <c r="AT54" s="107">
        <f>ROUND(SUM(AV54:AW54),2)</f>
        <v>0</v>
      </c>
      <c r="AU54" s="108">
        <f>ROUND(AU55+AU56+AU67,5)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ROUND(AZ55+AZ56+AZ67,2)</f>
        <v>0</v>
      </c>
      <c r="BA54" s="107">
        <f>ROUND(BA55+BA56+BA67,2)</f>
        <v>0</v>
      </c>
      <c r="BB54" s="107">
        <f>ROUND(BB55+BB56+BB67,2)</f>
        <v>0</v>
      </c>
      <c r="BC54" s="107">
        <f>ROUND(BC55+BC56+BC67,2)</f>
        <v>0</v>
      </c>
      <c r="BD54" s="109">
        <f>ROUND(BD55+BD56+BD67,2)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SO01 stavební část -...'!J30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'01 - SO01 stavební část -...'!P95</f>
        <v>0</v>
      </c>
      <c r="AV55" s="121">
        <f>'01 - SO01 stavební část -...'!J33</f>
        <v>0</v>
      </c>
      <c r="AW55" s="121">
        <f>'01 - SO01 stavební část -...'!J34</f>
        <v>0</v>
      </c>
      <c r="AX55" s="121">
        <f>'01 - SO01 stavební část -...'!J35</f>
        <v>0</v>
      </c>
      <c r="AY55" s="121">
        <f>'01 - SO01 stavební část -...'!J36</f>
        <v>0</v>
      </c>
      <c r="AZ55" s="121">
        <f>'01 - SO01 stavební část -...'!F33</f>
        <v>0</v>
      </c>
      <c r="BA55" s="121">
        <f>'01 - SO01 stavební část -...'!F34</f>
        <v>0</v>
      </c>
      <c r="BB55" s="121">
        <f>'01 - SO01 stavební část -...'!F35</f>
        <v>0</v>
      </c>
      <c r="BC55" s="121">
        <f>'01 - SO01 stavební část -...'!F36</f>
        <v>0</v>
      </c>
      <c r="BD55" s="123">
        <f>'01 - SO01 stavební část -...'!F37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7"/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25">
        <f>ROUND(AG57+SUM(AG58:AG64),2)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79</v>
      </c>
      <c r="AR56" s="119"/>
      <c r="AS56" s="120">
        <f>ROUND(AS57+SUM(AS58:AS64),2)</f>
        <v>0</v>
      </c>
      <c r="AT56" s="121">
        <f>ROUND(SUM(AV56:AW56),2)</f>
        <v>0</v>
      </c>
      <c r="AU56" s="122">
        <f>ROUND(AU57+SUM(AU58:AU64),5)</f>
        <v>0</v>
      </c>
      <c r="AV56" s="121">
        <f>ROUND(AZ56*L29,2)</f>
        <v>0</v>
      </c>
      <c r="AW56" s="121">
        <f>ROUND(BA56*L30,2)</f>
        <v>0</v>
      </c>
      <c r="AX56" s="121">
        <f>ROUND(BB56*L29,2)</f>
        <v>0</v>
      </c>
      <c r="AY56" s="121">
        <f>ROUND(BC56*L30,2)</f>
        <v>0</v>
      </c>
      <c r="AZ56" s="121">
        <f>ROUND(AZ57+SUM(AZ58:AZ64),2)</f>
        <v>0</v>
      </c>
      <c r="BA56" s="121">
        <f>ROUND(BA57+SUM(BA58:BA64),2)</f>
        <v>0</v>
      </c>
      <c r="BB56" s="121">
        <f>ROUND(BB57+SUM(BB58:BB64),2)</f>
        <v>0</v>
      </c>
      <c r="BC56" s="121">
        <f>ROUND(BC57+SUM(BC58:BC64),2)</f>
        <v>0</v>
      </c>
      <c r="BD56" s="123">
        <f>ROUND(BD57+SUM(BD58:BD64),2)</f>
        <v>0</v>
      </c>
      <c r="BE56" s="7"/>
      <c r="BS56" s="124" t="s">
        <v>71</v>
      </c>
      <c r="BT56" s="124" t="s">
        <v>80</v>
      </c>
      <c r="BV56" s="124" t="s">
        <v>74</v>
      </c>
      <c r="BW56" s="124" t="s">
        <v>85</v>
      </c>
      <c r="BX56" s="124" t="s">
        <v>5</v>
      </c>
      <c r="CL56" s="124" t="s">
        <v>19</v>
      </c>
      <c r="CM56" s="124" t="s">
        <v>82</v>
      </c>
    </row>
    <row r="57" spans="1:91" s="4" customFormat="1" ht="16.5" customHeight="1">
      <c r="A57" s="112" t="s">
        <v>76</v>
      </c>
      <c r="B57" s="64"/>
      <c r="C57" s="126"/>
      <c r="D57" s="126"/>
      <c r="E57" s="127" t="s">
        <v>83</v>
      </c>
      <c r="F57" s="127"/>
      <c r="G57" s="127"/>
      <c r="H57" s="127"/>
      <c r="I57" s="127"/>
      <c r="J57" s="126"/>
      <c r="K57" s="127" t="s">
        <v>84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'02 - SO 01 stavební úpravy'!J30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86</v>
      </c>
      <c r="AR57" s="66"/>
      <c r="AS57" s="130">
        <v>0</v>
      </c>
      <c r="AT57" s="131">
        <f>ROUND(SUM(AV57:AW57),2)</f>
        <v>0</v>
      </c>
      <c r="AU57" s="132">
        <f>'02 - SO 01 stavební úpravy'!P103</f>
        <v>0</v>
      </c>
      <c r="AV57" s="131">
        <f>'02 - SO 01 stavební úpravy'!J33</f>
        <v>0</v>
      </c>
      <c r="AW57" s="131">
        <f>'02 - SO 01 stavební úpravy'!J34</f>
        <v>0</v>
      </c>
      <c r="AX57" s="131">
        <f>'02 - SO 01 stavební úpravy'!J35</f>
        <v>0</v>
      </c>
      <c r="AY57" s="131">
        <f>'02 - SO 01 stavební úpravy'!J36</f>
        <v>0</v>
      </c>
      <c r="AZ57" s="131">
        <f>'02 - SO 01 stavební úpravy'!F33</f>
        <v>0</v>
      </c>
      <c r="BA57" s="131">
        <f>'02 - SO 01 stavební úpravy'!F34</f>
        <v>0</v>
      </c>
      <c r="BB57" s="131">
        <f>'02 - SO 01 stavební úpravy'!F35</f>
        <v>0</v>
      </c>
      <c r="BC57" s="131">
        <f>'02 - SO 01 stavební úpravy'!F36</f>
        <v>0</v>
      </c>
      <c r="BD57" s="133">
        <f>'02 - SO 01 stavební úpravy'!F37</f>
        <v>0</v>
      </c>
      <c r="BE57" s="4"/>
      <c r="BT57" s="134" t="s">
        <v>82</v>
      </c>
      <c r="BU57" s="134" t="s">
        <v>87</v>
      </c>
      <c r="BV57" s="134" t="s">
        <v>74</v>
      </c>
      <c r="BW57" s="134" t="s">
        <v>85</v>
      </c>
      <c r="BX57" s="134" t="s">
        <v>5</v>
      </c>
      <c r="CL57" s="134" t="s">
        <v>19</v>
      </c>
      <c r="CM57" s="134" t="s">
        <v>82</v>
      </c>
    </row>
    <row r="58" spans="1:90" s="4" customFormat="1" ht="16.5" customHeight="1">
      <c r="A58" s="112" t="s">
        <v>76</v>
      </c>
      <c r="B58" s="64"/>
      <c r="C58" s="126"/>
      <c r="D58" s="126"/>
      <c r="E58" s="127" t="s">
        <v>88</v>
      </c>
      <c r="F58" s="127"/>
      <c r="G58" s="127"/>
      <c r="H58" s="127"/>
      <c r="I58" s="127"/>
      <c r="J58" s="126"/>
      <c r="K58" s="127" t="s">
        <v>89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'02a - lehké příčky'!J32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86</v>
      </c>
      <c r="AR58" s="66"/>
      <c r="AS58" s="130">
        <v>0</v>
      </c>
      <c r="AT58" s="131">
        <f>ROUND(SUM(AV58:AW58),2)</f>
        <v>0</v>
      </c>
      <c r="AU58" s="132">
        <f>'02a - lehké příčky'!P96</f>
        <v>0</v>
      </c>
      <c r="AV58" s="131">
        <f>'02a - lehké příčky'!J35</f>
        <v>0</v>
      </c>
      <c r="AW58" s="131">
        <f>'02a - lehké příčky'!J36</f>
        <v>0</v>
      </c>
      <c r="AX58" s="131">
        <f>'02a - lehké příčky'!J37</f>
        <v>0</v>
      </c>
      <c r="AY58" s="131">
        <f>'02a - lehké příčky'!J38</f>
        <v>0</v>
      </c>
      <c r="AZ58" s="131">
        <f>'02a - lehké příčky'!F35</f>
        <v>0</v>
      </c>
      <c r="BA58" s="131">
        <f>'02a - lehké příčky'!F36</f>
        <v>0</v>
      </c>
      <c r="BB58" s="131">
        <f>'02a - lehké příčky'!F37</f>
        <v>0</v>
      </c>
      <c r="BC58" s="131">
        <f>'02a - lehké příčky'!F38</f>
        <v>0</v>
      </c>
      <c r="BD58" s="133">
        <f>'02a - lehké příčky'!F39</f>
        <v>0</v>
      </c>
      <c r="BE58" s="4"/>
      <c r="BT58" s="134" t="s">
        <v>82</v>
      </c>
      <c r="BV58" s="134" t="s">
        <v>74</v>
      </c>
      <c r="BW58" s="134" t="s">
        <v>90</v>
      </c>
      <c r="BX58" s="134" t="s">
        <v>85</v>
      </c>
      <c r="CL58" s="134" t="s">
        <v>19</v>
      </c>
    </row>
    <row r="59" spans="1:90" s="4" customFormat="1" ht="16.5" customHeight="1">
      <c r="A59" s="112" t="s">
        <v>76</v>
      </c>
      <c r="B59" s="64"/>
      <c r="C59" s="126"/>
      <c r="D59" s="126"/>
      <c r="E59" s="127" t="s">
        <v>91</v>
      </c>
      <c r="F59" s="127"/>
      <c r="G59" s="127"/>
      <c r="H59" s="127"/>
      <c r="I59" s="127"/>
      <c r="J59" s="126"/>
      <c r="K59" s="127" t="s">
        <v>92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'02b - náhradní zdroj'!J32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86</v>
      </c>
      <c r="AR59" s="66"/>
      <c r="AS59" s="130">
        <v>0</v>
      </c>
      <c r="AT59" s="131">
        <f>ROUND(SUM(AV59:AW59),2)</f>
        <v>0</v>
      </c>
      <c r="AU59" s="132">
        <f>'02b - náhradní zdroj'!P87</f>
        <v>0</v>
      </c>
      <c r="AV59" s="131">
        <f>'02b - náhradní zdroj'!J35</f>
        <v>0</v>
      </c>
      <c r="AW59" s="131">
        <f>'02b - náhradní zdroj'!J36</f>
        <v>0</v>
      </c>
      <c r="AX59" s="131">
        <f>'02b - náhradní zdroj'!J37</f>
        <v>0</v>
      </c>
      <c r="AY59" s="131">
        <f>'02b - náhradní zdroj'!J38</f>
        <v>0</v>
      </c>
      <c r="AZ59" s="131">
        <f>'02b - náhradní zdroj'!F35</f>
        <v>0</v>
      </c>
      <c r="BA59" s="131">
        <f>'02b - náhradní zdroj'!F36</f>
        <v>0</v>
      </c>
      <c r="BB59" s="131">
        <f>'02b - náhradní zdroj'!F37</f>
        <v>0</v>
      </c>
      <c r="BC59" s="131">
        <f>'02b - náhradní zdroj'!F38</f>
        <v>0</v>
      </c>
      <c r="BD59" s="133">
        <f>'02b - náhradní zdroj'!F39</f>
        <v>0</v>
      </c>
      <c r="BE59" s="4"/>
      <c r="BT59" s="134" t="s">
        <v>82</v>
      </c>
      <c r="BV59" s="134" t="s">
        <v>74</v>
      </c>
      <c r="BW59" s="134" t="s">
        <v>93</v>
      </c>
      <c r="BX59" s="134" t="s">
        <v>85</v>
      </c>
      <c r="CL59" s="134" t="s">
        <v>19</v>
      </c>
    </row>
    <row r="60" spans="1:90" s="4" customFormat="1" ht="16.5" customHeight="1">
      <c r="A60" s="112" t="s">
        <v>76</v>
      </c>
      <c r="B60" s="64"/>
      <c r="C60" s="126"/>
      <c r="D60" s="126"/>
      <c r="E60" s="127" t="s">
        <v>94</v>
      </c>
      <c r="F60" s="127"/>
      <c r="G60" s="127"/>
      <c r="H60" s="127"/>
      <c r="I60" s="127"/>
      <c r="J60" s="126"/>
      <c r="K60" s="127" t="s">
        <v>95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'02c - ZTI'!J32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86</v>
      </c>
      <c r="AR60" s="66"/>
      <c r="AS60" s="130">
        <v>0</v>
      </c>
      <c r="AT60" s="131">
        <f>ROUND(SUM(AV60:AW60),2)</f>
        <v>0</v>
      </c>
      <c r="AU60" s="132">
        <f>'02c - ZTI'!P101</f>
        <v>0</v>
      </c>
      <c r="AV60" s="131">
        <f>'02c - ZTI'!J35</f>
        <v>0</v>
      </c>
      <c r="AW60" s="131">
        <f>'02c - ZTI'!J36</f>
        <v>0</v>
      </c>
      <c r="AX60" s="131">
        <f>'02c - ZTI'!J37</f>
        <v>0</v>
      </c>
      <c r="AY60" s="131">
        <f>'02c - ZTI'!J38</f>
        <v>0</v>
      </c>
      <c r="AZ60" s="131">
        <f>'02c - ZTI'!F35</f>
        <v>0</v>
      </c>
      <c r="BA60" s="131">
        <f>'02c - ZTI'!F36</f>
        <v>0</v>
      </c>
      <c r="BB60" s="131">
        <f>'02c - ZTI'!F37</f>
        <v>0</v>
      </c>
      <c r="BC60" s="131">
        <f>'02c - ZTI'!F38</f>
        <v>0</v>
      </c>
      <c r="BD60" s="133">
        <f>'02c - ZTI'!F39</f>
        <v>0</v>
      </c>
      <c r="BE60" s="4"/>
      <c r="BT60" s="134" t="s">
        <v>82</v>
      </c>
      <c r="BV60" s="134" t="s">
        <v>74</v>
      </c>
      <c r="BW60" s="134" t="s">
        <v>96</v>
      </c>
      <c r="BX60" s="134" t="s">
        <v>85</v>
      </c>
      <c r="CL60" s="134" t="s">
        <v>19</v>
      </c>
    </row>
    <row r="61" spans="1:90" s="4" customFormat="1" ht="16.5" customHeight="1">
      <c r="A61" s="112" t="s">
        <v>76</v>
      </c>
      <c r="B61" s="64"/>
      <c r="C61" s="126"/>
      <c r="D61" s="126"/>
      <c r="E61" s="127" t="s">
        <v>97</v>
      </c>
      <c r="F61" s="127"/>
      <c r="G61" s="127"/>
      <c r="H61" s="127"/>
      <c r="I61" s="127"/>
      <c r="J61" s="126"/>
      <c r="K61" s="127" t="s">
        <v>98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'02d - EPS'!J32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86</v>
      </c>
      <c r="AR61" s="66"/>
      <c r="AS61" s="130">
        <v>0</v>
      </c>
      <c r="AT61" s="131">
        <f>ROUND(SUM(AV61:AW61),2)</f>
        <v>0</v>
      </c>
      <c r="AU61" s="132">
        <f>'02d - EPS'!P87</f>
        <v>0</v>
      </c>
      <c r="AV61" s="131">
        <f>'02d - EPS'!J35</f>
        <v>0</v>
      </c>
      <c r="AW61" s="131">
        <f>'02d - EPS'!J36</f>
        <v>0</v>
      </c>
      <c r="AX61" s="131">
        <f>'02d - EPS'!J37</f>
        <v>0</v>
      </c>
      <c r="AY61" s="131">
        <f>'02d - EPS'!J38</f>
        <v>0</v>
      </c>
      <c r="AZ61" s="131">
        <f>'02d - EPS'!F35</f>
        <v>0</v>
      </c>
      <c r="BA61" s="131">
        <f>'02d - EPS'!F36</f>
        <v>0</v>
      </c>
      <c r="BB61" s="131">
        <f>'02d - EPS'!F37</f>
        <v>0</v>
      </c>
      <c r="BC61" s="131">
        <f>'02d - EPS'!F38</f>
        <v>0</v>
      </c>
      <c r="BD61" s="133">
        <f>'02d - EPS'!F39</f>
        <v>0</v>
      </c>
      <c r="BE61" s="4"/>
      <c r="BT61" s="134" t="s">
        <v>82</v>
      </c>
      <c r="BV61" s="134" t="s">
        <v>74</v>
      </c>
      <c r="BW61" s="134" t="s">
        <v>99</v>
      </c>
      <c r="BX61" s="134" t="s">
        <v>85</v>
      </c>
      <c r="CL61" s="134" t="s">
        <v>19</v>
      </c>
    </row>
    <row r="62" spans="1:90" s="4" customFormat="1" ht="16.5" customHeight="1">
      <c r="A62" s="112" t="s">
        <v>76</v>
      </c>
      <c r="B62" s="64"/>
      <c r="C62" s="126"/>
      <c r="D62" s="126"/>
      <c r="E62" s="127" t="s">
        <v>100</v>
      </c>
      <c r="F62" s="127"/>
      <c r="G62" s="127"/>
      <c r="H62" s="127"/>
      <c r="I62" s="127"/>
      <c r="J62" s="126"/>
      <c r="K62" s="127" t="s">
        <v>101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'02e - Vnitřní plynovod'!J32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86</v>
      </c>
      <c r="AR62" s="66"/>
      <c r="AS62" s="130">
        <v>0</v>
      </c>
      <c r="AT62" s="131">
        <f>ROUND(SUM(AV62:AW62),2)</f>
        <v>0</v>
      </c>
      <c r="AU62" s="132">
        <f>'02e - Vnitřní plynovod'!P85</f>
        <v>0</v>
      </c>
      <c r="AV62" s="131">
        <f>'02e - Vnitřní plynovod'!J35</f>
        <v>0</v>
      </c>
      <c r="AW62" s="131">
        <f>'02e - Vnitřní plynovod'!J36</f>
        <v>0</v>
      </c>
      <c r="AX62" s="131">
        <f>'02e - Vnitřní plynovod'!J37</f>
        <v>0</v>
      </c>
      <c r="AY62" s="131">
        <f>'02e - Vnitřní plynovod'!J38</f>
        <v>0</v>
      </c>
      <c r="AZ62" s="131">
        <f>'02e - Vnitřní plynovod'!F35</f>
        <v>0</v>
      </c>
      <c r="BA62" s="131">
        <f>'02e - Vnitřní plynovod'!F36</f>
        <v>0</v>
      </c>
      <c r="BB62" s="131">
        <f>'02e - Vnitřní plynovod'!F37</f>
        <v>0</v>
      </c>
      <c r="BC62" s="131">
        <f>'02e - Vnitřní plynovod'!F38</f>
        <v>0</v>
      </c>
      <c r="BD62" s="133">
        <f>'02e - Vnitřní plynovod'!F39</f>
        <v>0</v>
      </c>
      <c r="BE62" s="4"/>
      <c r="BT62" s="134" t="s">
        <v>82</v>
      </c>
      <c r="BV62" s="134" t="s">
        <v>74</v>
      </c>
      <c r="BW62" s="134" t="s">
        <v>102</v>
      </c>
      <c r="BX62" s="134" t="s">
        <v>85</v>
      </c>
      <c r="CL62" s="134" t="s">
        <v>19</v>
      </c>
    </row>
    <row r="63" spans="1:90" s="4" customFormat="1" ht="16.5" customHeight="1">
      <c r="A63" s="112" t="s">
        <v>76</v>
      </c>
      <c r="B63" s="64"/>
      <c r="C63" s="126"/>
      <c r="D63" s="126"/>
      <c r="E63" s="127" t="s">
        <v>103</v>
      </c>
      <c r="F63" s="127"/>
      <c r="G63" s="127"/>
      <c r="H63" s="127"/>
      <c r="I63" s="127"/>
      <c r="J63" s="126"/>
      <c r="K63" s="127" t="s">
        <v>104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'02f - Elektroinstalace'!J32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86</v>
      </c>
      <c r="AR63" s="66"/>
      <c r="AS63" s="130">
        <v>0</v>
      </c>
      <c r="AT63" s="131">
        <f>ROUND(SUM(AV63:AW63),2)</f>
        <v>0</v>
      </c>
      <c r="AU63" s="132">
        <f>'02f - Elektroinstalace'!P91</f>
        <v>0</v>
      </c>
      <c r="AV63" s="131">
        <f>'02f - Elektroinstalace'!J35</f>
        <v>0</v>
      </c>
      <c r="AW63" s="131">
        <f>'02f - Elektroinstalace'!J36</f>
        <v>0</v>
      </c>
      <c r="AX63" s="131">
        <f>'02f - Elektroinstalace'!J37</f>
        <v>0</v>
      </c>
      <c r="AY63" s="131">
        <f>'02f - Elektroinstalace'!J38</f>
        <v>0</v>
      </c>
      <c r="AZ63" s="131">
        <f>'02f - Elektroinstalace'!F35</f>
        <v>0</v>
      </c>
      <c r="BA63" s="131">
        <f>'02f - Elektroinstalace'!F36</f>
        <v>0</v>
      </c>
      <c r="BB63" s="131">
        <f>'02f - Elektroinstalace'!F37</f>
        <v>0</v>
      </c>
      <c r="BC63" s="131">
        <f>'02f - Elektroinstalace'!F38</f>
        <v>0</v>
      </c>
      <c r="BD63" s="133">
        <f>'02f - Elektroinstalace'!F39</f>
        <v>0</v>
      </c>
      <c r="BE63" s="4"/>
      <c r="BT63" s="134" t="s">
        <v>82</v>
      </c>
      <c r="BV63" s="134" t="s">
        <v>74</v>
      </c>
      <c r="BW63" s="134" t="s">
        <v>105</v>
      </c>
      <c r="BX63" s="134" t="s">
        <v>85</v>
      </c>
      <c r="CL63" s="134" t="s">
        <v>19</v>
      </c>
    </row>
    <row r="64" spans="1:90" s="4" customFormat="1" ht="16.5" customHeight="1">
      <c r="A64" s="4"/>
      <c r="B64" s="64"/>
      <c r="C64" s="126"/>
      <c r="D64" s="126"/>
      <c r="E64" s="127" t="s">
        <v>106</v>
      </c>
      <c r="F64" s="127"/>
      <c r="G64" s="127"/>
      <c r="H64" s="127"/>
      <c r="I64" s="127"/>
      <c r="J64" s="126"/>
      <c r="K64" s="127" t="s">
        <v>107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35">
        <f>ROUND(SUM(AG65:AG66),2)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86</v>
      </c>
      <c r="AR64" s="66"/>
      <c r="AS64" s="130">
        <f>ROUND(SUM(AS65:AS66),2)</f>
        <v>0</v>
      </c>
      <c r="AT64" s="131">
        <f>ROUND(SUM(AV64:AW64),2)</f>
        <v>0</v>
      </c>
      <c r="AU64" s="132">
        <f>ROUND(SUM(AU65:AU66),5)</f>
        <v>0</v>
      </c>
      <c r="AV64" s="131">
        <f>ROUND(AZ64*L29,2)</f>
        <v>0</v>
      </c>
      <c r="AW64" s="131">
        <f>ROUND(BA64*L30,2)</f>
        <v>0</v>
      </c>
      <c r="AX64" s="131">
        <f>ROUND(BB64*L29,2)</f>
        <v>0</v>
      </c>
      <c r="AY64" s="131">
        <f>ROUND(BC64*L30,2)</f>
        <v>0</v>
      </c>
      <c r="AZ64" s="131">
        <f>ROUND(SUM(AZ65:AZ66),2)</f>
        <v>0</v>
      </c>
      <c r="BA64" s="131">
        <f>ROUND(SUM(BA65:BA66),2)</f>
        <v>0</v>
      </c>
      <c r="BB64" s="131">
        <f>ROUND(SUM(BB65:BB66),2)</f>
        <v>0</v>
      </c>
      <c r="BC64" s="131">
        <f>ROUND(SUM(BC65:BC66),2)</f>
        <v>0</v>
      </c>
      <c r="BD64" s="133">
        <f>ROUND(SUM(BD65:BD66),2)</f>
        <v>0</v>
      </c>
      <c r="BE64" s="4"/>
      <c r="BS64" s="134" t="s">
        <v>71</v>
      </c>
      <c r="BT64" s="134" t="s">
        <v>82</v>
      </c>
      <c r="BU64" s="134" t="s">
        <v>73</v>
      </c>
      <c r="BV64" s="134" t="s">
        <v>74</v>
      </c>
      <c r="BW64" s="134" t="s">
        <v>108</v>
      </c>
      <c r="BX64" s="134" t="s">
        <v>85</v>
      </c>
      <c r="CL64" s="134" t="s">
        <v>19</v>
      </c>
    </row>
    <row r="65" spans="1:90" s="4" customFormat="1" ht="16.5" customHeight="1">
      <c r="A65" s="112" t="s">
        <v>76</v>
      </c>
      <c r="B65" s="64"/>
      <c r="C65" s="126"/>
      <c r="D65" s="126"/>
      <c r="E65" s="126"/>
      <c r="F65" s="127" t="s">
        <v>109</v>
      </c>
      <c r="G65" s="127"/>
      <c r="H65" s="127"/>
      <c r="I65" s="127"/>
      <c r="J65" s="127"/>
      <c r="K65" s="126"/>
      <c r="L65" s="127" t="s">
        <v>110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'02ga - PC,data'!J34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86</v>
      </c>
      <c r="AR65" s="66"/>
      <c r="AS65" s="130">
        <v>0</v>
      </c>
      <c r="AT65" s="131">
        <f>ROUND(SUM(AV65:AW65),2)</f>
        <v>0</v>
      </c>
      <c r="AU65" s="132">
        <f>'02ga - PC,data'!P92</f>
        <v>0</v>
      </c>
      <c r="AV65" s="131">
        <f>'02ga - PC,data'!J37</f>
        <v>0</v>
      </c>
      <c r="AW65" s="131">
        <f>'02ga - PC,data'!J38</f>
        <v>0</v>
      </c>
      <c r="AX65" s="131">
        <f>'02ga - PC,data'!J39</f>
        <v>0</v>
      </c>
      <c r="AY65" s="131">
        <f>'02ga - PC,data'!J40</f>
        <v>0</v>
      </c>
      <c r="AZ65" s="131">
        <f>'02ga - PC,data'!F37</f>
        <v>0</v>
      </c>
      <c r="BA65" s="131">
        <f>'02ga - PC,data'!F38</f>
        <v>0</v>
      </c>
      <c r="BB65" s="131">
        <f>'02ga - PC,data'!F39</f>
        <v>0</v>
      </c>
      <c r="BC65" s="131">
        <f>'02ga - PC,data'!F40</f>
        <v>0</v>
      </c>
      <c r="BD65" s="133">
        <f>'02ga - PC,data'!F41</f>
        <v>0</v>
      </c>
      <c r="BE65" s="4"/>
      <c r="BT65" s="134" t="s">
        <v>111</v>
      </c>
      <c r="BV65" s="134" t="s">
        <v>74</v>
      </c>
      <c r="BW65" s="134" t="s">
        <v>112</v>
      </c>
      <c r="BX65" s="134" t="s">
        <v>108</v>
      </c>
      <c r="CL65" s="134" t="s">
        <v>19</v>
      </c>
    </row>
    <row r="66" spans="1:90" s="4" customFormat="1" ht="16.5" customHeight="1">
      <c r="A66" s="112" t="s">
        <v>76</v>
      </c>
      <c r="B66" s="64"/>
      <c r="C66" s="126"/>
      <c r="D66" s="126"/>
      <c r="E66" s="126"/>
      <c r="F66" s="127" t="s">
        <v>113</v>
      </c>
      <c r="G66" s="127"/>
      <c r="H66" s="127"/>
      <c r="I66" s="127"/>
      <c r="J66" s="127"/>
      <c r="K66" s="126"/>
      <c r="L66" s="127" t="s">
        <v>114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'02gb - EZS'!J34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86</v>
      </c>
      <c r="AR66" s="66"/>
      <c r="AS66" s="130">
        <v>0</v>
      </c>
      <c r="AT66" s="131">
        <f>ROUND(SUM(AV66:AW66),2)</f>
        <v>0</v>
      </c>
      <c r="AU66" s="132">
        <f>'02gb - EZS'!P94</f>
        <v>0</v>
      </c>
      <c r="AV66" s="131">
        <f>'02gb - EZS'!J37</f>
        <v>0</v>
      </c>
      <c r="AW66" s="131">
        <f>'02gb - EZS'!J38</f>
        <v>0</v>
      </c>
      <c r="AX66" s="131">
        <f>'02gb - EZS'!J39</f>
        <v>0</v>
      </c>
      <c r="AY66" s="131">
        <f>'02gb - EZS'!J40</f>
        <v>0</v>
      </c>
      <c r="AZ66" s="131">
        <f>'02gb - EZS'!F37</f>
        <v>0</v>
      </c>
      <c r="BA66" s="131">
        <f>'02gb - EZS'!F38</f>
        <v>0</v>
      </c>
      <c r="BB66" s="131">
        <f>'02gb - EZS'!F39</f>
        <v>0</v>
      </c>
      <c r="BC66" s="131">
        <f>'02gb - EZS'!F40</f>
        <v>0</v>
      </c>
      <c r="BD66" s="133">
        <f>'02gb - EZS'!F41</f>
        <v>0</v>
      </c>
      <c r="BE66" s="4"/>
      <c r="BT66" s="134" t="s">
        <v>111</v>
      </c>
      <c r="BV66" s="134" t="s">
        <v>74</v>
      </c>
      <c r="BW66" s="134" t="s">
        <v>115</v>
      </c>
      <c r="BX66" s="134" t="s">
        <v>108</v>
      </c>
      <c r="CL66" s="134" t="s">
        <v>19</v>
      </c>
    </row>
    <row r="67" spans="1:91" s="7" customFormat="1" ht="16.5" customHeight="1">
      <c r="A67" s="112" t="s">
        <v>76</v>
      </c>
      <c r="B67" s="113"/>
      <c r="C67" s="114"/>
      <c r="D67" s="115" t="s">
        <v>116</v>
      </c>
      <c r="E67" s="115"/>
      <c r="F67" s="115"/>
      <c r="G67" s="115"/>
      <c r="H67" s="115"/>
      <c r="I67" s="116"/>
      <c r="J67" s="115" t="s">
        <v>117</v>
      </c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7">
        <f>'03 - VRN'!J30</f>
        <v>0</v>
      </c>
      <c r="AH67" s="116"/>
      <c r="AI67" s="116"/>
      <c r="AJ67" s="116"/>
      <c r="AK67" s="116"/>
      <c r="AL67" s="116"/>
      <c r="AM67" s="116"/>
      <c r="AN67" s="117">
        <f>SUM(AG67,AT67)</f>
        <v>0</v>
      </c>
      <c r="AO67" s="116"/>
      <c r="AP67" s="116"/>
      <c r="AQ67" s="118" t="s">
        <v>79</v>
      </c>
      <c r="AR67" s="119"/>
      <c r="AS67" s="136">
        <v>0</v>
      </c>
      <c r="AT67" s="137">
        <f>ROUND(SUM(AV67:AW67),2)</f>
        <v>0</v>
      </c>
      <c r="AU67" s="138">
        <f>'03 - VRN'!P86</f>
        <v>0</v>
      </c>
      <c r="AV67" s="137">
        <f>'03 - VRN'!J33</f>
        <v>0</v>
      </c>
      <c r="AW67" s="137">
        <f>'03 - VRN'!J34</f>
        <v>0</v>
      </c>
      <c r="AX67" s="137">
        <f>'03 - VRN'!J35</f>
        <v>0</v>
      </c>
      <c r="AY67" s="137">
        <f>'03 - VRN'!J36</f>
        <v>0</v>
      </c>
      <c r="AZ67" s="137">
        <f>'03 - VRN'!F33</f>
        <v>0</v>
      </c>
      <c r="BA67" s="137">
        <f>'03 - VRN'!F34</f>
        <v>0</v>
      </c>
      <c r="BB67" s="137">
        <f>'03 - VRN'!F35</f>
        <v>0</v>
      </c>
      <c r="BC67" s="137">
        <f>'03 - VRN'!F36</f>
        <v>0</v>
      </c>
      <c r="BD67" s="139">
        <f>'03 - VRN'!F37</f>
        <v>0</v>
      </c>
      <c r="BE67" s="7"/>
      <c r="BT67" s="124" t="s">
        <v>80</v>
      </c>
      <c r="BV67" s="124" t="s">
        <v>74</v>
      </c>
      <c r="BW67" s="124" t="s">
        <v>118</v>
      </c>
      <c r="BX67" s="124" t="s">
        <v>5</v>
      </c>
      <c r="CL67" s="124" t="s">
        <v>19</v>
      </c>
      <c r="CM67" s="124" t="s">
        <v>82</v>
      </c>
    </row>
    <row r="68" spans="1:57" s="2" customFormat="1" ht="30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s="2" customFormat="1" ht="6.95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45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</sheetData>
  <sheetProtection password="CC35" sheet="1" objects="1" scenarios="1" formatColumns="0" formatRows="0"/>
  <mergeCells count="90">
    <mergeCell ref="C52:G52"/>
    <mergeCell ref="D56:H56"/>
    <mergeCell ref="D55:H55"/>
    <mergeCell ref="E60:I60"/>
    <mergeCell ref="E64:I64"/>
    <mergeCell ref="E58:I58"/>
    <mergeCell ref="E59:I59"/>
    <mergeCell ref="E57:I57"/>
    <mergeCell ref="E61:I61"/>
    <mergeCell ref="E62:I62"/>
    <mergeCell ref="E63:I63"/>
    <mergeCell ref="I52:AF52"/>
    <mergeCell ref="J55:AF55"/>
    <mergeCell ref="J56:AF56"/>
    <mergeCell ref="K61:AF61"/>
    <mergeCell ref="K60:AF60"/>
    <mergeCell ref="K58:AF58"/>
    <mergeCell ref="K59:AF59"/>
    <mergeCell ref="K62:AF62"/>
    <mergeCell ref="K63:AF63"/>
    <mergeCell ref="K57:AF57"/>
    <mergeCell ref="K64:AF64"/>
    <mergeCell ref="L45:AO45"/>
    <mergeCell ref="F65:J65"/>
    <mergeCell ref="L65:AF65"/>
    <mergeCell ref="F66:J66"/>
    <mergeCell ref="L66:AF66"/>
    <mergeCell ref="D67:H67"/>
    <mergeCell ref="J67:AF67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58:AM58"/>
    <mergeCell ref="AG61:AM61"/>
    <mergeCell ref="AG57:AM57"/>
    <mergeCell ref="AG52:AM52"/>
    <mergeCell ref="AG59:AM59"/>
    <mergeCell ref="AG60:AM60"/>
    <mergeCell ref="AG63:AM63"/>
    <mergeCell ref="AG56:AM56"/>
    <mergeCell ref="AG64:AM64"/>
    <mergeCell ref="AG55:AM55"/>
    <mergeCell ref="AG62:AM62"/>
    <mergeCell ref="AM50:AP50"/>
    <mergeCell ref="AM47:AN47"/>
    <mergeCell ref="AM49:AP49"/>
    <mergeCell ref="AN63:AP63"/>
    <mergeCell ref="AN62:AP62"/>
    <mergeCell ref="AN64:AP64"/>
    <mergeCell ref="AN52:AP52"/>
    <mergeCell ref="AN60:AP60"/>
    <mergeCell ref="AN55:AP55"/>
    <mergeCell ref="AN59:AP59"/>
    <mergeCell ref="AN56:AP56"/>
    <mergeCell ref="AN58:AP58"/>
    <mergeCell ref="AN61:AP61"/>
    <mergeCell ref="AN57:AP57"/>
    <mergeCell ref="AS49:AT51"/>
    <mergeCell ref="AN65:AP65"/>
    <mergeCell ref="AG65:AM65"/>
    <mergeCell ref="AN66:AP66"/>
    <mergeCell ref="AG66:AM66"/>
    <mergeCell ref="AN67:AP67"/>
    <mergeCell ref="AG67:AM67"/>
    <mergeCell ref="AN54:AP54"/>
  </mergeCells>
  <hyperlinks>
    <hyperlink ref="A55" location="'01 - SO01 stavební část -...'!C2" display="/"/>
    <hyperlink ref="A57" location="'02 - SO 01 stavební úpravy'!C2" display="/"/>
    <hyperlink ref="A58" location="'02a - lehké příčky'!C2" display="/"/>
    <hyperlink ref="A59" location="'02b - náhradní zdroj'!C2" display="/"/>
    <hyperlink ref="A60" location="'02c - ZTI'!C2" display="/"/>
    <hyperlink ref="A61" location="'02d - EPS'!C2" display="/"/>
    <hyperlink ref="A62" location="'02e - Vnitřní plynovod'!C2" display="/"/>
    <hyperlink ref="A63" location="'02f - Elektroinstalace'!C2" display="/"/>
    <hyperlink ref="A65" location="'02ga - PC,data'!C2" display="/"/>
    <hyperlink ref="A66" location="'02gb - EZS'!C2" display="/"/>
    <hyperlink ref="A6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ht="12">
      <c r="B8" s="21"/>
      <c r="D8" s="144" t="s">
        <v>120</v>
      </c>
      <c r="L8" s="21"/>
    </row>
    <row r="9" spans="2:12" s="1" customFormat="1" ht="16.5" customHeight="1">
      <c r="B9" s="21"/>
      <c r="E9" s="145" t="s">
        <v>650</v>
      </c>
      <c r="F9" s="1"/>
      <c r="G9" s="1"/>
      <c r="H9" s="1"/>
      <c r="L9" s="21"/>
    </row>
    <row r="10" spans="2:12" s="1" customFormat="1" ht="12" customHeight="1">
      <c r="B10" s="21"/>
      <c r="D10" s="144" t="s">
        <v>2097</v>
      </c>
      <c r="L10" s="21"/>
    </row>
    <row r="11" spans="1:31" s="2" customFormat="1" ht="16.5" customHeight="1">
      <c r="A11" s="39"/>
      <c r="B11" s="45"/>
      <c r="C11" s="39"/>
      <c r="D11" s="39"/>
      <c r="E11" s="157" t="s">
        <v>3474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3475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3476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18</v>
      </c>
      <c r="E15" s="39"/>
      <c r="F15" s="134" t="s">
        <v>19</v>
      </c>
      <c r="G15" s="39"/>
      <c r="H15" s="39"/>
      <c r="I15" s="144" t="s">
        <v>20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21</v>
      </c>
      <c r="E16" s="39"/>
      <c r="F16" s="134" t="s">
        <v>32</v>
      </c>
      <c r="G16" s="39"/>
      <c r="H16" s="39"/>
      <c r="I16" s="144" t="s">
        <v>23</v>
      </c>
      <c r="J16" s="148" t="str">
        <f>'Rekapitulace stavby'!AN8</f>
        <v>3. 11. 2021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25</v>
      </c>
      <c r="E18" s="39"/>
      <c r="F18" s="39"/>
      <c r="G18" s="39"/>
      <c r="H18" s="39"/>
      <c r="I18" s="144" t="s">
        <v>26</v>
      </c>
      <c r="J18" s="134" t="str">
        <f>IF('Rekapitulace stavby'!AN10="","",'Rekapitulace stavby'!AN10)</f>
        <v/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stavby'!E11="","",'Rekapitulace stavby'!E11)</f>
        <v>Město Č. Lípa</v>
      </c>
      <c r="F19" s="39"/>
      <c r="G19" s="39"/>
      <c r="H19" s="39"/>
      <c r="I19" s="144" t="s">
        <v>28</v>
      </c>
      <c r="J19" s="134" t="str">
        <f>IF('Rekapitulace stavby'!AN11="","",'Rekapitulace stavby'!AN11)</f>
        <v/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29</v>
      </c>
      <c r="E21" s="39"/>
      <c r="F21" s="39"/>
      <c r="G21" s="39"/>
      <c r="H21" s="39"/>
      <c r="I21" s="144" t="s">
        <v>26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28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31</v>
      </c>
      <c r="E24" s="39"/>
      <c r="F24" s="39"/>
      <c r="G24" s="39"/>
      <c r="H24" s="39"/>
      <c r="I24" s="144" t="s">
        <v>26</v>
      </c>
      <c r="J24" s="134" t="str">
        <f>IF('Rekapitulace stavby'!AN16="","",'Rekapitulace stavby'!AN16)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tr">
        <f>IF('Rekapitulace stavby'!E17="","",'Rekapitulace stavby'!E17)</f>
        <v xml:space="preserve"> </v>
      </c>
      <c r="F25" s="39"/>
      <c r="G25" s="39"/>
      <c r="H25" s="39"/>
      <c r="I25" s="144" t="s">
        <v>28</v>
      </c>
      <c r="J25" s="134" t="str">
        <f>IF('Rekapitulace stavby'!AN17="","",'Rekapitulace stavby'!AN17)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34</v>
      </c>
      <c r="E27" s="39"/>
      <c r="F27" s="39"/>
      <c r="G27" s="39"/>
      <c r="H27" s="39"/>
      <c r="I27" s="144" t="s">
        <v>26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>J. Nešněra</v>
      </c>
      <c r="F28" s="39"/>
      <c r="G28" s="39"/>
      <c r="H28" s="39"/>
      <c r="I28" s="144" t="s">
        <v>28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49"/>
      <c r="B31" s="150"/>
      <c r="C31" s="149"/>
      <c r="D31" s="149"/>
      <c r="E31" s="151" t="s">
        <v>19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38</v>
      </c>
      <c r="E34" s="39"/>
      <c r="F34" s="39"/>
      <c r="G34" s="39"/>
      <c r="H34" s="39"/>
      <c r="I34" s="39"/>
      <c r="J34" s="155">
        <f>ROUND(J92,2)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40</v>
      </c>
      <c r="G36" s="39"/>
      <c r="H36" s="39"/>
      <c r="I36" s="156" t="s">
        <v>39</v>
      </c>
      <c r="J36" s="156" t="s">
        <v>41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42</v>
      </c>
      <c r="E37" s="144" t="s">
        <v>43</v>
      </c>
      <c r="F37" s="158">
        <f>ROUND((SUM(BE92:BE150)),2)</f>
        <v>0</v>
      </c>
      <c r="G37" s="39"/>
      <c r="H37" s="39"/>
      <c r="I37" s="159">
        <v>0.21</v>
      </c>
      <c r="J37" s="158">
        <f>ROUND(((SUM(BE92:BE150))*I37),2)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44</v>
      </c>
      <c r="F38" s="158">
        <f>ROUND((SUM(BF92:BF150)),2)</f>
        <v>0</v>
      </c>
      <c r="G38" s="39"/>
      <c r="H38" s="39"/>
      <c r="I38" s="159">
        <v>0.15</v>
      </c>
      <c r="J38" s="158">
        <f>ROUND(((SUM(BF92:BF150))*I38),2)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45</v>
      </c>
      <c r="F39" s="158">
        <f>ROUND((SUM(BG92:BG150)),2)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46</v>
      </c>
      <c r="F40" s="158">
        <f>ROUND((SUM(BH92:BH150)),2)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47</v>
      </c>
      <c r="F41" s="158">
        <f>ROUND((SUM(BI92:BI150)),2)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48</v>
      </c>
      <c r="E43" s="162"/>
      <c r="F43" s="162"/>
      <c r="G43" s="163" t="s">
        <v>49</v>
      </c>
      <c r="H43" s="164" t="s">
        <v>50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122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6.25" customHeight="1">
      <c r="A52" s="39"/>
      <c r="B52" s="40"/>
      <c r="C52" s="41"/>
      <c r="D52" s="41"/>
      <c r="E52" s="171" t="str">
        <f>E7</f>
        <v>Rekonstrukce objektu č.p. 2983 U Synagogy SO01 stavební úpravy budovy rev9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120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650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2097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16.5" customHeight="1">
      <c r="A56" s="39"/>
      <c r="B56" s="40"/>
      <c r="C56" s="41"/>
      <c r="D56" s="41"/>
      <c r="E56" s="293" t="s">
        <v>3474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3475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02ga - PC,data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41"/>
      <c r="E60" s="41"/>
      <c r="F60" s="28" t="str">
        <f>F16</f>
        <v xml:space="preserve"> </v>
      </c>
      <c r="G60" s="41"/>
      <c r="H60" s="41"/>
      <c r="I60" s="33" t="s">
        <v>23</v>
      </c>
      <c r="J60" s="73" t="str">
        <f>IF(J16="","",J16)</f>
        <v>3. 11. 2021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41"/>
      <c r="E62" s="41"/>
      <c r="F62" s="28" t="str">
        <f>E19</f>
        <v>Město Č. Lípa</v>
      </c>
      <c r="G62" s="41"/>
      <c r="H62" s="41"/>
      <c r="I62" s="33" t="s">
        <v>31</v>
      </c>
      <c r="J62" s="37" t="str">
        <f>E25</f>
        <v xml:space="preserve"> 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41"/>
      <c r="E63" s="41"/>
      <c r="F63" s="28" t="str">
        <f>IF(E22="","",E22)</f>
        <v>Vyplň údaj</v>
      </c>
      <c r="G63" s="41"/>
      <c r="H63" s="41"/>
      <c r="I63" s="33" t="s">
        <v>34</v>
      </c>
      <c r="J63" s="37" t="str">
        <f>E28</f>
        <v>J. Nešněra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123</v>
      </c>
      <c r="D65" s="173"/>
      <c r="E65" s="173"/>
      <c r="F65" s="173"/>
      <c r="G65" s="173"/>
      <c r="H65" s="173"/>
      <c r="I65" s="173"/>
      <c r="J65" s="174" t="s">
        <v>124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70</v>
      </c>
      <c r="D67" s="41"/>
      <c r="E67" s="41"/>
      <c r="F67" s="41"/>
      <c r="G67" s="41"/>
      <c r="H67" s="41"/>
      <c r="I67" s="41"/>
      <c r="J67" s="103">
        <f>J92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125</v>
      </c>
    </row>
    <row r="68" spans="1:31" s="9" customFormat="1" ht="24.95" customHeight="1">
      <c r="A68" s="9"/>
      <c r="B68" s="176"/>
      <c r="C68" s="177"/>
      <c r="D68" s="178" t="s">
        <v>3477</v>
      </c>
      <c r="E68" s="179"/>
      <c r="F68" s="179"/>
      <c r="G68" s="179"/>
      <c r="H68" s="179"/>
      <c r="I68" s="179"/>
      <c r="J68" s="180">
        <f>J93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142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6.25" customHeight="1">
      <c r="A78" s="39"/>
      <c r="B78" s="40"/>
      <c r="C78" s="41"/>
      <c r="D78" s="41"/>
      <c r="E78" s="171" t="str">
        <f>E7</f>
        <v>Rekonstrukce objektu č.p. 2983 U Synagogy SO01 stavební úpravy budovy rev9</v>
      </c>
      <c r="F78" s="33"/>
      <c r="G78" s="33"/>
      <c r="H78" s="33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2:12" s="1" customFormat="1" ht="12" customHeight="1">
      <c r="B79" s="22"/>
      <c r="C79" s="33" t="s">
        <v>120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2:12" s="1" customFormat="1" ht="16.5" customHeight="1">
      <c r="B80" s="22"/>
      <c r="C80" s="23"/>
      <c r="D80" s="23"/>
      <c r="E80" s="171" t="s">
        <v>650</v>
      </c>
      <c r="F80" s="23"/>
      <c r="G80" s="23"/>
      <c r="H80" s="23"/>
      <c r="I80" s="23"/>
      <c r="J80" s="23"/>
      <c r="K80" s="23"/>
      <c r="L80" s="21"/>
    </row>
    <row r="81" spans="2:12" s="1" customFormat="1" ht="12" customHeight="1">
      <c r="B81" s="22"/>
      <c r="C81" s="33" t="s">
        <v>2097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9"/>
      <c r="B82" s="40"/>
      <c r="C82" s="41"/>
      <c r="D82" s="41"/>
      <c r="E82" s="293" t="s">
        <v>3474</v>
      </c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3475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E13</f>
        <v>02ga - PC,data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F16</f>
        <v xml:space="preserve"> </v>
      </c>
      <c r="G86" s="41"/>
      <c r="H86" s="41"/>
      <c r="I86" s="33" t="s">
        <v>23</v>
      </c>
      <c r="J86" s="73" t="str">
        <f>IF(J16="","",J16)</f>
        <v>3. 11. 2021</v>
      </c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E19</f>
        <v>Město Č. Lípa</v>
      </c>
      <c r="G88" s="41"/>
      <c r="H88" s="41"/>
      <c r="I88" s="33" t="s">
        <v>31</v>
      </c>
      <c r="J88" s="37" t="str">
        <f>E25</f>
        <v xml:space="preserve"> 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29</v>
      </c>
      <c r="D89" s="41"/>
      <c r="E89" s="41"/>
      <c r="F89" s="28" t="str">
        <f>IF(E22="","",E22)</f>
        <v>Vyplň údaj</v>
      </c>
      <c r="G89" s="41"/>
      <c r="H89" s="41"/>
      <c r="I89" s="33" t="s">
        <v>34</v>
      </c>
      <c r="J89" s="37" t="str">
        <f>E28</f>
        <v>J. Nešněra</v>
      </c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87"/>
      <c r="B91" s="188"/>
      <c r="C91" s="189" t="s">
        <v>143</v>
      </c>
      <c r="D91" s="190" t="s">
        <v>57</v>
      </c>
      <c r="E91" s="190" t="s">
        <v>53</v>
      </c>
      <c r="F91" s="190" t="s">
        <v>54</v>
      </c>
      <c r="G91" s="190" t="s">
        <v>144</v>
      </c>
      <c r="H91" s="190" t="s">
        <v>145</v>
      </c>
      <c r="I91" s="190" t="s">
        <v>146</v>
      </c>
      <c r="J91" s="190" t="s">
        <v>124</v>
      </c>
      <c r="K91" s="191" t="s">
        <v>147</v>
      </c>
      <c r="L91" s="192"/>
      <c r="M91" s="93" t="s">
        <v>19</v>
      </c>
      <c r="N91" s="94" t="s">
        <v>42</v>
      </c>
      <c r="O91" s="94" t="s">
        <v>148</v>
      </c>
      <c r="P91" s="94" t="s">
        <v>149</v>
      </c>
      <c r="Q91" s="94" t="s">
        <v>150</v>
      </c>
      <c r="R91" s="94" t="s">
        <v>151</v>
      </c>
      <c r="S91" s="94" t="s">
        <v>152</v>
      </c>
      <c r="T91" s="95" t="s">
        <v>153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39"/>
      <c r="B92" s="40"/>
      <c r="C92" s="100" t="s">
        <v>154</v>
      </c>
      <c r="D92" s="41"/>
      <c r="E92" s="41"/>
      <c r="F92" s="41"/>
      <c r="G92" s="41"/>
      <c r="H92" s="41"/>
      <c r="I92" s="41"/>
      <c r="J92" s="193">
        <f>BK92</f>
        <v>0</v>
      </c>
      <c r="K92" s="41"/>
      <c r="L92" s="45"/>
      <c r="M92" s="96"/>
      <c r="N92" s="194"/>
      <c r="O92" s="97"/>
      <c r="P92" s="195">
        <f>P93</f>
        <v>0</v>
      </c>
      <c r="Q92" s="97"/>
      <c r="R92" s="195">
        <f>R93</f>
        <v>0</v>
      </c>
      <c r="S92" s="97"/>
      <c r="T92" s="196">
        <f>T93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125</v>
      </c>
      <c r="BK92" s="197">
        <f>BK93</f>
        <v>0</v>
      </c>
    </row>
    <row r="93" spans="1:63" s="12" customFormat="1" ht="25.9" customHeight="1">
      <c r="A93" s="12"/>
      <c r="B93" s="198"/>
      <c r="C93" s="199"/>
      <c r="D93" s="200" t="s">
        <v>71</v>
      </c>
      <c r="E93" s="201" t="s">
        <v>3083</v>
      </c>
      <c r="F93" s="201" t="s">
        <v>3478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SUM(P94:P150)</f>
        <v>0</v>
      </c>
      <c r="Q93" s="206"/>
      <c r="R93" s="207">
        <f>SUM(R94:R150)</f>
        <v>0</v>
      </c>
      <c r="S93" s="206"/>
      <c r="T93" s="208">
        <f>SUM(T94:T150)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80</v>
      </c>
      <c r="AT93" s="210" t="s">
        <v>71</v>
      </c>
      <c r="AU93" s="210" t="s">
        <v>72</v>
      </c>
      <c r="AY93" s="209" t="s">
        <v>157</v>
      </c>
      <c r="BK93" s="211">
        <f>SUM(BK94:BK150)</f>
        <v>0</v>
      </c>
    </row>
    <row r="94" spans="1:65" s="2" customFormat="1" ht="24.15" customHeight="1">
      <c r="A94" s="39"/>
      <c r="B94" s="40"/>
      <c r="C94" s="214" t="s">
        <v>80</v>
      </c>
      <c r="D94" s="214" t="s">
        <v>159</v>
      </c>
      <c r="E94" s="215" t="s">
        <v>3479</v>
      </c>
      <c r="F94" s="216" t="s">
        <v>3480</v>
      </c>
      <c r="G94" s="217" t="s">
        <v>308</v>
      </c>
      <c r="H94" s="218">
        <v>2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80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3481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3480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80</v>
      </c>
    </row>
    <row r="96" spans="1:47" s="2" customFormat="1" ht="12">
      <c r="A96" s="39"/>
      <c r="B96" s="40"/>
      <c r="C96" s="41"/>
      <c r="D96" s="227" t="s">
        <v>298</v>
      </c>
      <c r="E96" s="41"/>
      <c r="F96" s="268" t="s">
        <v>3482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298</v>
      </c>
      <c r="AU96" s="18" t="s">
        <v>80</v>
      </c>
    </row>
    <row r="97" spans="1:65" s="2" customFormat="1" ht="44.25" customHeight="1">
      <c r="A97" s="39"/>
      <c r="B97" s="40"/>
      <c r="C97" s="214" t="s">
        <v>82</v>
      </c>
      <c r="D97" s="214" t="s">
        <v>159</v>
      </c>
      <c r="E97" s="215" t="s">
        <v>3483</v>
      </c>
      <c r="F97" s="216" t="s">
        <v>3484</v>
      </c>
      <c r="G97" s="217" t="s">
        <v>247</v>
      </c>
      <c r="H97" s="218">
        <v>26100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82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3485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33" customHeight="1">
      <c r="A99" s="39"/>
      <c r="B99" s="40"/>
      <c r="C99" s="214" t="s">
        <v>111</v>
      </c>
      <c r="D99" s="214" t="s">
        <v>159</v>
      </c>
      <c r="E99" s="215" t="s">
        <v>3486</v>
      </c>
      <c r="F99" s="216" t="s">
        <v>3487</v>
      </c>
      <c r="G99" s="217" t="s">
        <v>247</v>
      </c>
      <c r="H99" s="218">
        <v>600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164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3488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16.5" customHeight="1">
      <c r="A101" s="39"/>
      <c r="B101" s="40"/>
      <c r="C101" s="214" t="s">
        <v>164</v>
      </c>
      <c r="D101" s="214" t="s">
        <v>159</v>
      </c>
      <c r="E101" s="215" t="s">
        <v>3489</v>
      </c>
      <c r="F101" s="216" t="s">
        <v>19</v>
      </c>
      <c r="G101" s="217" t="s">
        <v>247</v>
      </c>
      <c r="H101" s="218">
        <v>60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3490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3491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16.5" customHeight="1">
      <c r="A103" s="39"/>
      <c r="B103" s="40"/>
      <c r="C103" s="214" t="s">
        <v>187</v>
      </c>
      <c r="D103" s="214" t="s">
        <v>159</v>
      </c>
      <c r="E103" s="215" t="s">
        <v>3492</v>
      </c>
      <c r="F103" s="216" t="s">
        <v>19</v>
      </c>
      <c r="G103" s="217" t="s">
        <v>247</v>
      </c>
      <c r="H103" s="218">
        <v>40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3493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3494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197</v>
      </c>
      <c r="D105" s="214" t="s">
        <v>159</v>
      </c>
      <c r="E105" s="215" t="s">
        <v>3495</v>
      </c>
      <c r="F105" s="216" t="s">
        <v>19</v>
      </c>
      <c r="G105" s="217" t="s">
        <v>3087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3496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3497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16.5" customHeight="1">
      <c r="A107" s="39"/>
      <c r="B107" s="40"/>
      <c r="C107" s="214" t="s">
        <v>209</v>
      </c>
      <c r="D107" s="214" t="s">
        <v>159</v>
      </c>
      <c r="E107" s="215" t="s">
        <v>3498</v>
      </c>
      <c r="F107" s="216" t="s">
        <v>19</v>
      </c>
      <c r="G107" s="217" t="s">
        <v>3087</v>
      </c>
      <c r="H107" s="218">
        <v>1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3499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3500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222</v>
      </c>
      <c r="D109" s="214" t="s">
        <v>159</v>
      </c>
      <c r="E109" s="215" t="s">
        <v>3501</v>
      </c>
      <c r="F109" s="216" t="s">
        <v>3502</v>
      </c>
      <c r="G109" s="217" t="s">
        <v>3087</v>
      </c>
      <c r="H109" s="218">
        <v>174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197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3502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195</v>
      </c>
      <c r="D111" s="214" t="s">
        <v>159</v>
      </c>
      <c r="E111" s="215" t="s">
        <v>3503</v>
      </c>
      <c r="F111" s="216" t="s">
        <v>19</v>
      </c>
      <c r="G111" s="217" t="s">
        <v>3087</v>
      </c>
      <c r="H111" s="218">
        <v>42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3504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3505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236</v>
      </c>
      <c r="D113" s="214" t="s">
        <v>159</v>
      </c>
      <c r="E113" s="215" t="s">
        <v>3506</v>
      </c>
      <c r="F113" s="216" t="s">
        <v>3507</v>
      </c>
      <c r="G113" s="217" t="s">
        <v>3087</v>
      </c>
      <c r="H113" s="218">
        <v>25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222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3507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16.5" customHeight="1">
      <c r="A115" s="39"/>
      <c r="B115" s="40"/>
      <c r="C115" s="214" t="s">
        <v>244</v>
      </c>
      <c r="D115" s="214" t="s">
        <v>159</v>
      </c>
      <c r="E115" s="215" t="s">
        <v>3508</v>
      </c>
      <c r="F115" s="216" t="s">
        <v>3509</v>
      </c>
      <c r="G115" s="217" t="s">
        <v>3087</v>
      </c>
      <c r="H115" s="218">
        <v>3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236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3510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16.5" customHeight="1">
      <c r="A117" s="39"/>
      <c r="B117" s="40"/>
      <c r="C117" s="214" t="s">
        <v>270</v>
      </c>
      <c r="D117" s="214" t="s">
        <v>159</v>
      </c>
      <c r="E117" s="215" t="s">
        <v>3511</v>
      </c>
      <c r="F117" s="216" t="s">
        <v>19</v>
      </c>
      <c r="G117" s="217" t="s">
        <v>3087</v>
      </c>
      <c r="H117" s="218">
        <v>21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3512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3513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16.5" customHeight="1">
      <c r="A119" s="39"/>
      <c r="B119" s="40"/>
      <c r="C119" s="214" t="s">
        <v>275</v>
      </c>
      <c r="D119" s="214" t="s">
        <v>159</v>
      </c>
      <c r="E119" s="215" t="s">
        <v>3514</v>
      </c>
      <c r="F119" s="216" t="s">
        <v>3515</v>
      </c>
      <c r="G119" s="217" t="s">
        <v>3087</v>
      </c>
      <c r="H119" s="218">
        <v>15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270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3515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16.5" customHeight="1">
      <c r="A121" s="39"/>
      <c r="B121" s="40"/>
      <c r="C121" s="214" t="s">
        <v>283</v>
      </c>
      <c r="D121" s="214" t="s">
        <v>159</v>
      </c>
      <c r="E121" s="215" t="s">
        <v>3516</v>
      </c>
      <c r="F121" s="216" t="s">
        <v>3517</v>
      </c>
      <c r="G121" s="217" t="s">
        <v>3087</v>
      </c>
      <c r="H121" s="218">
        <v>250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283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3517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21.75" customHeight="1">
      <c r="A123" s="39"/>
      <c r="B123" s="40"/>
      <c r="C123" s="214" t="s">
        <v>8</v>
      </c>
      <c r="D123" s="214" t="s">
        <v>159</v>
      </c>
      <c r="E123" s="215" t="s">
        <v>3518</v>
      </c>
      <c r="F123" s="216" t="s">
        <v>3519</v>
      </c>
      <c r="G123" s="217" t="s">
        <v>247</v>
      </c>
      <c r="H123" s="218">
        <v>380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300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3519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65" s="2" customFormat="1" ht="24.15" customHeight="1">
      <c r="A125" s="39"/>
      <c r="B125" s="40"/>
      <c r="C125" s="214" t="s">
        <v>300</v>
      </c>
      <c r="D125" s="214" t="s">
        <v>159</v>
      </c>
      <c r="E125" s="215" t="s">
        <v>3520</v>
      </c>
      <c r="F125" s="216" t="s">
        <v>3521</v>
      </c>
      <c r="G125" s="217" t="s">
        <v>247</v>
      </c>
      <c r="H125" s="218">
        <v>650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80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315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3521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80</v>
      </c>
    </row>
    <row r="127" spans="1:65" s="2" customFormat="1" ht="37.8" customHeight="1">
      <c r="A127" s="39"/>
      <c r="B127" s="40"/>
      <c r="C127" s="214" t="s">
        <v>305</v>
      </c>
      <c r="D127" s="214" t="s">
        <v>159</v>
      </c>
      <c r="E127" s="215" t="s">
        <v>3522</v>
      </c>
      <c r="F127" s="216" t="s">
        <v>3290</v>
      </c>
      <c r="G127" s="217" t="s">
        <v>3139</v>
      </c>
      <c r="H127" s="218">
        <v>1</v>
      </c>
      <c r="I127" s="219"/>
      <c r="J127" s="220">
        <f>ROUND(I127*H127,2)</f>
        <v>0</v>
      </c>
      <c r="K127" s="216" t="s">
        <v>19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80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332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3290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80</v>
      </c>
    </row>
    <row r="129" spans="1:65" s="2" customFormat="1" ht="44.25" customHeight="1">
      <c r="A129" s="39"/>
      <c r="B129" s="40"/>
      <c r="C129" s="214" t="s">
        <v>315</v>
      </c>
      <c r="D129" s="214" t="s">
        <v>159</v>
      </c>
      <c r="E129" s="215" t="s">
        <v>3523</v>
      </c>
      <c r="F129" s="216" t="s">
        <v>3524</v>
      </c>
      <c r="G129" s="217" t="s">
        <v>247</v>
      </c>
      <c r="H129" s="218">
        <v>30</v>
      </c>
      <c r="I129" s="219"/>
      <c r="J129" s="220">
        <f>ROUND(I129*H129,2)</f>
        <v>0</v>
      </c>
      <c r="K129" s="216" t="s">
        <v>19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164</v>
      </c>
      <c r="AT129" s="225" t="s">
        <v>159</v>
      </c>
      <c r="AU129" s="225" t="s">
        <v>80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164</v>
      </c>
      <c r="BM129" s="225" t="s">
        <v>345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3525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80</v>
      </c>
    </row>
    <row r="131" spans="1:65" s="2" customFormat="1" ht="44.25" customHeight="1">
      <c r="A131" s="39"/>
      <c r="B131" s="40"/>
      <c r="C131" s="214" t="s">
        <v>322</v>
      </c>
      <c r="D131" s="214" t="s">
        <v>159</v>
      </c>
      <c r="E131" s="215" t="s">
        <v>3526</v>
      </c>
      <c r="F131" s="216" t="s">
        <v>3527</v>
      </c>
      <c r="G131" s="217" t="s">
        <v>247</v>
      </c>
      <c r="H131" s="218">
        <v>130</v>
      </c>
      <c r="I131" s="219"/>
      <c r="J131" s="220">
        <f>ROUND(I131*H131,2)</f>
        <v>0</v>
      </c>
      <c r="K131" s="216" t="s">
        <v>19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164</v>
      </c>
      <c r="AT131" s="225" t="s">
        <v>159</v>
      </c>
      <c r="AU131" s="225" t="s">
        <v>80</v>
      </c>
      <c r="AY131" s="18" t="s">
        <v>157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80</v>
      </c>
      <c r="BK131" s="226">
        <f>ROUND(I131*H131,2)</f>
        <v>0</v>
      </c>
      <c r="BL131" s="18" t="s">
        <v>164</v>
      </c>
      <c r="BM131" s="225" t="s">
        <v>359</v>
      </c>
    </row>
    <row r="132" spans="1:47" s="2" customFormat="1" ht="12">
      <c r="A132" s="39"/>
      <c r="B132" s="40"/>
      <c r="C132" s="41"/>
      <c r="D132" s="227" t="s">
        <v>166</v>
      </c>
      <c r="E132" s="41"/>
      <c r="F132" s="228" t="s">
        <v>3528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166</v>
      </c>
      <c r="AU132" s="18" t="s">
        <v>80</v>
      </c>
    </row>
    <row r="133" spans="1:65" s="2" customFormat="1" ht="44.25" customHeight="1">
      <c r="A133" s="39"/>
      <c r="B133" s="40"/>
      <c r="C133" s="214" t="s">
        <v>332</v>
      </c>
      <c r="D133" s="214" t="s">
        <v>159</v>
      </c>
      <c r="E133" s="215" t="s">
        <v>3529</v>
      </c>
      <c r="F133" s="216" t="s">
        <v>3530</v>
      </c>
      <c r="G133" s="217" t="s">
        <v>247</v>
      </c>
      <c r="H133" s="218">
        <v>120</v>
      </c>
      <c r="I133" s="219"/>
      <c r="J133" s="220">
        <f>ROUND(I133*H133,2)</f>
        <v>0</v>
      </c>
      <c r="K133" s="216" t="s">
        <v>19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164</v>
      </c>
      <c r="AT133" s="225" t="s">
        <v>159</v>
      </c>
      <c r="AU133" s="225" t="s">
        <v>80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164</v>
      </c>
      <c r="BM133" s="225" t="s">
        <v>366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3531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80</v>
      </c>
    </row>
    <row r="135" spans="1:65" s="2" customFormat="1" ht="44.25" customHeight="1">
      <c r="A135" s="39"/>
      <c r="B135" s="40"/>
      <c r="C135" s="214" t="s">
        <v>7</v>
      </c>
      <c r="D135" s="214" t="s">
        <v>159</v>
      </c>
      <c r="E135" s="215" t="s">
        <v>3532</v>
      </c>
      <c r="F135" s="216" t="s">
        <v>3533</v>
      </c>
      <c r="G135" s="217" t="s">
        <v>247</v>
      </c>
      <c r="H135" s="218">
        <v>40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164</v>
      </c>
      <c r="AT135" s="225" t="s">
        <v>159</v>
      </c>
      <c r="AU135" s="225" t="s">
        <v>80</v>
      </c>
      <c r="AY135" s="18" t="s">
        <v>157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80</v>
      </c>
      <c r="BK135" s="226">
        <f>ROUND(I135*H135,2)</f>
        <v>0</v>
      </c>
      <c r="BL135" s="18" t="s">
        <v>164</v>
      </c>
      <c r="BM135" s="225" t="s">
        <v>381</v>
      </c>
    </row>
    <row r="136" spans="1:47" s="2" customFormat="1" ht="12">
      <c r="A136" s="39"/>
      <c r="B136" s="40"/>
      <c r="C136" s="41"/>
      <c r="D136" s="227" t="s">
        <v>166</v>
      </c>
      <c r="E136" s="41"/>
      <c r="F136" s="228" t="s">
        <v>3534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166</v>
      </c>
      <c r="AU136" s="18" t="s">
        <v>80</v>
      </c>
    </row>
    <row r="137" spans="1:65" s="2" customFormat="1" ht="44.25" customHeight="1">
      <c r="A137" s="39"/>
      <c r="B137" s="40"/>
      <c r="C137" s="214" t="s">
        <v>345</v>
      </c>
      <c r="D137" s="214" t="s">
        <v>159</v>
      </c>
      <c r="E137" s="215" t="s">
        <v>3297</v>
      </c>
      <c r="F137" s="216" t="s">
        <v>3298</v>
      </c>
      <c r="G137" s="217" t="s">
        <v>247</v>
      </c>
      <c r="H137" s="218">
        <v>10</v>
      </c>
      <c r="I137" s="219"/>
      <c r="J137" s="220">
        <f>ROUND(I137*H137,2)</f>
        <v>0</v>
      </c>
      <c r="K137" s="216" t="s">
        <v>19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164</v>
      </c>
      <c r="AT137" s="225" t="s">
        <v>159</v>
      </c>
      <c r="AU137" s="225" t="s">
        <v>80</v>
      </c>
      <c r="AY137" s="18" t="s">
        <v>157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80</v>
      </c>
      <c r="BK137" s="226">
        <f>ROUND(I137*H137,2)</f>
        <v>0</v>
      </c>
      <c r="BL137" s="18" t="s">
        <v>164</v>
      </c>
      <c r="BM137" s="225" t="s">
        <v>401</v>
      </c>
    </row>
    <row r="138" spans="1:47" s="2" customFormat="1" ht="12">
      <c r="A138" s="39"/>
      <c r="B138" s="40"/>
      <c r="C138" s="41"/>
      <c r="D138" s="227" t="s">
        <v>166</v>
      </c>
      <c r="E138" s="41"/>
      <c r="F138" s="228" t="s">
        <v>3299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166</v>
      </c>
      <c r="AU138" s="18" t="s">
        <v>80</v>
      </c>
    </row>
    <row r="139" spans="1:65" s="2" customFormat="1" ht="44.25" customHeight="1">
      <c r="A139" s="39"/>
      <c r="B139" s="40"/>
      <c r="C139" s="214" t="s">
        <v>352</v>
      </c>
      <c r="D139" s="214" t="s">
        <v>159</v>
      </c>
      <c r="E139" s="215" t="s">
        <v>3535</v>
      </c>
      <c r="F139" s="216" t="s">
        <v>3536</v>
      </c>
      <c r="G139" s="217" t="s">
        <v>247</v>
      </c>
      <c r="H139" s="218">
        <v>70</v>
      </c>
      <c r="I139" s="219"/>
      <c r="J139" s="220">
        <f>ROUND(I139*H139,2)</f>
        <v>0</v>
      </c>
      <c r="K139" s="216" t="s">
        <v>19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164</v>
      </c>
      <c r="AT139" s="225" t="s">
        <v>159</v>
      </c>
      <c r="AU139" s="225" t="s">
        <v>80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164</v>
      </c>
      <c r="BM139" s="225" t="s">
        <v>416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3537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80</v>
      </c>
    </row>
    <row r="141" spans="1:65" s="2" customFormat="1" ht="16.5" customHeight="1">
      <c r="A141" s="39"/>
      <c r="B141" s="40"/>
      <c r="C141" s="214" t="s">
        <v>359</v>
      </c>
      <c r="D141" s="214" t="s">
        <v>159</v>
      </c>
      <c r="E141" s="215" t="s">
        <v>3538</v>
      </c>
      <c r="F141" s="216" t="s">
        <v>3539</v>
      </c>
      <c r="G141" s="217" t="s">
        <v>247</v>
      </c>
      <c r="H141" s="218">
        <v>35</v>
      </c>
      <c r="I141" s="219"/>
      <c r="J141" s="220">
        <f>ROUND(I141*H141,2)</f>
        <v>0</v>
      </c>
      <c r="K141" s="216" t="s">
        <v>19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80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428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3539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80</v>
      </c>
    </row>
    <row r="143" spans="1:65" s="2" customFormat="1" ht="16.5" customHeight="1">
      <c r="A143" s="39"/>
      <c r="B143" s="40"/>
      <c r="C143" s="214" t="s">
        <v>741</v>
      </c>
      <c r="D143" s="214" t="s">
        <v>159</v>
      </c>
      <c r="E143" s="215" t="s">
        <v>3540</v>
      </c>
      <c r="F143" s="216" t="s">
        <v>3541</v>
      </c>
      <c r="G143" s="217" t="s">
        <v>3139</v>
      </c>
      <c r="H143" s="218">
        <v>1</v>
      </c>
      <c r="I143" s="219"/>
      <c r="J143" s="220">
        <f>ROUND(I143*H143,2)</f>
        <v>0</v>
      </c>
      <c r="K143" s="216" t="s">
        <v>19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164</v>
      </c>
      <c r="AT143" s="225" t="s">
        <v>159</v>
      </c>
      <c r="AU143" s="225" t="s">
        <v>80</v>
      </c>
      <c r="AY143" s="18" t="s">
        <v>157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80</v>
      </c>
      <c r="BK143" s="226">
        <f>ROUND(I143*H143,2)</f>
        <v>0</v>
      </c>
      <c r="BL143" s="18" t="s">
        <v>164</v>
      </c>
      <c r="BM143" s="225" t="s">
        <v>442</v>
      </c>
    </row>
    <row r="144" spans="1:47" s="2" customFormat="1" ht="12">
      <c r="A144" s="39"/>
      <c r="B144" s="40"/>
      <c r="C144" s="41"/>
      <c r="D144" s="227" t="s">
        <v>166</v>
      </c>
      <c r="E144" s="41"/>
      <c r="F144" s="228" t="s">
        <v>3541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166</v>
      </c>
      <c r="AU144" s="18" t="s">
        <v>80</v>
      </c>
    </row>
    <row r="145" spans="1:65" s="2" customFormat="1" ht="16.5" customHeight="1">
      <c r="A145" s="39"/>
      <c r="B145" s="40"/>
      <c r="C145" s="214" t="s">
        <v>366</v>
      </c>
      <c r="D145" s="214" t="s">
        <v>159</v>
      </c>
      <c r="E145" s="215" t="s">
        <v>3542</v>
      </c>
      <c r="F145" s="216" t="s">
        <v>3320</v>
      </c>
      <c r="G145" s="217" t="s">
        <v>3139</v>
      </c>
      <c r="H145" s="218">
        <v>1</v>
      </c>
      <c r="I145" s="219"/>
      <c r="J145" s="220">
        <f>ROUND(I145*H145,2)</f>
        <v>0</v>
      </c>
      <c r="K145" s="216" t="s">
        <v>19</v>
      </c>
      <c r="L145" s="45"/>
      <c r="M145" s="221" t="s">
        <v>19</v>
      </c>
      <c r="N145" s="222" t="s">
        <v>43</v>
      </c>
      <c r="O145" s="85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164</v>
      </c>
      <c r="AT145" s="225" t="s">
        <v>159</v>
      </c>
      <c r="AU145" s="225" t="s">
        <v>80</v>
      </c>
      <c r="AY145" s="18" t="s">
        <v>157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80</v>
      </c>
      <c r="BK145" s="226">
        <f>ROUND(I145*H145,2)</f>
        <v>0</v>
      </c>
      <c r="BL145" s="18" t="s">
        <v>164</v>
      </c>
      <c r="BM145" s="225" t="s">
        <v>454</v>
      </c>
    </row>
    <row r="146" spans="1:47" s="2" customFormat="1" ht="12">
      <c r="A146" s="39"/>
      <c r="B146" s="40"/>
      <c r="C146" s="41"/>
      <c r="D146" s="227" t="s">
        <v>166</v>
      </c>
      <c r="E146" s="41"/>
      <c r="F146" s="228" t="s">
        <v>3320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166</v>
      </c>
      <c r="AU146" s="18" t="s">
        <v>80</v>
      </c>
    </row>
    <row r="147" spans="1:65" s="2" customFormat="1" ht="24.15" customHeight="1">
      <c r="A147" s="39"/>
      <c r="B147" s="40"/>
      <c r="C147" s="214" t="s">
        <v>374</v>
      </c>
      <c r="D147" s="214" t="s">
        <v>159</v>
      </c>
      <c r="E147" s="215" t="s">
        <v>3543</v>
      </c>
      <c r="F147" s="216" t="s">
        <v>3322</v>
      </c>
      <c r="G147" s="217" t="s">
        <v>3139</v>
      </c>
      <c r="H147" s="218">
        <v>1</v>
      </c>
      <c r="I147" s="219"/>
      <c r="J147" s="220">
        <f>ROUND(I147*H147,2)</f>
        <v>0</v>
      </c>
      <c r="K147" s="216" t="s">
        <v>19</v>
      </c>
      <c r="L147" s="45"/>
      <c r="M147" s="221" t="s">
        <v>19</v>
      </c>
      <c r="N147" s="222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164</v>
      </c>
      <c r="AT147" s="225" t="s">
        <v>159</v>
      </c>
      <c r="AU147" s="225" t="s">
        <v>80</v>
      </c>
      <c r="AY147" s="18" t="s">
        <v>157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80</v>
      </c>
      <c r="BK147" s="226">
        <f>ROUND(I147*H147,2)</f>
        <v>0</v>
      </c>
      <c r="BL147" s="18" t="s">
        <v>164</v>
      </c>
      <c r="BM147" s="225" t="s">
        <v>468</v>
      </c>
    </row>
    <row r="148" spans="1:47" s="2" customFormat="1" ht="12">
      <c r="A148" s="39"/>
      <c r="B148" s="40"/>
      <c r="C148" s="41"/>
      <c r="D148" s="227" t="s">
        <v>166</v>
      </c>
      <c r="E148" s="41"/>
      <c r="F148" s="228" t="s">
        <v>3322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166</v>
      </c>
      <c r="AU148" s="18" t="s">
        <v>80</v>
      </c>
    </row>
    <row r="149" spans="1:65" s="2" customFormat="1" ht="16.5" customHeight="1">
      <c r="A149" s="39"/>
      <c r="B149" s="40"/>
      <c r="C149" s="214" t="s">
        <v>381</v>
      </c>
      <c r="D149" s="214" t="s">
        <v>159</v>
      </c>
      <c r="E149" s="215" t="s">
        <v>3544</v>
      </c>
      <c r="F149" s="216" t="s">
        <v>3419</v>
      </c>
      <c r="G149" s="217" t="s">
        <v>273</v>
      </c>
      <c r="H149" s="218">
        <v>1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164</v>
      </c>
      <c r="AT149" s="225" t="s">
        <v>159</v>
      </c>
      <c r="AU149" s="225" t="s">
        <v>80</v>
      </c>
      <c r="AY149" s="18" t="s">
        <v>157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80</v>
      </c>
      <c r="BK149" s="226">
        <f>ROUND(I149*H149,2)</f>
        <v>0</v>
      </c>
      <c r="BL149" s="18" t="s">
        <v>164</v>
      </c>
      <c r="BM149" s="225" t="s">
        <v>487</v>
      </c>
    </row>
    <row r="150" spans="1:47" s="2" customFormat="1" ht="12">
      <c r="A150" s="39"/>
      <c r="B150" s="40"/>
      <c r="C150" s="41"/>
      <c r="D150" s="227" t="s">
        <v>166</v>
      </c>
      <c r="E150" s="41"/>
      <c r="F150" s="228" t="s">
        <v>3419</v>
      </c>
      <c r="G150" s="41"/>
      <c r="H150" s="41"/>
      <c r="I150" s="229"/>
      <c r="J150" s="41"/>
      <c r="K150" s="41"/>
      <c r="L150" s="45"/>
      <c r="M150" s="289"/>
      <c r="N150" s="290"/>
      <c r="O150" s="291"/>
      <c r="P150" s="291"/>
      <c r="Q150" s="291"/>
      <c r="R150" s="291"/>
      <c r="S150" s="291"/>
      <c r="T150" s="29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166</v>
      </c>
      <c r="AU150" s="18" t="s">
        <v>80</v>
      </c>
    </row>
    <row r="151" spans="1:31" s="2" customFormat="1" ht="6.95" customHeight="1">
      <c r="A151" s="39"/>
      <c r="B151" s="60"/>
      <c r="C151" s="61"/>
      <c r="D151" s="61"/>
      <c r="E151" s="61"/>
      <c r="F151" s="61"/>
      <c r="G151" s="61"/>
      <c r="H151" s="61"/>
      <c r="I151" s="61"/>
      <c r="J151" s="61"/>
      <c r="K151" s="61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91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ht="12">
      <c r="B8" s="21"/>
      <c r="D8" s="144" t="s">
        <v>120</v>
      </c>
      <c r="L8" s="21"/>
    </row>
    <row r="9" spans="2:12" s="1" customFormat="1" ht="16.5" customHeight="1">
      <c r="B9" s="21"/>
      <c r="E9" s="145" t="s">
        <v>650</v>
      </c>
      <c r="F9" s="1"/>
      <c r="G9" s="1"/>
      <c r="H9" s="1"/>
      <c r="L9" s="21"/>
    </row>
    <row r="10" spans="2:12" s="1" customFormat="1" ht="12" customHeight="1">
      <c r="B10" s="21"/>
      <c r="D10" s="144" t="s">
        <v>2097</v>
      </c>
      <c r="L10" s="21"/>
    </row>
    <row r="11" spans="1:31" s="2" customFormat="1" ht="16.5" customHeight="1">
      <c r="A11" s="39"/>
      <c r="B11" s="45"/>
      <c r="C11" s="39"/>
      <c r="D11" s="39"/>
      <c r="E11" s="157" t="s">
        <v>3474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3475</v>
      </c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6.5" customHeight="1">
      <c r="A13" s="39"/>
      <c r="B13" s="45"/>
      <c r="C13" s="39"/>
      <c r="D13" s="39"/>
      <c r="E13" s="147" t="s">
        <v>3545</v>
      </c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44" t="s">
        <v>18</v>
      </c>
      <c r="E15" s="39"/>
      <c r="F15" s="134" t="s">
        <v>19</v>
      </c>
      <c r="G15" s="39"/>
      <c r="H15" s="39"/>
      <c r="I15" s="144" t="s">
        <v>20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21</v>
      </c>
      <c r="E16" s="39"/>
      <c r="F16" s="134" t="s">
        <v>32</v>
      </c>
      <c r="G16" s="39"/>
      <c r="H16" s="39"/>
      <c r="I16" s="144" t="s">
        <v>23</v>
      </c>
      <c r="J16" s="148" t="str">
        <f>'Rekapitulace stavby'!AN8</f>
        <v>3. 11. 2021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44" t="s">
        <v>25</v>
      </c>
      <c r="E18" s="39"/>
      <c r="F18" s="39"/>
      <c r="G18" s="39"/>
      <c r="H18" s="39"/>
      <c r="I18" s="144" t="s">
        <v>26</v>
      </c>
      <c r="J18" s="134" t="str">
        <f>IF('Rekapitulace stavby'!AN10="","",'Rekapitulace stavby'!AN10)</f>
        <v/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4" t="str">
        <f>IF('Rekapitulace stavby'!E11="","",'Rekapitulace stavby'!E11)</f>
        <v>Město Č. Lípa</v>
      </c>
      <c r="F19" s="39"/>
      <c r="G19" s="39"/>
      <c r="H19" s="39"/>
      <c r="I19" s="144" t="s">
        <v>28</v>
      </c>
      <c r="J19" s="134" t="str">
        <f>IF('Rekapitulace stavby'!AN11="","",'Rekapitulace stavby'!AN11)</f>
        <v/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44" t="s">
        <v>29</v>
      </c>
      <c r="E21" s="39"/>
      <c r="F21" s="39"/>
      <c r="G21" s="39"/>
      <c r="H21" s="39"/>
      <c r="I21" s="144" t="s">
        <v>26</v>
      </c>
      <c r="J21" s="34" t="str">
        <f>'Rekapitulace stavby'!AN13</f>
        <v>Vyplň údaj</v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34" t="str">
        <f>'Rekapitulace stavby'!E14</f>
        <v>Vyplň údaj</v>
      </c>
      <c r="F22" s="134"/>
      <c r="G22" s="134"/>
      <c r="H22" s="134"/>
      <c r="I22" s="144" t="s">
        <v>28</v>
      </c>
      <c r="J22" s="34" t="str">
        <f>'Rekapitulace stavby'!AN14</f>
        <v>Vyplň údaj</v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44" t="s">
        <v>31</v>
      </c>
      <c r="E24" s="39"/>
      <c r="F24" s="39"/>
      <c r="G24" s="39"/>
      <c r="H24" s="39"/>
      <c r="I24" s="144" t="s">
        <v>26</v>
      </c>
      <c r="J24" s="134" t="str">
        <f>IF('Rekapitulace stavby'!AN16="","",'Rekapitulace stavby'!AN16)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8" customHeight="1">
      <c r="A25" s="39"/>
      <c r="B25" s="45"/>
      <c r="C25" s="39"/>
      <c r="D25" s="39"/>
      <c r="E25" s="134" t="str">
        <f>IF('Rekapitulace stavby'!E17="","",'Rekapitulace stavby'!E17)</f>
        <v xml:space="preserve"> </v>
      </c>
      <c r="F25" s="39"/>
      <c r="G25" s="39"/>
      <c r="H25" s="39"/>
      <c r="I25" s="144" t="s">
        <v>28</v>
      </c>
      <c r="J25" s="134" t="str">
        <f>IF('Rekapitulace stavby'!AN17="","",'Rekapitulace stavby'!AN17)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12" customHeight="1">
      <c r="A27" s="39"/>
      <c r="B27" s="45"/>
      <c r="C27" s="39"/>
      <c r="D27" s="144" t="s">
        <v>34</v>
      </c>
      <c r="E27" s="39"/>
      <c r="F27" s="39"/>
      <c r="G27" s="39"/>
      <c r="H27" s="39"/>
      <c r="I27" s="144" t="s">
        <v>26</v>
      </c>
      <c r="J27" s="134" t="str">
        <f>IF('Rekapitulace stavby'!AN19="","",'Rekapitulace stavby'!AN19)</f>
        <v/>
      </c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8" customHeight="1">
      <c r="A28" s="39"/>
      <c r="B28" s="45"/>
      <c r="C28" s="39"/>
      <c r="D28" s="39"/>
      <c r="E28" s="134" t="str">
        <f>IF('Rekapitulace stavby'!E20="","",'Rekapitulace stavby'!E20)</f>
        <v>J. Nešněra</v>
      </c>
      <c r="F28" s="39"/>
      <c r="G28" s="39"/>
      <c r="H28" s="39"/>
      <c r="I28" s="144" t="s">
        <v>28</v>
      </c>
      <c r="J28" s="134" t="str">
        <f>IF('Rekapitulace stavby'!AN20="","",'Rekapitulace stavby'!AN20)</f>
        <v/>
      </c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 customHeight="1">
      <c r="A30" s="39"/>
      <c r="B30" s="45"/>
      <c r="C30" s="39"/>
      <c r="D30" s="144" t="s">
        <v>36</v>
      </c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8" customFormat="1" ht="16.5" customHeight="1">
      <c r="A31" s="149"/>
      <c r="B31" s="150"/>
      <c r="C31" s="149"/>
      <c r="D31" s="149"/>
      <c r="E31" s="151" t="s">
        <v>19</v>
      </c>
      <c r="F31" s="151"/>
      <c r="G31" s="151"/>
      <c r="H31" s="151"/>
      <c r="I31" s="149"/>
      <c r="J31" s="149"/>
      <c r="K31" s="149"/>
      <c r="L31" s="152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</row>
    <row r="32" spans="1:31" s="2" customFormat="1" ht="6.95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54" t="s">
        <v>38</v>
      </c>
      <c r="E34" s="39"/>
      <c r="F34" s="39"/>
      <c r="G34" s="39"/>
      <c r="H34" s="39"/>
      <c r="I34" s="39"/>
      <c r="J34" s="155">
        <f>ROUND(J94,2)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53"/>
      <c r="E35" s="153"/>
      <c r="F35" s="153"/>
      <c r="G35" s="153"/>
      <c r="H35" s="153"/>
      <c r="I35" s="153"/>
      <c r="J35" s="153"/>
      <c r="K35" s="153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56" t="s">
        <v>40</v>
      </c>
      <c r="G36" s="39"/>
      <c r="H36" s="39"/>
      <c r="I36" s="156" t="s">
        <v>39</v>
      </c>
      <c r="J36" s="156" t="s">
        <v>41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57" t="s">
        <v>42</v>
      </c>
      <c r="E37" s="144" t="s">
        <v>43</v>
      </c>
      <c r="F37" s="158">
        <f>ROUND((SUM(BE94:BE129)),2)</f>
        <v>0</v>
      </c>
      <c r="G37" s="39"/>
      <c r="H37" s="39"/>
      <c r="I37" s="159">
        <v>0.21</v>
      </c>
      <c r="J37" s="158">
        <f>ROUND(((SUM(BE94:BE129))*I37),2)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44" t="s">
        <v>44</v>
      </c>
      <c r="F38" s="158">
        <f>ROUND((SUM(BF94:BF129)),2)</f>
        <v>0</v>
      </c>
      <c r="G38" s="39"/>
      <c r="H38" s="39"/>
      <c r="I38" s="159">
        <v>0.15</v>
      </c>
      <c r="J38" s="158">
        <f>ROUND(((SUM(BF94:BF129))*I38),2)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45</v>
      </c>
      <c r="F39" s="158">
        <f>ROUND((SUM(BG94:BG129)),2)</f>
        <v>0</v>
      </c>
      <c r="G39" s="39"/>
      <c r="H39" s="39"/>
      <c r="I39" s="159">
        <v>0.21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44" t="s">
        <v>46</v>
      </c>
      <c r="F40" s="158">
        <f>ROUND((SUM(BH94:BH129)),2)</f>
        <v>0</v>
      </c>
      <c r="G40" s="39"/>
      <c r="H40" s="39"/>
      <c r="I40" s="159">
        <v>0.15</v>
      </c>
      <c r="J40" s="158">
        <f>0</f>
        <v>0</v>
      </c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44" t="s">
        <v>47</v>
      </c>
      <c r="F41" s="158">
        <f>ROUND((SUM(BI94:BI129)),2)</f>
        <v>0</v>
      </c>
      <c r="G41" s="39"/>
      <c r="H41" s="39"/>
      <c r="I41" s="159">
        <v>0</v>
      </c>
      <c r="J41" s="158">
        <f>0</f>
        <v>0</v>
      </c>
      <c r="K41" s="39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0"/>
      <c r="D43" s="161" t="s">
        <v>48</v>
      </c>
      <c r="E43" s="162"/>
      <c r="F43" s="162"/>
      <c r="G43" s="163" t="s">
        <v>49</v>
      </c>
      <c r="H43" s="164" t="s">
        <v>50</v>
      </c>
      <c r="I43" s="162"/>
      <c r="J43" s="165">
        <f>SUM(J34:J41)</f>
        <v>0</v>
      </c>
      <c r="K43" s="166"/>
      <c r="L43" s="14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8" spans="1:31" s="2" customFormat="1" ht="6.95" customHeight="1">
      <c r="A48" s="3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24.95" customHeight="1">
      <c r="A49" s="39"/>
      <c r="B49" s="40"/>
      <c r="C49" s="24" t="s">
        <v>122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6.95" customHeight="1">
      <c r="A50" s="39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16</v>
      </c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26.25" customHeight="1">
      <c r="A52" s="39"/>
      <c r="B52" s="40"/>
      <c r="C52" s="41"/>
      <c r="D52" s="41"/>
      <c r="E52" s="171" t="str">
        <f>E7</f>
        <v>Rekonstrukce objektu č.p. 2983 U Synagogy SO01 stavební úpravy budovy rev9</v>
      </c>
      <c r="F52" s="33"/>
      <c r="G52" s="33"/>
      <c r="H52" s="33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2:12" s="1" customFormat="1" ht="12" customHeight="1">
      <c r="B53" s="22"/>
      <c r="C53" s="33" t="s">
        <v>120</v>
      </c>
      <c r="D53" s="23"/>
      <c r="E53" s="23"/>
      <c r="F53" s="23"/>
      <c r="G53" s="23"/>
      <c r="H53" s="23"/>
      <c r="I53" s="23"/>
      <c r="J53" s="23"/>
      <c r="K53" s="23"/>
      <c r="L53" s="21"/>
    </row>
    <row r="54" spans="2:12" s="1" customFormat="1" ht="16.5" customHeight="1">
      <c r="B54" s="22"/>
      <c r="C54" s="23"/>
      <c r="D54" s="23"/>
      <c r="E54" s="171" t="s">
        <v>650</v>
      </c>
      <c r="F54" s="23"/>
      <c r="G54" s="23"/>
      <c r="H54" s="23"/>
      <c r="I54" s="23"/>
      <c r="J54" s="23"/>
      <c r="K54" s="23"/>
      <c r="L54" s="21"/>
    </row>
    <row r="55" spans="2:12" s="1" customFormat="1" ht="12" customHeight="1">
      <c r="B55" s="22"/>
      <c r="C55" s="33" t="s">
        <v>2097</v>
      </c>
      <c r="D55" s="23"/>
      <c r="E55" s="23"/>
      <c r="F55" s="23"/>
      <c r="G55" s="23"/>
      <c r="H55" s="23"/>
      <c r="I55" s="23"/>
      <c r="J55" s="23"/>
      <c r="K55" s="23"/>
      <c r="L55" s="21"/>
    </row>
    <row r="56" spans="1:31" s="2" customFormat="1" ht="16.5" customHeight="1">
      <c r="A56" s="39"/>
      <c r="B56" s="40"/>
      <c r="C56" s="41"/>
      <c r="D56" s="41"/>
      <c r="E56" s="293" t="s">
        <v>3474</v>
      </c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2" customHeight="1">
      <c r="A57" s="39"/>
      <c r="B57" s="40"/>
      <c r="C57" s="33" t="s">
        <v>3475</v>
      </c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6.5" customHeight="1">
      <c r="A58" s="39"/>
      <c r="B58" s="40"/>
      <c r="C58" s="41"/>
      <c r="D58" s="41"/>
      <c r="E58" s="70" t="str">
        <f>E13</f>
        <v>02gb - EZS</v>
      </c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6.95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2" customHeight="1">
      <c r="A60" s="39"/>
      <c r="B60" s="40"/>
      <c r="C60" s="33" t="s">
        <v>21</v>
      </c>
      <c r="D60" s="41"/>
      <c r="E60" s="41"/>
      <c r="F60" s="28" t="str">
        <f>F16</f>
        <v xml:space="preserve"> </v>
      </c>
      <c r="G60" s="41"/>
      <c r="H60" s="41"/>
      <c r="I60" s="33" t="s">
        <v>23</v>
      </c>
      <c r="J60" s="73" t="str">
        <f>IF(J16="","",J16)</f>
        <v>3. 11. 2021</v>
      </c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6.95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5.15" customHeight="1">
      <c r="A62" s="39"/>
      <c r="B62" s="40"/>
      <c r="C62" s="33" t="s">
        <v>25</v>
      </c>
      <c r="D62" s="41"/>
      <c r="E62" s="41"/>
      <c r="F62" s="28" t="str">
        <f>E19</f>
        <v>Město Č. Lípa</v>
      </c>
      <c r="G62" s="41"/>
      <c r="H62" s="41"/>
      <c r="I62" s="33" t="s">
        <v>31</v>
      </c>
      <c r="J62" s="37" t="str">
        <f>E25</f>
        <v xml:space="preserve"> </v>
      </c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15.15" customHeight="1">
      <c r="A63" s="39"/>
      <c r="B63" s="40"/>
      <c r="C63" s="33" t="s">
        <v>29</v>
      </c>
      <c r="D63" s="41"/>
      <c r="E63" s="41"/>
      <c r="F63" s="28" t="str">
        <f>IF(E22="","",E22)</f>
        <v>Vyplň údaj</v>
      </c>
      <c r="G63" s="41"/>
      <c r="H63" s="41"/>
      <c r="I63" s="33" t="s">
        <v>34</v>
      </c>
      <c r="J63" s="37" t="str">
        <f>E28</f>
        <v>J. Nešněra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10.3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29.25" customHeight="1">
      <c r="A65" s="39"/>
      <c r="B65" s="40"/>
      <c r="C65" s="172" t="s">
        <v>123</v>
      </c>
      <c r="D65" s="173"/>
      <c r="E65" s="173"/>
      <c r="F65" s="173"/>
      <c r="G65" s="173"/>
      <c r="H65" s="173"/>
      <c r="I65" s="173"/>
      <c r="J65" s="174" t="s">
        <v>124</v>
      </c>
      <c r="K65" s="173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10.3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47" s="2" customFormat="1" ht="22.8" customHeight="1">
      <c r="A67" s="39"/>
      <c r="B67" s="40"/>
      <c r="C67" s="175" t="s">
        <v>70</v>
      </c>
      <c r="D67" s="41"/>
      <c r="E67" s="41"/>
      <c r="F67" s="41"/>
      <c r="G67" s="41"/>
      <c r="H67" s="41"/>
      <c r="I67" s="41"/>
      <c r="J67" s="103">
        <f>J94</f>
        <v>0</v>
      </c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U67" s="18" t="s">
        <v>125</v>
      </c>
    </row>
    <row r="68" spans="1:31" s="9" customFormat="1" ht="24.95" customHeight="1">
      <c r="A68" s="9"/>
      <c r="B68" s="176"/>
      <c r="C68" s="177"/>
      <c r="D68" s="178" t="s">
        <v>3546</v>
      </c>
      <c r="E68" s="179"/>
      <c r="F68" s="179"/>
      <c r="G68" s="179"/>
      <c r="H68" s="179"/>
      <c r="I68" s="179"/>
      <c r="J68" s="180">
        <f>J95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3547</v>
      </c>
      <c r="E69" s="179"/>
      <c r="F69" s="179"/>
      <c r="G69" s="179"/>
      <c r="H69" s="179"/>
      <c r="I69" s="179"/>
      <c r="J69" s="180">
        <f>J102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3548</v>
      </c>
      <c r="E70" s="179"/>
      <c r="F70" s="179"/>
      <c r="G70" s="179"/>
      <c r="H70" s="179"/>
      <c r="I70" s="179"/>
      <c r="J70" s="180">
        <f>J127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6" spans="1:31" s="2" customFormat="1" ht="6.95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4.95" customHeight="1">
      <c r="A77" s="39"/>
      <c r="B77" s="40"/>
      <c r="C77" s="24" t="s">
        <v>142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25" customHeight="1">
      <c r="A80" s="39"/>
      <c r="B80" s="40"/>
      <c r="C80" s="41"/>
      <c r="D80" s="41"/>
      <c r="E80" s="171" t="str">
        <f>E7</f>
        <v>Rekonstrukce objektu č.p. 2983 U Synagogy SO01 stavební úpravy budovy rev9</v>
      </c>
      <c r="F80" s="33"/>
      <c r="G80" s="33"/>
      <c r="H80" s="33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2:12" s="1" customFormat="1" ht="12" customHeight="1">
      <c r="B81" s="22"/>
      <c r="C81" s="33" t="s">
        <v>120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2:12" s="1" customFormat="1" ht="16.5" customHeight="1">
      <c r="B82" s="22"/>
      <c r="C82" s="23"/>
      <c r="D82" s="23"/>
      <c r="E82" s="171" t="s">
        <v>650</v>
      </c>
      <c r="F82" s="23"/>
      <c r="G82" s="23"/>
      <c r="H82" s="23"/>
      <c r="I82" s="23"/>
      <c r="J82" s="23"/>
      <c r="K82" s="23"/>
      <c r="L82" s="21"/>
    </row>
    <row r="83" spans="2:12" s="1" customFormat="1" ht="12" customHeight="1">
      <c r="B83" s="22"/>
      <c r="C83" s="33" t="s">
        <v>2097</v>
      </c>
      <c r="D83" s="23"/>
      <c r="E83" s="23"/>
      <c r="F83" s="23"/>
      <c r="G83" s="23"/>
      <c r="H83" s="23"/>
      <c r="I83" s="23"/>
      <c r="J83" s="23"/>
      <c r="K83" s="23"/>
      <c r="L83" s="21"/>
    </row>
    <row r="84" spans="1:31" s="2" customFormat="1" ht="16.5" customHeight="1">
      <c r="A84" s="39"/>
      <c r="B84" s="40"/>
      <c r="C84" s="41"/>
      <c r="D84" s="41"/>
      <c r="E84" s="293" t="s">
        <v>3474</v>
      </c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3475</v>
      </c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E13</f>
        <v>02gb - EZS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F16</f>
        <v xml:space="preserve"> </v>
      </c>
      <c r="G88" s="41"/>
      <c r="H88" s="41"/>
      <c r="I88" s="33" t="s">
        <v>23</v>
      </c>
      <c r="J88" s="73" t="str">
        <f>IF(J16="","",J16)</f>
        <v>3. 11. 2021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25</v>
      </c>
      <c r="D90" s="41"/>
      <c r="E90" s="41"/>
      <c r="F90" s="28" t="str">
        <f>E19</f>
        <v>Město Č. Lípa</v>
      </c>
      <c r="G90" s="41"/>
      <c r="H90" s="41"/>
      <c r="I90" s="33" t="s">
        <v>31</v>
      </c>
      <c r="J90" s="37" t="str">
        <f>E25</f>
        <v xml:space="preserve"> 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IF(E22="","",E22)</f>
        <v>Vyplň údaj</v>
      </c>
      <c r="G91" s="41"/>
      <c r="H91" s="41"/>
      <c r="I91" s="33" t="s">
        <v>34</v>
      </c>
      <c r="J91" s="37" t="str">
        <f>E28</f>
        <v>J. Nešněra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7"/>
      <c r="B93" s="188"/>
      <c r="C93" s="189" t="s">
        <v>143</v>
      </c>
      <c r="D93" s="190" t="s">
        <v>57</v>
      </c>
      <c r="E93" s="190" t="s">
        <v>53</v>
      </c>
      <c r="F93" s="190" t="s">
        <v>54</v>
      </c>
      <c r="G93" s="190" t="s">
        <v>144</v>
      </c>
      <c r="H93" s="190" t="s">
        <v>145</v>
      </c>
      <c r="I93" s="190" t="s">
        <v>146</v>
      </c>
      <c r="J93" s="190" t="s">
        <v>124</v>
      </c>
      <c r="K93" s="191" t="s">
        <v>147</v>
      </c>
      <c r="L93" s="192"/>
      <c r="M93" s="93" t="s">
        <v>19</v>
      </c>
      <c r="N93" s="94" t="s">
        <v>42</v>
      </c>
      <c r="O93" s="94" t="s">
        <v>148</v>
      </c>
      <c r="P93" s="94" t="s">
        <v>149</v>
      </c>
      <c r="Q93" s="94" t="s">
        <v>150</v>
      </c>
      <c r="R93" s="94" t="s">
        <v>151</v>
      </c>
      <c r="S93" s="94" t="s">
        <v>152</v>
      </c>
      <c r="T93" s="95" t="s">
        <v>153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39"/>
      <c r="B94" s="40"/>
      <c r="C94" s="100" t="s">
        <v>154</v>
      </c>
      <c r="D94" s="41"/>
      <c r="E94" s="41"/>
      <c r="F94" s="41"/>
      <c r="G94" s="41"/>
      <c r="H94" s="41"/>
      <c r="I94" s="41"/>
      <c r="J94" s="193">
        <f>BK94</f>
        <v>0</v>
      </c>
      <c r="K94" s="41"/>
      <c r="L94" s="45"/>
      <c r="M94" s="96"/>
      <c r="N94" s="194"/>
      <c r="O94" s="97"/>
      <c r="P94" s="195">
        <f>P95+P102+P127</f>
        <v>0</v>
      </c>
      <c r="Q94" s="97"/>
      <c r="R94" s="195">
        <f>R95+R102+R127</f>
        <v>0</v>
      </c>
      <c r="S94" s="97"/>
      <c r="T94" s="196">
        <f>T95+T102+T127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125</v>
      </c>
      <c r="BK94" s="197">
        <f>BK95+BK102+BK127</f>
        <v>0</v>
      </c>
    </row>
    <row r="95" spans="1:63" s="12" customFormat="1" ht="25.9" customHeight="1">
      <c r="A95" s="12"/>
      <c r="B95" s="198"/>
      <c r="C95" s="199"/>
      <c r="D95" s="200" t="s">
        <v>71</v>
      </c>
      <c r="E95" s="201" t="s">
        <v>3083</v>
      </c>
      <c r="F95" s="201" t="s">
        <v>3549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SUM(P96:P101)</f>
        <v>0</v>
      </c>
      <c r="Q95" s="206"/>
      <c r="R95" s="207">
        <f>SUM(R96:R101)</f>
        <v>0</v>
      </c>
      <c r="S95" s="206"/>
      <c r="T95" s="208">
        <f>SUM(T96:T101)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80</v>
      </c>
      <c r="AT95" s="210" t="s">
        <v>71</v>
      </c>
      <c r="AU95" s="210" t="s">
        <v>72</v>
      </c>
      <c r="AY95" s="209" t="s">
        <v>157</v>
      </c>
      <c r="BK95" s="211">
        <f>SUM(BK96:BK101)</f>
        <v>0</v>
      </c>
    </row>
    <row r="96" spans="1:65" s="2" customFormat="1" ht="89.25" customHeight="1">
      <c r="A96" s="39"/>
      <c r="B96" s="40"/>
      <c r="C96" s="214" t="s">
        <v>80</v>
      </c>
      <c r="D96" s="214" t="s">
        <v>159</v>
      </c>
      <c r="E96" s="215" t="s">
        <v>3550</v>
      </c>
      <c r="F96" s="216" t="s">
        <v>3551</v>
      </c>
      <c r="G96" s="217" t="s">
        <v>3087</v>
      </c>
      <c r="H96" s="218">
        <v>1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80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82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3552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80</v>
      </c>
    </row>
    <row r="98" spans="1:65" s="2" customFormat="1" ht="21.75" customHeight="1">
      <c r="A98" s="39"/>
      <c r="B98" s="40"/>
      <c r="C98" s="214" t="s">
        <v>82</v>
      </c>
      <c r="D98" s="214" t="s">
        <v>159</v>
      </c>
      <c r="E98" s="215" t="s">
        <v>3553</v>
      </c>
      <c r="F98" s="216" t="s">
        <v>3554</v>
      </c>
      <c r="G98" s="217" t="s">
        <v>3087</v>
      </c>
      <c r="H98" s="218">
        <v>4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80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164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3554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80</v>
      </c>
    </row>
    <row r="100" spans="1:65" s="2" customFormat="1" ht="16.5" customHeight="1">
      <c r="A100" s="39"/>
      <c r="B100" s="40"/>
      <c r="C100" s="214" t="s">
        <v>111</v>
      </c>
      <c r="D100" s="214" t="s">
        <v>159</v>
      </c>
      <c r="E100" s="215" t="s">
        <v>3555</v>
      </c>
      <c r="F100" s="216" t="s">
        <v>3556</v>
      </c>
      <c r="G100" s="217" t="s">
        <v>273</v>
      </c>
      <c r="H100" s="218">
        <v>1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80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197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3556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80</v>
      </c>
    </row>
    <row r="102" spans="1:63" s="12" customFormat="1" ht="25.9" customHeight="1">
      <c r="A102" s="12"/>
      <c r="B102" s="198"/>
      <c r="C102" s="199"/>
      <c r="D102" s="200" t="s">
        <v>71</v>
      </c>
      <c r="E102" s="201" t="s">
        <v>3143</v>
      </c>
      <c r="F102" s="201" t="s">
        <v>3557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SUM(P103:P126)</f>
        <v>0</v>
      </c>
      <c r="Q102" s="206"/>
      <c r="R102" s="207">
        <f>SUM(R103:R126)</f>
        <v>0</v>
      </c>
      <c r="S102" s="206"/>
      <c r="T102" s="208">
        <f>SUM(T103:T126)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80</v>
      </c>
      <c r="AT102" s="210" t="s">
        <v>71</v>
      </c>
      <c r="AU102" s="210" t="s">
        <v>72</v>
      </c>
      <c r="AY102" s="209" t="s">
        <v>157</v>
      </c>
      <c r="BK102" s="211">
        <f>SUM(BK103:BK126)</f>
        <v>0</v>
      </c>
    </row>
    <row r="103" spans="1:65" s="2" customFormat="1" ht="16.5" customHeight="1">
      <c r="A103" s="39"/>
      <c r="B103" s="40"/>
      <c r="C103" s="214" t="s">
        <v>164</v>
      </c>
      <c r="D103" s="214" t="s">
        <v>159</v>
      </c>
      <c r="E103" s="215" t="s">
        <v>3558</v>
      </c>
      <c r="F103" s="216" t="s">
        <v>3559</v>
      </c>
      <c r="G103" s="217" t="s">
        <v>247</v>
      </c>
      <c r="H103" s="218">
        <v>1540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222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3559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187</v>
      </c>
      <c r="D105" s="214" t="s">
        <v>159</v>
      </c>
      <c r="E105" s="215" t="s">
        <v>3560</v>
      </c>
      <c r="F105" s="216" t="s">
        <v>3561</v>
      </c>
      <c r="G105" s="217" t="s">
        <v>247</v>
      </c>
      <c r="H105" s="218">
        <v>172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236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3561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33" customHeight="1">
      <c r="A107" s="39"/>
      <c r="B107" s="40"/>
      <c r="C107" s="214" t="s">
        <v>197</v>
      </c>
      <c r="D107" s="214" t="s">
        <v>159</v>
      </c>
      <c r="E107" s="215" t="s">
        <v>3562</v>
      </c>
      <c r="F107" s="216" t="s">
        <v>3563</v>
      </c>
      <c r="G107" s="217" t="s">
        <v>3087</v>
      </c>
      <c r="H107" s="218">
        <v>40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270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3564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209</v>
      </c>
      <c r="D109" s="214" t="s">
        <v>159</v>
      </c>
      <c r="E109" s="215" t="s">
        <v>3565</v>
      </c>
      <c r="F109" s="216" t="s">
        <v>3566</v>
      </c>
      <c r="G109" s="217" t="s">
        <v>3087</v>
      </c>
      <c r="H109" s="218">
        <v>37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283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3566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222</v>
      </c>
      <c r="D111" s="214" t="s">
        <v>159</v>
      </c>
      <c r="E111" s="215" t="s">
        <v>3567</v>
      </c>
      <c r="F111" s="216" t="s">
        <v>3568</v>
      </c>
      <c r="G111" s="217" t="s">
        <v>3087</v>
      </c>
      <c r="H111" s="218">
        <v>1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300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3568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195</v>
      </c>
      <c r="D113" s="214" t="s">
        <v>159</v>
      </c>
      <c r="E113" s="215" t="s">
        <v>3569</v>
      </c>
      <c r="F113" s="216" t="s">
        <v>3570</v>
      </c>
      <c r="G113" s="217" t="s">
        <v>3087</v>
      </c>
      <c r="H113" s="218">
        <v>20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315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3570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24.15" customHeight="1">
      <c r="A115" s="39"/>
      <c r="B115" s="40"/>
      <c r="C115" s="214" t="s">
        <v>236</v>
      </c>
      <c r="D115" s="214" t="s">
        <v>159</v>
      </c>
      <c r="E115" s="215" t="s">
        <v>3571</v>
      </c>
      <c r="F115" s="216" t="s">
        <v>3572</v>
      </c>
      <c r="G115" s="217" t="s">
        <v>3087</v>
      </c>
      <c r="H115" s="218">
        <v>1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332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3572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24.15" customHeight="1">
      <c r="A117" s="39"/>
      <c r="B117" s="40"/>
      <c r="C117" s="214" t="s">
        <v>244</v>
      </c>
      <c r="D117" s="214" t="s">
        <v>159</v>
      </c>
      <c r="E117" s="215" t="s">
        <v>3573</v>
      </c>
      <c r="F117" s="216" t="s">
        <v>3574</v>
      </c>
      <c r="G117" s="217" t="s">
        <v>247</v>
      </c>
      <c r="H117" s="218">
        <v>120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345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3574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24.15" customHeight="1">
      <c r="A119" s="39"/>
      <c r="B119" s="40"/>
      <c r="C119" s="214" t="s">
        <v>270</v>
      </c>
      <c r="D119" s="214" t="s">
        <v>159</v>
      </c>
      <c r="E119" s="215" t="s">
        <v>3575</v>
      </c>
      <c r="F119" s="216" t="s">
        <v>3576</v>
      </c>
      <c r="G119" s="217" t="s">
        <v>247</v>
      </c>
      <c r="H119" s="218">
        <v>170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359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3576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44.25" customHeight="1">
      <c r="A121" s="39"/>
      <c r="B121" s="40"/>
      <c r="C121" s="214" t="s">
        <v>275</v>
      </c>
      <c r="D121" s="214" t="s">
        <v>159</v>
      </c>
      <c r="E121" s="215" t="s">
        <v>3577</v>
      </c>
      <c r="F121" s="216" t="s">
        <v>3578</v>
      </c>
      <c r="G121" s="217" t="s">
        <v>3139</v>
      </c>
      <c r="H121" s="218">
        <v>1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366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3579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24.15" customHeight="1">
      <c r="A123" s="39"/>
      <c r="B123" s="40"/>
      <c r="C123" s="214" t="s">
        <v>283</v>
      </c>
      <c r="D123" s="214" t="s">
        <v>159</v>
      </c>
      <c r="E123" s="215" t="s">
        <v>3580</v>
      </c>
      <c r="F123" s="216" t="s">
        <v>3322</v>
      </c>
      <c r="G123" s="217" t="s">
        <v>3139</v>
      </c>
      <c r="H123" s="218">
        <v>1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381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3322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65" s="2" customFormat="1" ht="16.5" customHeight="1">
      <c r="A125" s="39"/>
      <c r="B125" s="40"/>
      <c r="C125" s="214" t="s">
        <v>8</v>
      </c>
      <c r="D125" s="214" t="s">
        <v>159</v>
      </c>
      <c r="E125" s="215" t="s">
        <v>3581</v>
      </c>
      <c r="F125" s="216" t="s">
        <v>3419</v>
      </c>
      <c r="G125" s="217" t="s">
        <v>273</v>
      </c>
      <c r="H125" s="218">
        <v>1</v>
      </c>
      <c r="I125" s="219"/>
      <c r="J125" s="220">
        <f>ROUND(I125*H125,2)</f>
        <v>0</v>
      </c>
      <c r="K125" s="216" t="s">
        <v>19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80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401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3419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80</v>
      </c>
    </row>
    <row r="127" spans="1:63" s="12" customFormat="1" ht="25.9" customHeight="1">
      <c r="A127" s="12"/>
      <c r="B127" s="198"/>
      <c r="C127" s="199"/>
      <c r="D127" s="200" t="s">
        <v>71</v>
      </c>
      <c r="E127" s="201" t="s">
        <v>3326</v>
      </c>
      <c r="F127" s="201" t="s">
        <v>3462</v>
      </c>
      <c r="G127" s="199"/>
      <c r="H127" s="199"/>
      <c r="I127" s="202"/>
      <c r="J127" s="203">
        <f>BK127</f>
        <v>0</v>
      </c>
      <c r="K127" s="199"/>
      <c r="L127" s="204"/>
      <c r="M127" s="205"/>
      <c r="N127" s="206"/>
      <c r="O127" s="206"/>
      <c r="P127" s="207">
        <f>SUM(P128:P129)</f>
        <v>0</v>
      </c>
      <c r="Q127" s="206"/>
      <c r="R127" s="207">
        <f>SUM(R128:R129)</f>
        <v>0</v>
      </c>
      <c r="S127" s="206"/>
      <c r="T127" s="20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9" t="s">
        <v>80</v>
      </c>
      <c r="AT127" s="210" t="s">
        <v>71</v>
      </c>
      <c r="AU127" s="210" t="s">
        <v>72</v>
      </c>
      <c r="AY127" s="209" t="s">
        <v>157</v>
      </c>
      <c r="BK127" s="211">
        <f>SUM(BK128:BK129)</f>
        <v>0</v>
      </c>
    </row>
    <row r="128" spans="1:65" s="2" customFormat="1" ht="16.5" customHeight="1">
      <c r="A128" s="39"/>
      <c r="B128" s="40"/>
      <c r="C128" s="214" t="s">
        <v>300</v>
      </c>
      <c r="D128" s="214" t="s">
        <v>159</v>
      </c>
      <c r="E128" s="215" t="s">
        <v>3582</v>
      </c>
      <c r="F128" s="216" t="s">
        <v>3583</v>
      </c>
      <c r="G128" s="217" t="s">
        <v>3139</v>
      </c>
      <c r="H128" s="218">
        <v>1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416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3583</v>
      </c>
      <c r="G129" s="41"/>
      <c r="H129" s="41"/>
      <c r="I129" s="229"/>
      <c r="J129" s="41"/>
      <c r="K129" s="41"/>
      <c r="L129" s="45"/>
      <c r="M129" s="289"/>
      <c r="N129" s="290"/>
      <c r="O129" s="291"/>
      <c r="P129" s="291"/>
      <c r="Q129" s="291"/>
      <c r="R129" s="291"/>
      <c r="S129" s="291"/>
      <c r="T129" s="292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31" s="2" customFormat="1" ht="6.95" customHeight="1">
      <c r="A130" s="39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45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sheetProtection password="CC35" sheet="1" objects="1" scenarios="1" formatColumns="0" formatRows="0" autoFilter="0"/>
  <autoFilter ref="C93:K12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3584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32</v>
      </c>
      <c r="G12" s="39"/>
      <c r="H12" s="39"/>
      <c r="I12" s="144" t="s">
        <v>23</v>
      </c>
      <c r="J12" s="148" t="str">
        <f>'Rekapitulace stavby'!AN8</f>
        <v>3. 11. 2021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tr">
        <f>IF('Rekapitulace stavby'!AN10="","",'Rekapitulace stavby'!AN10)</f>
        <v/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tr">
        <f>IF('Rekapitulace stavby'!E11="","",'Rekapitulace stavby'!E11)</f>
        <v>Město Č. Lípa</v>
      </c>
      <c r="F15" s="39"/>
      <c r="G15" s="39"/>
      <c r="H15" s="39"/>
      <c r="I15" s="144" t="s">
        <v>28</v>
      </c>
      <c r="J15" s="134" t="str">
        <f>IF('Rekapitulace stavby'!AN11="","",'Rekapitulace stavby'!AN11)</f>
        <v/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tr">
        <f>IF('Rekapitulace stavby'!AN19="","",'Rekapitulace stavby'!AN19)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tr">
        <f>IF('Rekapitulace stavby'!E20="","",'Rekapitulace stavby'!E20)</f>
        <v>J. Nešněra</v>
      </c>
      <c r="F24" s="39"/>
      <c r="G24" s="39"/>
      <c r="H24" s="39"/>
      <c r="I24" s="144" t="s">
        <v>28</v>
      </c>
      <c r="J24" s="134" t="str">
        <f>IF('Rekapitulace stavby'!AN20="","",'Rekapitulace stavby'!AN20)</f>
        <v/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ROUND(J86,2)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ROUND((SUM(BE86:BE193)),2)</f>
        <v>0</v>
      </c>
      <c r="G33" s="39"/>
      <c r="H33" s="39"/>
      <c r="I33" s="159">
        <v>0.21</v>
      </c>
      <c r="J33" s="158">
        <f>ROUND(((SUM(BE86:BE193))*I33),2)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ROUND((SUM(BF86:BF193)),2)</f>
        <v>0</v>
      </c>
      <c r="G34" s="39"/>
      <c r="H34" s="39"/>
      <c r="I34" s="159">
        <v>0.15</v>
      </c>
      <c r="J34" s="158">
        <f>ROUND(((SUM(BF86:BF193))*I34),2)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ROUND((SUM(BG86:BG193)),2)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ROUND((SUM(BH86:BH193)),2)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ROUND((SUM(BI86:BI193)),2)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rev9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VRN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3. 11. 2021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3585</v>
      </c>
      <c r="E60" s="179"/>
      <c r="F60" s="179"/>
      <c r="G60" s="179"/>
      <c r="H60" s="179"/>
      <c r="I60" s="179"/>
      <c r="J60" s="180">
        <f>J87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3586</v>
      </c>
      <c r="E61" s="184"/>
      <c r="F61" s="184"/>
      <c r="G61" s="184"/>
      <c r="H61" s="184"/>
      <c r="I61" s="184"/>
      <c r="J61" s="185">
        <f>J88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3587</v>
      </c>
      <c r="E62" s="184"/>
      <c r="F62" s="184"/>
      <c r="G62" s="184"/>
      <c r="H62" s="184"/>
      <c r="I62" s="184"/>
      <c r="J62" s="185">
        <f>J117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3588</v>
      </c>
      <c r="E63" s="184"/>
      <c r="F63" s="184"/>
      <c r="G63" s="184"/>
      <c r="H63" s="184"/>
      <c r="I63" s="184"/>
      <c r="J63" s="185">
        <f>J147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3589</v>
      </c>
      <c r="E64" s="184"/>
      <c r="F64" s="184"/>
      <c r="G64" s="184"/>
      <c r="H64" s="184"/>
      <c r="I64" s="184"/>
      <c r="J64" s="185">
        <f>J171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3590</v>
      </c>
      <c r="E65" s="184"/>
      <c r="F65" s="184"/>
      <c r="G65" s="184"/>
      <c r="H65" s="184"/>
      <c r="I65" s="184"/>
      <c r="J65" s="185">
        <f>J176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3591</v>
      </c>
      <c r="E66" s="184"/>
      <c r="F66" s="184"/>
      <c r="G66" s="184"/>
      <c r="H66" s="184"/>
      <c r="I66" s="184"/>
      <c r="J66" s="185">
        <f>J181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142</v>
      </c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6.25" customHeight="1">
      <c r="A76" s="39"/>
      <c r="B76" s="40"/>
      <c r="C76" s="41"/>
      <c r="D76" s="41"/>
      <c r="E76" s="171" t="str">
        <f>E7</f>
        <v>Rekonstrukce objektu č.p. 2983 U Synagogy SO01 stavební úpravy budovy rev9</v>
      </c>
      <c r="F76" s="33"/>
      <c r="G76" s="33"/>
      <c r="H76" s="33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120</v>
      </c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03 - VRN</v>
      </c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33" t="s">
        <v>23</v>
      </c>
      <c r="J80" s="73" t="str">
        <f>IF(J12="","",J12)</f>
        <v>3. 11. 2021</v>
      </c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Město Č. Lípa</v>
      </c>
      <c r="G82" s="41"/>
      <c r="H82" s="41"/>
      <c r="I82" s="33" t="s">
        <v>31</v>
      </c>
      <c r="J82" s="37" t="str">
        <f>E21</f>
        <v xml:space="preserve"> </v>
      </c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J. Nešněra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7"/>
      <c r="B85" s="188"/>
      <c r="C85" s="189" t="s">
        <v>143</v>
      </c>
      <c r="D85" s="190" t="s">
        <v>57</v>
      </c>
      <c r="E85" s="190" t="s">
        <v>53</v>
      </c>
      <c r="F85" s="190" t="s">
        <v>54</v>
      </c>
      <c r="G85" s="190" t="s">
        <v>144</v>
      </c>
      <c r="H85" s="190" t="s">
        <v>145</v>
      </c>
      <c r="I85" s="190" t="s">
        <v>146</v>
      </c>
      <c r="J85" s="190" t="s">
        <v>124</v>
      </c>
      <c r="K85" s="191" t="s">
        <v>147</v>
      </c>
      <c r="L85" s="192"/>
      <c r="M85" s="93" t="s">
        <v>19</v>
      </c>
      <c r="N85" s="94" t="s">
        <v>42</v>
      </c>
      <c r="O85" s="94" t="s">
        <v>148</v>
      </c>
      <c r="P85" s="94" t="s">
        <v>149</v>
      </c>
      <c r="Q85" s="94" t="s">
        <v>150</v>
      </c>
      <c r="R85" s="94" t="s">
        <v>151</v>
      </c>
      <c r="S85" s="94" t="s">
        <v>152</v>
      </c>
      <c r="T85" s="95" t="s">
        <v>153</v>
      </c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</row>
    <row r="86" spans="1:63" s="2" customFormat="1" ht="22.8" customHeight="1">
      <c r="A86" s="39"/>
      <c r="B86" s="40"/>
      <c r="C86" s="100" t="s">
        <v>154</v>
      </c>
      <c r="D86" s="41"/>
      <c r="E86" s="41"/>
      <c r="F86" s="41"/>
      <c r="G86" s="41"/>
      <c r="H86" s="41"/>
      <c r="I86" s="41"/>
      <c r="J86" s="193">
        <f>BK86</f>
        <v>0</v>
      </c>
      <c r="K86" s="41"/>
      <c r="L86" s="45"/>
      <c r="M86" s="96"/>
      <c r="N86" s="194"/>
      <c r="O86" s="97"/>
      <c r="P86" s="195">
        <f>P87</f>
        <v>0</v>
      </c>
      <c r="Q86" s="97"/>
      <c r="R86" s="195">
        <f>R87</f>
        <v>0</v>
      </c>
      <c r="S86" s="97"/>
      <c r="T86" s="196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125</v>
      </c>
      <c r="BK86" s="197">
        <f>BK87</f>
        <v>0</v>
      </c>
    </row>
    <row r="87" spans="1:63" s="12" customFormat="1" ht="25.9" customHeight="1">
      <c r="A87" s="12"/>
      <c r="B87" s="198"/>
      <c r="C87" s="199"/>
      <c r="D87" s="200" t="s">
        <v>71</v>
      </c>
      <c r="E87" s="201" t="s">
        <v>117</v>
      </c>
      <c r="F87" s="201" t="s">
        <v>3592</v>
      </c>
      <c r="G87" s="199"/>
      <c r="H87" s="199"/>
      <c r="I87" s="202"/>
      <c r="J87" s="203">
        <f>BK87</f>
        <v>0</v>
      </c>
      <c r="K87" s="199"/>
      <c r="L87" s="204"/>
      <c r="M87" s="205"/>
      <c r="N87" s="206"/>
      <c r="O87" s="206"/>
      <c r="P87" s="207">
        <f>P88+P117+P147+P171+P176+P181</f>
        <v>0</v>
      </c>
      <c r="Q87" s="206"/>
      <c r="R87" s="207">
        <f>R88+R117+R147+R171+R176+R181</f>
        <v>0</v>
      </c>
      <c r="S87" s="206"/>
      <c r="T87" s="208">
        <f>T88+T117+T147+T171+T176+T181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187</v>
      </c>
      <c r="AT87" s="210" t="s">
        <v>71</v>
      </c>
      <c r="AU87" s="210" t="s">
        <v>72</v>
      </c>
      <c r="AY87" s="209" t="s">
        <v>157</v>
      </c>
      <c r="BK87" s="211">
        <f>BK88+BK117+BK147+BK171+BK176+BK181</f>
        <v>0</v>
      </c>
    </row>
    <row r="88" spans="1:63" s="12" customFormat="1" ht="22.8" customHeight="1">
      <c r="A88" s="12"/>
      <c r="B88" s="198"/>
      <c r="C88" s="199"/>
      <c r="D88" s="200" t="s">
        <v>71</v>
      </c>
      <c r="E88" s="212" t="s">
        <v>3593</v>
      </c>
      <c r="F88" s="212" t="s">
        <v>3594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SUM(P89:P116)</f>
        <v>0</v>
      </c>
      <c r="Q88" s="206"/>
      <c r="R88" s="207">
        <f>SUM(R89:R116)</f>
        <v>0</v>
      </c>
      <c r="S88" s="206"/>
      <c r="T88" s="208">
        <f>SUM(T89:T116)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187</v>
      </c>
      <c r="AT88" s="210" t="s">
        <v>71</v>
      </c>
      <c r="AU88" s="210" t="s">
        <v>80</v>
      </c>
      <c r="AY88" s="209" t="s">
        <v>157</v>
      </c>
      <c r="BK88" s="211">
        <f>SUM(BK89:BK116)</f>
        <v>0</v>
      </c>
    </row>
    <row r="89" spans="1:65" s="2" customFormat="1" ht="16.5" customHeight="1">
      <c r="A89" s="39"/>
      <c r="B89" s="40"/>
      <c r="C89" s="214" t="s">
        <v>80</v>
      </c>
      <c r="D89" s="214" t="s">
        <v>159</v>
      </c>
      <c r="E89" s="215" t="s">
        <v>3595</v>
      </c>
      <c r="F89" s="216" t="s">
        <v>3596</v>
      </c>
      <c r="G89" s="217" t="s">
        <v>273</v>
      </c>
      <c r="H89" s="218">
        <v>1</v>
      </c>
      <c r="I89" s="219"/>
      <c r="J89" s="220">
        <f>ROUND(I89*H89,2)</f>
        <v>0</v>
      </c>
      <c r="K89" s="216" t="s">
        <v>163</v>
      </c>
      <c r="L89" s="45"/>
      <c r="M89" s="221" t="s">
        <v>19</v>
      </c>
      <c r="N89" s="222" t="s">
        <v>43</v>
      </c>
      <c r="O89" s="85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5" t="s">
        <v>3597</v>
      </c>
      <c r="AT89" s="225" t="s">
        <v>159</v>
      </c>
      <c r="AU89" s="225" t="s">
        <v>82</v>
      </c>
      <c r="AY89" s="18" t="s">
        <v>157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8" t="s">
        <v>80</v>
      </c>
      <c r="BK89" s="226">
        <f>ROUND(I89*H89,2)</f>
        <v>0</v>
      </c>
      <c r="BL89" s="18" t="s">
        <v>3597</v>
      </c>
      <c r="BM89" s="225" t="s">
        <v>3598</v>
      </c>
    </row>
    <row r="90" spans="1:47" s="2" customFormat="1" ht="12">
      <c r="A90" s="39"/>
      <c r="B90" s="40"/>
      <c r="C90" s="41"/>
      <c r="D90" s="227" t="s">
        <v>166</v>
      </c>
      <c r="E90" s="41"/>
      <c r="F90" s="228" t="s">
        <v>3596</v>
      </c>
      <c r="G90" s="41"/>
      <c r="H90" s="41"/>
      <c r="I90" s="229"/>
      <c r="J90" s="41"/>
      <c r="K90" s="41"/>
      <c r="L90" s="45"/>
      <c r="M90" s="230"/>
      <c r="N90" s="23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166</v>
      </c>
      <c r="AU90" s="18" t="s">
        <v>82</v>
      </c>
    </row>
    <row r="91" spans="1:47" s="2" customFormat="1" ht="12">
      <c r="A91" s="39"/>
      <c r="B91" s="40"/>
      <c r="C91" s="41"/>
      <c r="D91" s="232" t="s">
        <v>168</v>
      </c>
      <c r="E91" s="41"/>
      <c r="F91" s="233" t="s">
        <v>3599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168</v>
      </c>
      <c r="AU91" s="18" t="s">
        <v>82</v>
      </c>
    </row>
    <row r="92" spans="1:47" s="2" customFormat="1" ht="12">
      <c r="A92" s="39"/>
      <c r="B92" s="40"/>
      <c r="C92" s="41"/>
      <c r="D92" s="227" t="s">
        <v>298</v>
      </c>
      <c r="E92" s="41"/>
      <c r="F92" s="268" t="s">
        <v>3600</v>
      </c>
      <c r="G92" s="41"/>
      <c r="H92" s="41"/>
      <c r="I92" s="229"/>
      <c r="J92" s="41"/>
      <c r="K92" s="41"/>
      <c r="L92" s="45"/>
      <c r="M92" s="230"/>
      <c r="N92" s="23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298</v>
      </c>
      <c r="AU92" s="18" t="s">
        <v>82</v>
      </c>
    </row>
    <row r="93" spans="1:65" s="2" customFormat="1" ht="16.5" customHeight="1">
      <c r="A93" s="39"/>
      <c r="B93" s="40"/>
      <c r="C93" s="214" t="s">
        <v>82</v>
      </c>
      <c r="D93" s="214" t="s">
        <v>159</v>
      </c>
      <c r="E93" s="215" t="s">
        <v>3601</v>
      </c>
      <c r="F93" s="216" t="s">
        <v>3602</v>
      </c>
      <c r="G93" s="217" t="s">
        <v>273</v>
      </c>
      <c r="H93" s="218">
        <v>1</v>
      </c>
      <c r="I93" s="219"/>
      <c r="J93" s="220">
        <f>ROUND(I93*H93,2)</f>
        <v>0</v>
      </c>
      <c r="K93" s="216" t="s">
        <v>163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3597</v>
      </c>
      <c r="AT93" s="225" t="s">
        <v>159</v>
      </c>
      <c r="AU93" s="225" t="s">
        <v>82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3597</v>
      </c>
      <c r="BM93" s="225" t="s">
        <v>3603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3602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82</v>
      </c>
    </row>
    <row r="95" spans="1:47" s="2" customFormat="1" ht="12">
      <c r="A95" s="39"/>
      <c r="B95" s="40"/>
      <c r="C95" s="41"/>
      <c r="D95" s="232" t="s">
        <v>168</v>
      </c>
      <c r="E95" s="41"/>
      <c r="F95" s="233" t="s">
        <v>3604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168</v>
      </c>
      <c r="AU95" s="18" t="s">
        <v>82</v>
      </c>
    </row>
    <row r="96" spans="1:47" s="2" customFormat="1" ht="12">
      <c r="A96" s="39"/>
      <c r="B96" s="40"/>
      <c r="C96" s="41"/>
      <c r="D96" s="227" t="s">
        <v>298</v>
      </c>
      <c r="E96" s="41"/>
      <c r="F96" s="268" t="s">
        <v>3605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298</v>
      </c>
      <c r="AU96" s="18" t="s">
        <v>82</v>
      </c>
    </row>
    <row r="97" spans="1:65" s="2" customFormat="1" ht="16.5" customHeight="1">
      <c r="A97" s="39"/>
      <c r="B97" s="40"/>
      <c r="C97" s="214" t="s">
        <v>111</v>
      </c>
      <c r="D97" s="214" t="s">
        <v>159</v>
      </c>
      <c r="E97" s="215" t="s">
        <v>3606</v>
      </c>
      <c r="F97" s="216" t="s">
        <v>3607</v>
      </c>
      <c r="G97" s="217" t="s">
        <v>273</v>
      </c>
      <c r="H97" s="218">
        <v>1</v>
      </c>
      <c r="I97" s="219"/>
      <c r="J97" s="220">
        <f>ROUND(I97*H97,2)</f>
        <v>0</v>
      </c>
      <c r="K97" s="216" t="s">
        <v>163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3597</v>
      </c>
      <c r="AT97" s="225" t="s">
        <v>159</v>
      </c>
      <c r="AU97" s="225" t="s">
        <v>82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3597</v>
      </c>
      <c r="BM97" s="225" t="s">
        <v>3608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3609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82</v>
      </c>
    </row>
    <row r="99" spans="1:47" s="2" customFormat="1" ht="12">
      <c r="A99" s="39"/>
      <c r="B99" s="40"/>
      <c r="C99" s="41"/>
      <c r="D99" s="232" t="s">
        <v>168</v>
      </c>
      <c r="E99" s="41"/>
      <c r="F99" s="233" t="s">
        <v>3610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168</v>
      </c>
      <c r="AU99" s="18" t="s">
        <v>82</v>
      </c>
    </row>
    <row r="100" spans="1:47" s="2" customFormat="1" ht="12">
      <c r="A100" s="39"/>
      <c r="B100" s="40"/>
      <c r="C100" s="41"/>
      <c r="D100" s="227" t="s">
        <v>298</v>
      </c>
      <c r="E100" s="41"/>
      <c r="F100" s="268" t="s">
        <v>3611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298</v>
      </c>
      <c r="AU100" s="18" t="s">
        <v>82</v>
      </c>
    </row>
    <row r="101" spans="1:65" s="2" customFormat="1" ht="16.5" customHeight="1">
      <c r="A101" s="39"/>
      <c r="B101" s="40"/>
      <c r="C101" s="214" t="s">
        <v>164</v>
      </c>
      <c r="D101" s="214" t="s">
        <v>159</v>
      </c>
      <c r="E101" s="215" t="s">
        <v>3612</v>
      </c>
      <c r="F101" s="216" t="s">
        <v>3613</v>
      </c>
      <c r="G101" s="217" t="s">
        <v>273</v>
      </c>
      <c r="H101" s="218">
        <v>1</v>
      </c>
      <c r="I101" s="219"/>
      <c r="J101" s="220">
        <f>ROUND(I101*H101,2)</f>
        <v>0</v>
      </c>
      <c r="K101" s="216" t="s">
        <v>163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3597</v>
      </c>
      <c r="AT101" s="225" t="s">
        <v>159</v>
      </c>
      <c r="AU101" s="225" t="s">
        <v>82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3597</v>
      </c>
      <c r="BM101" s="225" t="s">
        <v>3614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3613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82</v>
      </c>
    </row>
    <row r="103" spans="1:47" s="2" customFormat="1" ht="12">
      <c r="A103" s="39"/>
      <c r="B103" s="40"/>
      <c r="C103" s="41"/>
      <c r="D103" s="232" t="s">
        <v>168</v>
      </c>
      <c r="E103" s="41"/>
      <c r="F103" s="233" t="s">
        <v>3615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168</v>
      </c>
      <c r="AU103" s="18" t="s">
        <v>82</v>
      </c>
    </row>
    <row r="104" spans="1:47" s="2" customFormat="1" ht="12">
      <c r="A104" s="39"/>
      <c r="B104" s="40"/>
      <c r="C104" s="41"/>
      <c r="D104" s="227" t="s">
        <v>298</v>
      </c>
      <c r="E104" s="41"/>
      <c r="F104" s="268" t="s">
        <v>3616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298</v>
      </c>
      <c r="AU104" s="18" t="s">
        <v>82</v>
      </c>
    </row>
    <row r="105" spans="1:65" s="2" customFormat="1" ht="24.15" customHeight="1">
      <c r="A105" s="39"/>
      <c r="B105" s="40"/>
      <c r="C105" s="214" t="s">
        <v>187</v>
      </c>
      <c r="D105" s="214" t="s">
        <v>159</v>
      </c>
      <c r="E105" s="215" t="s">
        <v>3617</v>
      </c>
      <c r="F105" s="216" t="s">
        <v>3618</v>
      </c>
      <c r="G105" s="217" t="s">
        <v>273</v>
      </c>
      <c r="H105" s="218">
        <v>1</v>
      </c>
      <c r="I105" s="219"/>
      <c r="J105" s="220">
        <f>ROUND(I105*H105,2)</f>
        <v>0</v>
      </c>
      <c r="K105" s="216" t="s">
        <v>163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3597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3597</v>
      </c>
      <c r="BM105" s="225" t="s">
        <v>3619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3618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47" s="2" customFormat="1" ht="12">
      <c r="A107" s="39"/>
      <c r="B107" s="40"/>
      <c r="C107" s="41"/>
      <c r="D107" s="232" t="s">
        <v>168</v>
      </c>
      <c r="E107" s="41"/>
      <c r="F107" s="233" t="s">
        <v>3620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168</v>
      </c>
      <c r="AU107" s="18" t="s">
        <v>82</v>
      </c>
    </row>
    <row r="108" spans="1:47" s="2" customFormat="1" ht="12">
      <c r="A108" s="39"/>
      <c r="B108" s="40"/>
      <c r="C108" s="41"/>
      <c r="D108" s="227" t="s">
        <v>298</v>
      </c>
      <c r="E108" s="41"/>
      <c r="F108" s="268" t="s">
        <v>3611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298</v>
      </c>
      <c r="AU108" s="18" t="s">
        <v>82</v>
      </c>
    </row>
    <row r="109" spans="1:65" s="2" customFormat="1" ht="16.5" customHeight="1">
      <c r="A109" s="39"/>
      <c r="B109" s="40"/>
      <c r="C109" s="214" t="s">
        <v>197</v>
      </c>
      <c r="D109" s="214" t="s">
        <v>159</v>
      </c>
      <c r="E109" s="215" t="s">
        <v>3621</v>
      </c>
      <c r="F109" s="216" t="s">
        <v>3146</v>
      </c>
      <c r="G109" s="217" t="s">
        <v>273</v>
      </c>
      <c r="H109" s="218">
        <v>1</v>
      </c>
      <c r="I109" s="219"/>
      <c r="J109" s="220">
        <f>ROUND(I109*H109,2)</f>
        <v>0</v>
      </c>
      <c r="K109" s="216" t="s">
        <v>163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3597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3597</v>
      </c>
      <c r="BM109" s="225" t="s">
        <v>3622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3623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47" s="2" customFormat="1" ht="12">
      <c r="A111" s="39"/>
      <c r="B111" s="40"/>
      <c r="C111" s="41"/>
      <c r="D111" s="232" t="s">
        <v>168</v>
      </c>
      <c r="E111" s="41"/>
      <c r="F111" s="233" t="s">
        <v>3624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168</v>
      </c>
      <c r="AU111" s="18" t="s">
        <v>82</v>
      </c>
    </row>
    <row r="112" spans="1:47" s="2" customFormat="1" ht="12">
      <c r="A112" s="39"/>
      <c r="B112" s="40"/>
      <c r="C112" s="41"/>
      <c r="D112" s="227" t="s">
        <v>298</v>
      </c>
      <c r="E112" s="41"/>
      <c r="F112" s="268" t="s">
        <v>3611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298</v>
      </c>
      <c r="AU112" s="18" t="s">
        <v>82</v>
      </c>
    </row>
    <row r="113" spans="1:65" s="2" customFormat="1" ht="16.5" customHeight="1">
      <c r="A113" s="39"/>
      <c r="B113" s="40"/>
      <c r="C113" s="214" t="s">
        <v>209</v>
      </c>
      <c r="D113" s="214" t="s">
        <v>159</v>
      </c>
      <c r="E113" s="215" t="s">
        <v>3625</v>
      </c>
      <c r="F113" s="216" t="s">
        <v>3626</v>
      </c>
      <c r="G113" s="217" t="s">
        <v>273</v>
      </c>
      <c r="H113" s="218">
        <v>1</v>
      </c>
      <c r="I113" s="219"/>
      <c r="J113" s="220">
        <f>ROUND(I113*H113,2)</f>
        <v>0</v>
      </c>
      <c r="K113" s="216" t="s">
        <v>163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3597</v>
      </c>
      <c r="AT113" s="225" t="s">
        <v>159</v>
      </c>
      <c r="AU113" s="225" t="s">
        <v>82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3597</v>
      </c>
      <c r="BM113" s="225" t="s">
        <v>3627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3626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82</v>
      </c>
    </row>
    <row r="115" spans="1:47" s="2" customFormat="1" ht="12">
      <c r="A115" s="39"/>
      <c r="B115" s="40"/>
      <c r="C115" s="41"/>
      <c r="D115" s="232" t="s">
        <v>168</v>
      </c>
      <c r="E115" s="41"/>
      <c r="F115" s="233" t="s">
        <v>3628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168</v>
      </c>
      <c r="AU115" s="18" t="s">
        <v>82</v>
      </c>
    </row>
    <row r="116" spans="1:47" s="2" customFormat="1" ht="12">
      <c r="A116" s="39"/>
      <c r="B116" s="40"/>
      <c r="C116" s="41"/>
      <c r="D116" s="227" t="s">
        <v>298</v>
      </c>
      <c r="E116" s="41"/>
      <c r="F116" s="268" t="s">
        <v>3629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298</v>
      </c>
      <c r="AU116" s="18" t="s">
        <v>82</v>
      </c>
    </row>
    <row r="117" spans="1:63" s="12" customFormat="1" ht="22.8" customHeight="1">
      <c r="A117" s="12"/>
      <c r="B117" s="198"/>
      <c r="C117" s="199"/>
      <c r="D117" s="200" t="s">
        <v>71</v>
      </c>
      <c r="E117" s="212" t="s">
        <v>3630</v>
      </c>
      <c r="F117" s="212" t="s">
        <v>3631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SUM(P118:P146)</f>
        <v>0</v>
      </c>
      <c r="Q117" s="206"/>
      <c r="R117" s="207">
        <f>SUM(R118:R146)</f>
        <v>0</v>
      </c>
      <c r="S117" s="206"/>
      <c r="T117" s="208">
        <f>SUM(T118:T146)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9" t="s">
        <v>187</v>
      </c>
      <c r="AT117" s="210" t="s">
        <v>71</v>
      </c>
      <c r="AU117" s="210" t="s">
        <v>80</v>
      </c>
      <c r="AY117" s="209" t="s">
        <v>157</v>
      </c>
      <c r="BK117" s="211">
        <f>SUM(BK118:BK146)</f>
        <v>0</v>
      </c>
    </row>
    <row r="118" spans="1:65" s="2" customFormat="1" ht="16.5" customHeight="1">
      <c r="A118" s="39"/>
      <c r="B118" s="40"/>
      <c r="C118" s="214" t="s">
        <v>222</v>
      </c>
      <c r="D118" s="214" t="s">
        <v>159</v>
      </c>
      <c r="E118" s="215" t="s">
        <v>3632</v>
      </c>
      <c r="F118" s="216" t="s">
        <v>3633</v>
      </c>
      <c r="G118" s="217" t="s">
        <v>273</v>
      </c>
      <c r="H118" s="218">
        <v>1</v>
      </c>
      <c r="I118" s="219"/>
      <c r="J118" s="220">
        <f>ROUND(I118*H118,2)</f>
        <v>0</v>
      </c>
      <c r="K118" s="216" t="s">
        <v>163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3597</v>
      </c>
      <c r="AT118" s="225" t="s">
        <v>159</v>
      </c>
      <c r="AU118" s="225" t="s">
        <v>82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3597</v>
      </c>
      <c r="BM118" s="225" t="s">
        <v>3634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3633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82</v>
      </c>
    </row>
    <row r="120" spans="1:47" s="2" customFormat="1" ht="12">
      <c r="A120" s="39"/>
      <c r="B120" s="40"/>
      <c r="C120" s="41"/>
      <c r="D120" s="232" t="s">
        <v>168</v>
      </c>
      <c r="E120" s="41"/>
      <c r="F120" s="233" t="s">
        <v>3635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168</v>
      </c>
      <c r="AU120" s="18" t="s">
        <v>82</v>
      </c>
    </row>
    <row r="121" spans="1:47" s="2" customFormat="1" ht="12">
      <c r="A121" s="39"/>
      <c r="B121" s="40"/>
      <c r="C121" s="41"/>
      <c r="D121" s="227" t="s">
        <v>298</v>
      </c>
      <c r="E121" s="41"/>
      <c r="F121" s="268" t="s">
        <v>3636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298</v>
      </c>
      <c r="AU121" s="18" t="s">
        <v>82</v>
      </c>
    </row>
    <row r="122" spans="1:65" s="2" customFormat="1" ht="33" customHeight="1">
      <c r="A122" s="39"/>
      <c r="B122" s="40"/>
      <c r="C122" s="214" t="s">
        <v>195</v>
      </c>
      <c r="D122" s="214" t="s">
        <v>159</v>
      </c>
      <c r="E122" s="215" t="s">
        <v>3637</v>
      </c>
      <c r="F122" s="216" t="s">
        <v>3638</v>
      </c>
      <c r="G122" s="217" t="s">
        <v>273</v>
      </c>
      <c r="H122" s="218">
        <v>1</v>
      </c>
      <c r="I122" s="219"/>
      <c r="J122" s="220">
        <f>ROUND(I122*H122,2)</f>
        <v>0</v>
      </c>
      <c r="K122" s="216" t="s">
        <v>163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3597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3597</v>
      </c>
      <c r="BM122" s="225" t="s">
        <v>3639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3638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47" s="2" customFormat="1" ht="12">
      <c r="A124" s="39"/>
      <c r="B124" s="40"/>
      <c r="C124" s="41"/>
      <c r="D124" s="232" t="s">
        <v>168</v>
      </c>
      <c r="E124" s="41"/>
      <c r="F124" s="233" t="s">
        <v>3640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168</v>
      </c>
      <c r="AU124" s="18" t="s">
        <v>82</v>
      </c>
    </row>
    <row r="125" spans="1:65" s="2" customFormat="1" ht="37.8" customHeight="1">
      <c r="A125" s="39"/>
      <c r="B125" s="40"/>
      <c r="C125" s="214" t="s">
        <v>236</v>
      </c>
      <c r="D125" s="214" t="s">
        <v>159</v>
      </c>
      <c r="E125" s="215" t="s">
        <v>3641</v>
      </c>
      <c r="F125" s="216" t="s">
        <v>3642</v>
      </c>
      <c r="G125" s="217" t="s">
        <v>273</v>
      </c>
      <c r="H125" s="218">
        <v>1</v>
      </c>
      <c r="I125" s="219"/>
      <c r="J125" s="220">
        <f>ROUND(I125*H125,2)</f>
        <v>0</v>
      </c>
      <c r="K125" s="216" t="s">
        <v>163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3597</v>
      </c>
      <c r="AT125" s="225" t="s">
        <v>159</v>
      </c>
      <c r="AU125" s="225" t="s">
        <v>82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3597</v>
      </c>
      <c r="BM125" s="225" t="s">
        <v>3643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3642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82</v>
      </c>
    </row>
    <row r="127" spans="1:47" s="2" customFormat="1" ht="12">
      <c r="A127" s="39"/>
      <c r="B127" s="40"/>
      <c r="C127" s="41"/>
      <c r="D127" s="232" t="s">
        <v>168</v>
      </c>
      <c r="E127" s="41"/>
      <c r="F127" s="233" t="s">
        <v>3644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168</v>
      </c>
      <c r="AU127" s="18" t="s">
        <v>82</v>
      </c>
    </row>
    <row r="128" spans="1:47" s="2" customFormat="1" ht="12">
      <c r="A128" s="39"/>
      <c r="B128" s="40"/>
      <c r="C128" s="41"/>
      <c r="D128" s="227" t="s">
        <v>298</v>
      </c>
      <c r="E128" s="41"/>
      <c r="F128" s="268" t="s">
        <v>3611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298</v>
      </c>
      <c r="AU128" s="18" t="s">
        <v>82</v>
      </c>
    </row>
    <row r="129" spans="1:65" s="2" customFormat="1" ht="24.15" customHeight="1">
      <c r="A129" s="39"/>
      <c r="B129" s="40"/>
      <c r="C129" s="214" t="s">
        <v>244</v>
      </c>
      <c r="D129" s="214" t="s">
        <v>159</v>
      </c>
      <c r="E129" s="215" t="s">
        <v>3645</v>
      </c>
      <c r="F129" s="216" t="s">
        <v>3646</v>
      </c>
      <c r="G129" s="217" t="s">
        <v>273</v>
      </c>
      <c r="H129" s="218">
        <v>1</v>
      </c>
      <c r="I129" s="219"/>
      <c r="J129" s="220">
        <f>ROUND(I129*H129,2)</f>
        <v>0</v>
      </c>
      <c r="K129" s="216" t="s">
        <v>163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3597</v>
      </c>
      <c r="AT129" s="225" t="s">
        <v>159</v>
      </c>
      <c r="AU129" s="225" t="s">
        <v>82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3597</v>
      </c>
      <c r="BM129" s="225" t="s">
        <v>3647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3646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82</v>
      </c>
    </row>
    <row r="131" spans="1:47" s="2" customFormat="1" ht="12">
      <c r="A131" s="39"/>
      <c r="B131" s="40"/>
      <c r="C131" s="41"/>
      <c r="D131" s="232" t="s">
        <v>168</v>
      </c>
      <c r="E131" s="41"/>
      <c r="F131" s="233" t="s">
        <v>3648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168</v>
      </c>
      <c r="AU131" s="18" t="s">
        <v>82</v>
      </c>
    </row>
    <row r="132" spans="1:47" s="2" customFormat="1" ht="12">
      <c r="A132" s="39"/>
      <c r="B132" s="40"/>
      <c r="C132" s="41"/>
      <c r="D132" s="227" t="s">
        <v>298</v>
      </c>
      <c r="E132" s="41"/>
      <c r="F132" s="268" t="s">
        <v>3611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298</v>
      </c>
      <c r="AU132" s="18" t="s">
        <v>82</v>
      </c>
    </row>
    <row r="133" spans="1:65" s="2" customFormat="1" ht="24.15" customHeight="1">
      <c r="A133" s="39"/>
      <c r="B133" s="40"/>
      <c r="C133" s="214" t="s">
        <v>270</v>
      </c>
      <c r="D133" s="214" t="s">
        <v>159</v>
      </c>
      <c r="E133" s="215" t="s">
        <v>3649</v>
      </c>
      <c r="F133" s="216" t="s">
        <v>3650</v>
      </c>
      <c r="G133" s="217" t="s">
        <v>273</v>
      </c>
      <c r="H133" s="218">
        <v>1</v>
      </c>
      <c r="I133" s="219"/>
      <c r="J133" s="220">
        <f>ROUND(I133*H133,2)</f>
        <v>0</v>
      </c>
      <c r="K133" s="216" t="s">
        <v>163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3597</v>
      </c>
      <c r="AT133" s="225" t="s">
        <v>159</v>
      </c>
      <c r="AU133" s="225" t="s">
        <v>82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3597</v>
      </c>
      <c r="BM133" s="225" t="s">
        <v>3651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3650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82</v>
      </c>
    </row>
    <row r="135" spans="1:47" s="2" customFormat="1" ht="12">
      <c r="A135" s="39"/>
      <c r="B135" s="40"/>
      <c r="C135" s="41"/>
      <c r="D135" s="232" t="s">
        <v>168</v>
      </c>
      <c r="E135" s="41"/>
      <c r="F135" s="233" t="s">
        <v>3652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168</v>
      </c>
      <c r="AU135" s="18" t="s">
        <v>82</v>
      </c>
    </row>
    <row r="136" spans="1:65" s="2" customFormat="1" ht="21.75" customHeight="1">
      <c r="A136" s="39"/>
      <c r="B136" s="40"/>
      <c r="C136" s="214" t="s">
        <v>275</v>
      </c>
      <c r="D136" s="214" t="s">
        <v>159</v>
      </c>
      <c r="E136" s="215" t="s">
        <v>3653</v>
      </c>
      <c r="F136" s="216" t="s">
        <v>3654</v>
      </c>
      <c r="G136" s="217" t="s">
        <v>273</v>
      </c>
      <c r="H136" s="218">
        <v>1</v>
      </c>
      <c r="I136" s="219"/>
      <c r="J136" s="220">
        <f>ROUND(I136*H136,2)</f>
        <v>0</v>
      </c>
      <c r="K136" s="216" t="s">
        <v>163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3597</v>
      </c>
      <c r="AT136" s="225" t="s">
        <v>159</v>
      </c>
      <c r="AU136" s="225" t="s">
        <v>82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3597</v>
      </c>
      <c r="BM136" s="225" t="s">
        <v>3655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3656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82</v>
      </c>
    </row>
    <row r="138" spans="1:47" s="2" customFormat="1" ht="12">
      <c r="A138" s="39"/>
      <c r="B138" s="40"/>
      <c r="C138" s="41"/>
      <c r="D138" s="232" t="s">
        <v>168</v>
      </c>
      <c r="E138" s="41"/>
      <c r="F138" s="233" t="s">
        <v>3657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168</v>
      </c>
      <c r="AU138" s="18" t="s">
        <v>82</v>
      </c>
    </row>
    <row r="139" spans="1:65" s="2" customFormat="1" ht="16.5" customHeight="1">
      <c r="A139" s="39"/>
      <c r="B139" s="40"/>
      <c r="C139" s="214" t="s">
        <v>283</v>
      </c>
      <c r="D139" s="214" t="s">
        <v>159</v>
      </c>
      <c r="E139" s="215" t="s">
        <v>3658</v>
      </c>
      <c r="F139" s="216" t="s">
        <v>3659</v>
      </c>
      <c r="G139" s="217" t="s">
        <v>273</v>
      </c>
      <c r="H139" s="218">
        <v>1</v>
      </c>
      <c r="I139" s="219"/>
      <c r="J139" s="220">
        <f>ROUND(I139*H139,2)</f>
        <v>0</v>
      </c>
      <c r="K139" s="216" t="s">
        <v>163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3597</v>
      </c>
      <c r="AT139" s="225" t="s">
        <v>159</v>
      </c>
      <c r="AU139" s="225" t="s">
        <v>82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3597</v>
      </c>
      <c r="BM139" s="225" t="s">
        <v>3660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3659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82</v>
      </c>
    </row>
    <row r="141" spans="1:47" s="2" customFormat="1" ht="12">
      <c r="A141" s="39"/>
      <c r="B141" s="40"/>
      <c r="C141" s="41"/>
      <c r="D141" s="232" t="s">
        <v>168</v>
      </c>
      <c r="E141" s="41"/>
      <c r="F141" s="233" t="s">
        <v>3661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168</v>
      </c>
      <c r="AU141" s="18" t="s">
        <v>82</v>
      </c>
    </row>
    <row r="142" spans="1:47" s="2" customFormat="1" ht="12">
      <c r="A142" s="39"/>
      <c r="B142" s="40"/>
      <c r="C142" s="41"/>
      <c r="D142" s="227" t="s">
        <v>298</v>
      </c>
      <c r="E142" s="41"/>
      <c r="F142" s="268" t="s">
        <v>3662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298</v>
      </c>
      <c r="AU142" s="18" t="s">
        <v>82</v>
      </c>
    </row>
    <row r="143" spans="1:65" s="2" customFormat="1" ht="16.5" customHeight="1">
      <c r="A143" s="39"/>
      <c r="B143" s="40"/>
      <c r="C143" s="214" t="s">
        <v>8</v>
      </c>
      <c r="D143" s="214" t="s">
        <v>159</v>
      </c>
      <c r="E143" s="215" t="s">
        <v>3663</v>
      </c>
      <c r="F143" s="216" t="s">
        <v>3664</v>
      </c>
      <c r="G143" s="217" t="s">
        <v>273</v>
      </c>
      <c r="H143" s="218">
        <v>1</v>
      </c>
      <c r="I143" s="219"/>
      <c r="J143" s="220">
        <f>ROUND(I143*H143,2)</f>
        <v>0</v>
      </c>
      <c r="K143" s="216" t="s">
        <v>163</v>
      </c>
      <c r="L143" s="45"/>
      <c r="M143" s="221" t="s">
        <v>19</v>
      </c>
      <c r="N143" s="222" t="s">
        <v>43</v>
      </c>
      <c r="O143" s="85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3597</v>
      </c>
      <c r="AT143" s="225" t="s">
        <v>159</v>
      </c>
      <c r="AU143" s="225" t="s">
        <v>82</v>
      </c>
      <c r="AY143" s="18" t="s">
        <v>157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8" t="s">
        <v>80</v>
      </c>
      <c r="BK143" s="226">
        <f>ROUND(I143*H143,2)</f>
        <v>0</v>
      </c>
      <c r="BL143" s="18" t="s">
        <v>3597</v>
      </c>
      <c r="BM143" s="225" t="s">
        <v>3665</v>
      </c>
    </row>
    <row r="144" spans="1:47" s="2" customFormat="1" ht="12">
      <c r="A144" s="39"/>
      <c r="B144" s="40"/>
      <c r="C144" s="41"/>
      <c r="D144" s="227" t="s">
        <v>166</v>
      </c>
      <c r="E144" s="41"/>
      <c r="F144" s="228" t="s">
        <v>3664</v>
      </c>
      <c r="G144" s="41"/>
      <c r="H144" s="41"/>
      <c r="I144" s="229"/>
      <c r="J144" s="41"/>
      <c r="K144" s="41"/>
      <c r="L144" s="45"/>
      <c r="M144" s="230"/>
      <c r="N144" s="231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166</v>
      </c>
      <c r="AU144" s="18" t="s">
        <v>82</v>
      </c>
    </row>
    <row r="145" spans="1:47" s="2" customFormat="1" ht="12">
      <c r="A145" s="39"/>
      <c r="B145" s="40"/>
      <c r="C145" s="41"/>
      <c r="D145" s="232" t="s">
        <v>168</v>
      </c>
      <c r="E145" s="41"/>
      <c r="F145" s="233" t="s">
        <v>3666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168</v>
      </c>
      <c r="AU145" s="18" t="s">
        <v>82</v>
      </c>
    </row>
    <row r="146" spans="1:47" s="2" customFormat="1" ht="12">
      <c r="A146" s="39"/>
      <c r="B146" s="40"/>
      <c r="C146" s="41"/>
      <c r="D146" s="227" t="s">
        <v>298</v>
      </c>
      <c r="E146" s="41"/>
      <c r="F146" s="268" t="s">
        <v>3667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298</v>
      </c>
      <c r="AU146" s="18" t="s">
        <v>82</v>
      </c>
    </row>
    <row r="147" spans="1:63" s="12" customFormat="1" ht="22.8" customHeight="1">
      <c r="A147" s="12"/>
      <c r="B147" s="198"/>
      <c r="C147" s="199"/>
      <c r="D147" s="200" t="s">
        <v>71</v>
      </c>
      <c r="E147" s="212" t="s">
        <v>3668</v>
      </c>
      <c r="F147" s="212" t="s">
        <v>3669</v>
      </c>
      <c r="G147" s="199"/>
      <c r="H147" s="199"/>
      <c r="I147" s="202"/>
      <c r="J147" s="213">
        <f>BK147</f>
        <v>0</v>
      </c>
      <c r="K147" s="199"/>
      <c r="L147" s="204"/>
      <c r="M147" s="205"/>
      <c r="N147" s="206"/>
      <c r="O147" s="206"/>
      <c r="P147" s="207">
        <f>SUM(P148:P170)</f>
        <v>0</v>
      </c>
      <c r="Q147" s="206"/>
      <c r="R147" s="207">
        <f>SUM(R148:R170)</f>
        <v>0</v>
      </c>
      <c r="S147" s="206"/>
      <c r="T147" s="208">
        <f>SUM(T148:T170)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9" t="s">
        <v>187</v>
      </c>
      <c r="AT147" s="210" t="s">
        <v>71</v>
      </c>
      <c r="AU147" s="210" t="s">
        <v>80</v>
      </c>
      <c r="AY147" s="209" t="s">
        <v>157</v>
      </c>
      <c r="BK147" s="211">
        <f>SUM(BK148:BK170)</f>
        <v>0</v>
      </c>
    </row>
    <row r="148" spans="1:65" s="2" customFormat="1" ht="16.5" customHeight="1">
      <c r="A148" s="39"/>
      <c r="B148" s="40"/>
      <c r="C148" s="214" t="s">
        <v>300</v>
      </c>
      <c r="D148" s="214" t="s">
        <v>159</v>
      </c>
      <c r="E148" s="215" t="s">
        <v>3670</v>
      </c>
      <c r="F148" s="216" t="s">
        <v>3671</v>
      </c>
      <c r="G148" s="217" t="s">
        <v>273</v>
      </c>
      <c r="H148" s="218">
        <v>1</v>
      </c>
      <c r="I148" s="219"/>
      <c r="J148" s="220">
        <f>ROUND(I148*H148,2)</f>
        <v>0</v>
      </c>
      <c r="K148" s="216" t="s">
        <v>163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3597</v>
      </c>
      <c r="AT148" s="225" t="s">
        <v>159</v>
      </c>
      <c r="AU148" s="225" t="s">
        <v>82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3597</v>
      </c>
      <c r="BM148" s="225" t="s">
        <v>3672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3671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82</v>
      </c>
    </row>
    <row r="150" spans="1:47" s="2" customFormat="1" ht="12">
      <c r="A150" s="39"/>
      <c r="B150" s="40"/>
      <c r="C150" s="41"/>
      <c r="D150" s="232" t="s">
        <v>168</v>
      </c>
      <c r="E150" s="41"/>
      <c r="F150" s="233" t="s">
        <v>3673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168</v>
      </c>
      <c r="AU150" s="18" t="s">
        <v>82</v>
      </c>
    </row>
    <row r="151" spans="1:47" s="2" customFormat="1" ht="12">
      <c r="A151" s="39"/>
      <c r="B151" s="40"/>
      <c r="C151" s="41"/>
      <c r="D151" s="227" t="s">
        <v>298</v>
      </c>
      <c r="E151" s="41"/>
      <c r="F151" s="268" t="s">
        <v>3674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298</v>
      </c>
      <c r="AU151" s="18" t="s">
        <v>82</v>
      </c>
    </row>
    <row r="152" spans="1:65" s="2" customFormat="1" ht="16.5" customHeight="1">
      <c r="A152" s="39"/>
      <c r="B152" s="40"/>
      <c r="C152" s="214" t="s">
        <v>305</v>
      </c>
      <c r="D152" s="214" t="s">
        <v>159</v>
      </c>
      <c r="E152" s="215" t="s">
        <v>3675</v>
      </c>
      <c r="F152" s="216" t="s">
        <v>3676</v>
      </c>
      <c r="G152" s="217" t="s">
        <v>273</v>
      </c>
      <c r="H152" s="218">
        <v>1</v>
      </c>
      <c r="I152" s="219"/>
      <c r="J152" s="220">
        <f>ROUND(I152*H152,2)</f>
        <v>0</v>
      </c>
      <c r="K152" s="216" t="s">
        <v>163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3597</v>
      </c>
      <c r="AT152" s="225" t="s">
        <v>159</v>
      </c>
      <c r="AU152" s="225" t="s">
        <v>82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3597</v>
      </c>
      <c r="BM152" s="225" t="s">
        <v>3677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3676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82</v>
      </c>
    </row>
    <row r="154" spans="1:47" s="2" customFormat="1" ht="12">
      <c r="A154" s="39"/>
      <c r="B154" s="40"/>
      <c r="C154" s="41"/>
      <c r="D154" s="232" t="s">
        <v>168</v>
      </c>
      <c r="E154" s="41"/>
      <c r="F154" s="233" t="s">
        <v>3678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168</v>
      </c>
      <c r="AU154" s="18" t="s">
        <v>82</v>
      </c>
    </row>
    <row r="155" spans="1:47" s="2" customFormat="1" ht="12">
      <c r="A155" s="39"/>
      <c r="B155" s="40"/>
      <c r="C155" s="41"/>
      <c r="D155" s="227" t="s">
        <v>298</v>
      </c>
      <c r="E155" s="41"/>
      <c r="F155" s="268" t="s">
        <v>3679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298</v>
      </c>
      <c r="AU155" s="18" t="s">
        <v>82</v>
      </c>
    </row>
    <row r="156" spans="1:65" s="2" customFormat="1" ht="16.5" customHeight="1">
      <c r="A156" s="39"/>
      <c r="B156" s="40"/>
      <c r="C156" s="214" t="s">
        <v>315</v>
      </c>
      <c r="D156" s="214" t="s">
        <v>159</v>
      </c>
      <c r="E156" s="215" t="s">
        <v>3680</v>
      </c>
      <c r="F156" s="216" t="s">
        <v>3681</v>
      </c>
      <c r="G156" s="217" t="s">
        <v>273</v>
      </c>
      <c r="H156" s="218">
        <v>1</v>
      </c>
      <c r="I156" s="219"/>
      <c r="J156" s="220">
        <f>ROUND(I156*H156,2)</f>
        <v>0</v>
      </c>
      <c r="K156" s="216" t="s">
        <v>163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3597</v>
      </c>
      <c r="AT156" s="225" t="s">
        <v>159</v>
      </c>
      <c r="AU156" s="225" t="s">
        <v>82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3597</v>
      </c>
      <c r="BM156" s="225" t="s">
        <v>3682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3681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82</v>
      </c>
    </row>
    <row r="158" spans="1:47" s="2" customFormat="1" ht="12">
      <c r="A158" s="39"/>
      <c r="B158" s="40"/>
      <c r="C158" s="41"/>
      <c r="D158" s="232" t="s">
        <v>168</v>
      </c>
      <c r="E158" s="41"/>
      <c r="F158" s="233" t="s">
        <v>3683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168</v>
      </c>
      <c r="AU158" s="18" t="s">
        <v>82</v>
      </c>
    </row>
    <row r="159" spans="1:47" s="2" customFormat="1" ht="12">
      <c r="A159" s="39"/>
      <c r="B159" s="40"/>
      <c r="C159" s="41"/>
      <c r="D159" s="227" t="s">
        <v>298</v>
      </c>
      <c r="E159" s="41"/>
      <c r="F159" s="268" t="s">
        <v>3684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298</v>
      </c>
      <c r="AU159" s="18" t="s">
        <v>82</v>
      </c>
    </row>
    <row r="160" spans="1:65" s="2" customFormat="1" ht="16.5" customHeight="1">
      <c r="A160" s="39"/>
      <c r="B160" s="40"/>
      <c r="C160" s="214" t="s">
        <v>322</v>
      </c>
      <c r="D160" s="214" t="s">
        <v>159</v>
      </c>
      <c r="E160" s="215" t="s">
        <v>3685</v>
      </c>
      <c r="F160" s="216" t="s">
        <v>3686</v>
      </c>
      <c r="G160" s="217" t="s">
        <v>273</v>
      </c>
      <c r="H160" s="218">
        <v>1</v>
      </c>
      <c r="I160" s="219"/>
      <c r="J160" s="220">
        <f>ROUND(I160*H160,2)</f>
        <v>0</v>
      </c>
      <c r="K160" s="216" t="s">
        <v>163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3597</v>
      </c>
      <c r="AT160" s="225" t="s">
        <v>159</v>
      </c>
      <c r="AU160" s="225" t="s">
        <v>82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3597</v>
      </c>
      <c r="BM160" s="225" t="s">
        <v>3687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3686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82</v>
      </c>
    </row>
    <row r="162" spans="1:47" s="2" customFormat="1" ht="12">
      <c r="A162" s="39"/>
      <c r="B162" s="40"/>
      <c r="C162" s="41"/>
      <c r="D162" s="232" t="s">
        <v>168</v>
      </c>
      <c r="E162" s="41"/>
      <c r="F162" s="233" t="s">
        <v>3688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168</v>
      </c>
      <c r="AU162" s="18" t="s">
        <v>82</v>
      </c>
    </row>
    <row r="163" spans="1:47" s="2" customFormat="1" ht="12">
      <c r="A163" s="39"/>
      <c r="B163" s="40"/>
      <c r="C163" s="41"/>
      <c r="D163" s="227" t="s">
        <v>298</v>
      </c>
      <c r="E163" s="41"/>
      <c r="F163" s="268" t="s">
        <v>3689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298</v>
      </c>
      <c r="AU163" s="18" t="s">
        <v>82</v>
      </c>
    </row>
    <row r="164" spans="1:65" s="2" customFormat="1" ht="16.5" customHeight="1">
      <c r="A164" s="39"/>
      <c r="B164" s="40"/>
      <c r="C164" s="214" t="s">
        <v>332</v>
      </c>
      <c r="D164" s="214" t="s">
        <v>159</v>
      </c>
      <c r="E164" s="215" t="s">
        <v>3690</v>
      </c>
      <c r="F164" s="216" t="s">
        <v>3691</v>
      </c>
      <c r="G164" s="217" t="s">
        <v>273</v>
      </c>
      <c r="H164" s="218">
        <v>1</v>
      </c>
      <c r="I164" s="219"/>
      <c r="J164" s="220">
        <f>ROUND(I164*H164,2)</f>
        <v>0</v>
      </c>
      <c r="K164" s="216" t="s">
        <v>163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3597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3597</v>
      </c>
      <c r="BM164" s="225" t="s">
        <v>3692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3691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47" s="2" customFormat="1" ht="12">
      <c r="A166" s="39"/>
      <c r="B166" s="40"/>
      <c r="C166" s="41"/>
      <c r="D166" s="232" t="s">
        <v>168</v>
      </c>
      <c r="E166" s="41"/>
      <c r="F166" s="233" t="s">
        <v>3693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168</v>
      </c>
      <c r="AU166" s="18" t="s">
        <v>82</v>
      </c>
    </row>
    <row r="167" spans="1:47" s="2" customFormat="1" ht="12">
      <c r="A167" s="39"/>
      <c r="B167" s="40"/>
      <c r="C167" s="41"/>
      <c r="D167" s="227" t="s">
        <v>298</v>
      </c>
      <c r="E167" s="41"/>
      <c r="F167" s="268" t="s">
        <v>3694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298</v>
      </c>
      <c r="AU167" s="18" t="s">
        <v>82</v>
      </c>
    </row>
    <row r="168" spans="1:65" s="2" customFormat="1" ht="16.5" customHeight="1">
      <c r="A168" s="39"/>
      <c r="B168" s="40"/>
      <c r="C168" s="214" t="s">
        <v>374</v>
      </c>
      <c r="D168" s="214" t="s">
        <v>159</v>
      </c>
      <c r="E168" s="215" t="s">
        <v>3695</v>
      </c>
      <c r="F168" s="216" t="s">
        <v>3696</v>
      </c>
      <c r="G168" s="217" t="s">
        <v>273</v>
      </c>
      <c r="H168" s="218">
        <v>1</v>
      </c>
      <c r="I168" s="219"/>
      <c r="J168" s="220">
        <f>ROUND(I168*H168,2)</f>
        <v>0</v>
      </c>
      <c r="K168" s="216" t="s">
        <v>163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3597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3597</v>
      </c>
      <c r="BM168" s="225" t="s">
        <v>3697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3698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3699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63" s="12" customFormat="1" ht="22.8" customHeight="1">
      <c r="A171" s="12"/>
      <c r="B171" s="198"/>
      <c r="C171" s="199"/>
      <c r="D171" s="200" t="s">
        <v>71</v>
      </c>
      <c r="E171" s="212" t="s">
        <v>3700</v>
      </c>
      <c r="F171" s="212" t="s">
        <v>3701</v>
      </c>
      <c r="G171" s="199"/>
      <c r="H171" s="199"/>
      <c r="I171" s="202"/>
      <c r="J171" s="213">
        <f>BK171</f>
        <v>0</v>
      </c>
      <c r="K171" s="199"/>
      <c r="L171" s="204"/>
      <c r="M171" s="205"/>
      <c r="N171" s="206"/>
      <c r="O171" s="206"/>
      <c r="P171" s="207">
        <f>SUM(P172:P175)</f>
        <v>0</v>
      </c>
      <c r="Q171" s="206"/>
      <c r="R171" s="207">
        <f>SUM(R172:R175)</f>
        <v>0</v>
      </c>
      <c r="S171" s="206"/>
      <c r="T171" s="208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187</v>
      </c>
      <c r="AT171" s="210" t="s">
        <v>71</v>
      </c>
      <c r="AU171" s="210" t="s">
        <v>80</v>
      </c>
      <c r="AY171" s="209" t="s">
        <v>157</v>
      </c>
      <c r="BK171" s="211">
        <f>SUM(BK172:BK175)</f>
        <v>0</v>
      </c>
    </row>
    <row r="172" spans="1:65" s="2" customFormat="1" ht="16.5" customHeight="1">
      <c r="A172" s="39"/>
      <c r="B172" s="40"/>
      <c r="C172" s="214" t="s">
        <v>7</v>
      </c>
      <c r="D172" s="214" t="s">
        <v>159</v>
      </c>
      <c r="E172" s="215" t="s">
        <v>3702</v>
      </c>
      <c r="F172" s="216" t="s">
        <v>3703</v>
      </c>
      <c r="G172" s="217" t="s">
        <v>273</v>
      </c>
      <c r="H172" s="218">
        <v>1</v>
      </c>
      <c r="I172" s="219"/>
      <c r="J172" s="220">
        <f>ROUND(I172*H172,2)</f>
        <v>0</v>
      </c>
      <c r="K172" s="216" t="s">
        <v>163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3597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3597</v>
      </c>
      <c r="BM172" s="225" t="s">
        <v>3704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3703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47" s="2" customFormat="1" ht="12">
      <c r="A174" s="39"/>
      <c r="B174" s="40"/>
      <c r="C174" s="41"/>
      <c r="D174" s="232" t="s">
        <v>168</v>
      </c>
      <c r="E174" s="41"/>
      <c r="F174" s="233" t="s">
        <v>3705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168</v>
      </c>
      <c r="AU174" s="18" t="s">
        <v>82</v>
      </c>
    </row>
    <row r="175" spans="1:47" s="2" customFormat="1" ht="12">
      <c r="A175" s="39"/>
      <c r="B175" s="40"/>
      <c r="C175" s="41"/>
      <c r="D175" s="227" t="s">
        <v>298</v>
      </c>
      <c r="E175" s="41"/>
      <c r="F175" s="268" t="s">
        <v>3611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298</v>
      </c>
      <c r="AU175" s="18" t="s">
        <v>82</v>
      </c>
    </row>
    <row r="176" spans="1:63" s="12" customFormat="1" ht="22.8" customHeight="1">
      <c r="A176" s="12"/>
      <c r="B176" s="198"/>
      <c r="C176" s="199"/>
      <c r="D176" s="200" t="s">
        <v>71</v>
      </c>
      <c r="E176" s="212" t="s">
        <v>3706</v>
      </c>
      <c r="F176" s="212" t="s">
        <v>3707</v>
      </c>
      <c r="G176" s="199"/>
      <c r="H176" s="199"/>
      <c r="I176" s="202"/>
      <c r="J176" s="213">
        <f>BK176</f>
        <v>0</v>
      </c>
      <c r="K176" s="199"/>
      <c r="L176" s="204"/>
      <c r="M176" s="205"/>
      <c r="N176" s="206"/>
      <c r="O176" s="206"/>
      <c r="P176" s="207">
        <f>SUM(P177:P180)</f>
        <v>0</v>
      </c>
      <c r="Q176" s="206"/>
      <c r="R176" s="207">
        <f>SUM(R177:R180)</f>
        <v>0</v>
      </c>
      <c r="S176" s="206"/>
      <c r="T176" s="208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9" t="s">
        <v>187</v>
      </c>
      <c r="AT176" s="210" t="s">
        <v>71</v>
      </c>
      <c r="AU176" s="210" t="s">
        <v>80</v>
      </c>
      <c r="AY176" s="209" t="s">
        <v>157</v>
      </c>
      <c r="BK176" s="211">
        <f>SUM(BK177:BK180)</f>
        <v>0</v>
      </c>
    </row>
    <row r="177" spans="1:65" s="2" customFormat="1" ht="16.5" customHeight="1">
      <c r="A177" s="39"/>
      <c r="B177" s="40"/>
      <c r="C177" s="214" t="s">
        <v>345</v>
      </c>
      <c r="D177" s="214" t="s">
        <v>159</v>
      </c>
      <c r="E177" s="215" t="s">
        <v>3708</v>
      </c>
      <c r="F177" s="216" t="s">
        <v>3709</v>
      </c>
      <c r="G177" s="217" t="s">
        <v>273</v>
      </c>
      <c r="H177" s="218">
        <v>1</v>
      </c>
      <c r="I177" s="219"/>
      <c r="J177" s="220">
        <f>ROUND(I177*H177,2)</f>
        <v>0</v>
      </c>
      <c r="K177" s="216" t="s">
        <v>163</v>
      </c>
      <c r="L177" s="45"/>
      <c r="M177" s="221" t="s">
        <v>19</v>
      </c>
      <c r="N177" s="222" t="s">
        <v>43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3597</v>
      </c>
      <c r="AT177" s="225" t="s">
        <v>159</v>
      </c>
      <c r="AU177" s="225" t="s">
        <v>82</v>
      </c>
      <c r="AY177" s="18" t="s">
        <v>157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80</v>
      </c>
      <c r="BK177" s="226">
        <f>ROUND(I177*H177,2)</f>
        <v>0</v>
      </c>
      <c r="BL177" s="18" t="s">
        <v>3597</v>
      </c>
      <c r="BM177" s="225" t="s">
        <v>3710</v>
      </c>
    </row>
    <row r="178" spans="1:47" s="2" customFormat="1" ht="12">
      <c r="A178" s="39"/>
      <c r="B178" s="40"/>
      <c r="C178" s="41"/>
      <c r="D178" s="227" t="s">
        <v>166</v>
      </c>
      <c r="E178" s="41"/>
      <c r="F178" s="228" t="s">
        <v>3709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166</v>
      </c>
      <c r="AU178" s="18" t="s">
        <v>82</v>
      </c>
    </row>
    <row r="179" spans="1:47" s="2" customFormat="1" ht="12">
      <c r="A179" s="39"/>
      <c r="B179" s="40"/>
      <c r="C179" s="41"/>
      <c r="D179" s="232" t="s">
        <v>168</v>
      </c>
      <c r="E179" s="41"/>
      <c r="F179" s="233" t="s">
        <v>3711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168</v>
      </c>
      <c r="AU179" s="18" t="s">
        <v>82</v>
      </c>
    </row>
    <row r="180" spans="1:47" s="2" customFormat="1" ht="12">
      <c r="A180" s="39"/>
      <c r="B180" s="40"/>
      <c r="C180" s="41"/>
      <c r="D180" s="227" t="s">
        <v>298</v>
      </c>
      <c r="E180" s="41"/>
      <c r="F180" s="268" t="s">
        <v>3712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298</v>
      </c>
      <c r="AU180" s="18" t="s">
        <v>82</v>
      </c>
    </row>
    <row r="181" spans="1:63" s="12" customFormat="1" ht="22.8" customHeight="1">
      <c r="A181" s="12"/>
      <c r="B181" s="198"/>
      <c r="C181" s="199"/>
      <c r="D181" s="200" t="s">
        <v>71</v>
      </c>
      <c r="E181" s="212" t="s">
        <v>3713</v>
      </c>
      <c r="F181" s="212" t="s">
        <v>3714</v>
      </c>
      <c r="G181" s="199"/>
      <c r="H181" s="199"/>
      <c r="I181" s="202"/>
      <c r="J181" s="213">
        <f>BK181</f>
        <v>0</v>
      </c>
      <c r="K181" s="199"/>
      <c r="L181" s="204"/>
      <c r="M181" s="205"/>
      <c r="N181" s="206"/>
      <c r="O181" s="206"/>
      <c r="P181" s="207">
        <f>SUM(P182:P193)</f>
        <v>0</v>
      </c>
      <c r="Q181" s="206"/>
      <c r="R181" s="207">
        <f>SUM(R182:R193)</f>
        <v>0</v>
      </c>
      <c r="S181" s="206"/>
      <c r="T181" s="208">
        <f>SUM(T182:T193)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9" t="s">
        <v>187</v>
      </c>
      <c r="AT181" s="210" t="s">
        <v>71</v>
      </c>
      <c r="AU181" s="210" t="s">
        <v>80</v>
      </c>
      <c r="AY181" s="209" t="s">
        <v>157</v>
      </c>
      <c r="BK181" s="211">
        <f>SUM(BK182:BK193)</f>
        <v>0</v>
      </c>
    </row>
    <row r="182" spans="1:65" s="2" customFormat="1" ht="21.75" customHeight="1">
      <c r="A182" s="39"/>
      <c r="B182" s="40"/>
      <c r="C182" s="214" t="s">
        <v>352</v>
      </c>
      <c r="D182" s="214" t="s">
        <v>159</v>
      </c>
      <c r="E182" s="215" t="s">
        <v>3715</v>
      </c>
      <c r="F182" s="216" t="s">
        <v>3716</v>
      </c>
      <c r="G182" s="217" t="s">
        <v>273</v>
      </c>
      <c r="H182" s="218">
        <v>1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3597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3597</v>
      </c>
      <c r="BM182" s="225" t="s">
        <v>3717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3716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3718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16.5" customHeight="1">
      <c r="A185" s="39"/>
      <c r="B185" s="40"/>
      <c r="C185" s="214" t="s">
        <v>359</v>
      </c>
      <c r="D185" s="214" t="s">
        <v>159</v>
      </c>
      <c r="E185" s="215" t="s">
        <v>3719</v>
      </c>
      <c r="F185" s="216" t="s">
        <v>3720</v>
      </c>
      <c r="G185" s="217" t="s">
        <v>273</v>
      </c>
      <c r="H185" s="218">
        <v>1</v>
      </c>
      <c r="I185" s="219"/>
      <c r="J185" s="220">
        <f>ROUND(I185*H185,2)</f>
        <v>0</v>
      </c>
      <c r="K185" s="216" t="s">
        <v>163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3597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3597</v>
      </c>
      <c r="BM185" s="225" t="s">
        <v>3721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3720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47" s="2" customFormat="1" ht="12">
      <c r="A187" s="39"/>
      <c r="B187" s="40"/>
      <c r="C187" s="41"/>
      <c r="D187" s="232" t="s">
        <v>168</v>
      </c>
      <c r="E187" s="41"/>
      <c r="F187" s="233" t="s">
        <v>3722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168</v>
      </c>
      <c r="AU187" s="18" t="s">
        <v>82</v>
      </c>
    </row>
    <row r="188" spans="1:65" s="2" customFormat="1" ht="16.5" customHeight="1">
      <c r="A188" s="39"/>
      <c r="B188" s="40"/>
      <c r="C188" s="214" t="s">
        <v>741</v>
      </c>
      <c r="D188" s="214" t="s">
        <v>159</v>
      </c>
      <c r="E188" s="215" t="s">
        <v>3723</v>
      </c>
      <c r="F188" s="216" t="s">
        <v>3724</v>
      </c>
      <c r="G188" s="217" t="s">
        <v>273</v>
      </c>
      <c r="H188" s="218">
        <v>1</v>
      </c>
      <c r="I188" s="219"/>
      <c r="J188" s="220">
        <f>ROUND(I188*H188,2)</f>
        <v>0</v>
      </c>
      <c r="K188" s="216" t="s">
        <v>163</v>
      </c>
      <c r="L188" s="45"/>
      <c r="M188" s="221" t="s">
        <v>19</v>
      </c>
      <c r="N188" s="222" t="s">
        <v>43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3597</v>
      </c>
      <c r="AT188" s="225" t="s">
        <v>159</v>
      </c>
      <c r="AU188" s="225" t="s">
        <v>82</v>
      </c>
      <c r="AY188" s="18" t="s">
        <v>157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80</v>
      </c>
      <c r="BK188" s="226">
        <f>ROUND(I188*H188,2)</f>
        <v>0</v>
      </c>
      <c r="BL188" s="18" t="s">
        <v>3597</v>
      </c>
      <c r="BM188" s="225" t="s">
        <v>3725</v>
      </c>
    </row>
    <row r="189" spans="1:47" s="2" customFormat="1" ht="12">
      <c r="A189" s="39"/>
      <c r="B189" s="40"/>
      <c r="C189" s="41"/>
      <c r="D189" s="227" t="s">
        <v>166</v>
      </c>
      <c r="E189" s="41"/>
      <c r="F189" s="228" t="s">
        <v>3724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166</v>
      </c>
      <c r="AU189" s="18" t="s">
        <v>82</v>
      </c>
    </row>
    <row r="190" spans="1:47" s="2" customFormat="1" ht="12">
      <c r="A190" s="39"/>
      <c r="B190" s="40"/>
      <c r="C190" s="41"/>
      <c r="D190" s="232" t="s">
        <v>168</v>
      </c>
      <c r="E190" s="41"/>
      <c r="F190" s="233" t="s">
        <v>3726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168</v>
      </c>
      <c r="AU190" s="18" t="s">
        <v>82</v>
      </c>
    </row>
    <row r="191" spans="1:65" s="2" customFormat="1" ht="16.5" customHeight="1">
      <c r="A191" s="39"/>
      <c r="B191" s="40"/>
      <c r="C191" s="214" t="s">
        <v>366</v>
      </c>
      <c r="D191" s="214" t="s">
        <v>159</v>
      </c>
      <c r="E191" s="215" t="s">
        <v>3727</v>
      </c>
      <c r="F191" s="216" t="s">
        <v>3728</v>
      </c>
      <c r="G191" s="217" t="s">
        <v>273</v>
      </c>
      <c r="H191" s="218">
        <v>1</v>
      </c>
      <c r="I191" s="219"/>
      <c r="J191" s="220">
        <f>ROUND(I191*H191,2)</f>
        <v>0</v>
      </c>
      <c r="K191" s="216" t="s">
        <v>163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3597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3597</v>
      </c>
      <c r="BM191" s="225" t="s">
        <v>3729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3728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47" s="2" customFormat="1" ht="12">
      <c r="A193" s="39"/>
      <c r="B193" s="40"/>
      <c r="C193" s="41"/>
      <c r="D193" s="232" t="s">
        <v>168</v>
      </c>
      <c r="E193" s="41"/>
      <c r="F193" s="233" t="s">
        <v>3730</v>
      </c>
      <c r="G193" s="41"/>
      <c r="H193" s="41"/>
      <c r="I193" s="229"/>
      <c r="J193" s="41"/>
      <c r="K193" s="41"/>
      <c r="L193" s="45"/>
      <c r="M193" s="289"/>
      <c r="N193" s="290"/>
      <c r="O193" s="291"/>
      <c r="P193" s="291"/>
      <c r="Q193" s="291"/>
      <c r="R193" s="291"/>
      <c r="S193" s="291"/>
      <c r="T193" s="29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168</v>
      </c>
      <c r="AU193" s="18" t="s">
        <v>82</v>
      </c>
    </row>
    <row r="194" spans="1:31" s="2" customFormat="1" ht="6.95" customHeight="1">
      <c r="A194" s="39"/>
      <c r="B194" s="60"/>
      <c r="C194" s="61"/>
      <c r="D194" s="61"/>
      <c r="E194" s="61"/>
      <c r="F194" s="61"/>
      <c r="G194" s="61"/>
      <c r="H194" s="61"/>
      <c r="I194" s="61"/>
      <c r="J194" s="61"/>
      <c r="K194" s="61"/>
      <c r="L194" s="45"/>
      <c r="M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85:K19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1_02/011434000"/>
    <hyperlink ref="F95" r:id="rId2" display="https://podminky.urs.cz/item/CS_URS_2021_02/011503000"/>
    <hyperlink ref="F99" r:id="rId3" display="https://podminky.urs.cz/item/CS_URS_2021_02/012203000"/>
    <hyperlink ref="F103" r:id="rId4" display="https://podminky.urs.cz/item/CS_URS_2021_02/012303000"/>
    <hyperlink ref="F107" r:id="rId5" display="https://podminky.urs.cz/item/CS_URS_2021_02/0132030R"/>
    <hyperlink ref="F111" r:id="rId6" display="https://podminky.urs.cz/item/CS_URS_2021_02/013254000"/>
    <hyperlink ref="F115" r:id="rId7" display="https://podminky.urs.cz/item/CS_URS_2021_02/013294000"/>
    <hyperlink ref="F120" r:id="rId8" display="https://podminky.urs.cz/item/CS_URS_2021_02/032903000"/>
    <hyperlink ref="F124" r:id="rId9" display="https://podminky.urs.cz/item/CS_URS_2021_02/0341030R1"/>
    <hyperlink ref="F127" r:id="rId10" display="https://podminky.urs.cz/item/CS_URS_2021_02/0341030R2"/>
    <hyperlink ref="F131" r:id="rId11" display="https://podminky.urs.cz/item/CS_URS_2021_02/0341030R3"/>
    <hyperlink ref="F135" r:id="rId12" display="https://podminky.urs.cz/item/CS_URS_2021_02/03420300R"/>
    <hyperlink ref="F138" r:id="rId13" display="https://podminky.urs.cz/item/CS_URS_2021_02/03420300R1"/>
    <hyperlink ref="F141" r:id="rId14" display="https://podminky.urs.cz/item/CS_URS_2021_02/034303000"/>
    <hyperlink ref="F145" r:id="rId15" display="https://podminky.urs.cz/item/CS_URS_2021_02/034503000"/>
    <hyperlink ref="F150" r:id="rId16" display="https://podminky.urs.cz/item/CS_URS_2021_02/042903000"/>
    <hyperlink ref="F154" r:id="rId17" display="https://podminky.urs.cz/item/CS_URS_2021_02/0429030R1"/>
    <hyperlink ref="F158" r:id="rId18" display="https://podminky.urs.cz/item/CS_URS_2021_02/0429030R2"/>
    <hyperlink ref="F162" r:id="rId19" display="https://podminky.urs.cz/item/CS_URS_2021_02/045203000"/>
    <hyperlink ref="F166" r:id="rId20" display="https://podminky.urs.cz/item/CS_URS_2021_02/045303000"/>
    <hyperlink ref="F170" r:id="rId21" display="https://podminky.urs.cz/item/CS_URS_2021_02/049303000"/>
    <hyperlink ref="F174" r:id="rId22" display="https://podminky.urs.cz/item/CS_URS_2021_02/051303000"/>
    <hyperlink ref="F179" r:id="rId23" display="https://podminky.urs.cz/item/CS_URS_2021_02/071203000"/>
    <hyperlink ref="F184" r:id="rId24" display="https://podminky.urs.cz/item/CS_URS_2021_02/0910030R1"/>
    <hyperlink ref="F187" r:id="rId25" display="https://podminky.urs.cz/item/CS_URS_2021_02/0910030R2"/>
    <hyperlink ref="F190" r:id="rId26" display="https://podminky.urs.cz/item/CS_URS_2021_02/0910030R3"/>
    <hyperlink ref="F193" r:id="rId27" display="https://podminky.urs.cz/item/CS_URS_2021_02/0910030R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299" t="s">
        <v>3731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3732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3733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3734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3735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3736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3737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3738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3739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3740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3741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79</v>
      </c>
      <c r="F18" s="305" t="s">
        <v>3742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3743</v>
      </c>
      <c r="F19" s="305" t="s">
        <v>3744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3745</v>
      </c>
      <c r="F20" s="305" t="s">
        <v>3746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3747</v>
      </c>
      <c r="F21" s="305" t="s">
        <v>3748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3749</v>
      </c>
      <c r="F22" s="305" t="s">
        <v>3750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86</v>
      </c>
      <c r="F23" s="305" t="s">
        <v>3751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3752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3753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3754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3755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3756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3757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3758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3759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3760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143</v>
      </c>
      <c r="F36" s="305"/>
      <c r="G36" s="305" t="s">
        <v>3761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3762</v>
      </c>
      <c r="F37" s="305"/>
      <c r="G37" s="305" t="s">
        <v>3763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53</v>
      </c>
      <c r="F38" s="305"/>
      <c r="G38" s="305" t="s">
        <v>3764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54</v>
      </c>
      <c r="F39" s="305"/>
      <c r="G39" s="305" t="s">
        <v>3765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144</v>
      </c>
      <c r="F40" s="305"/>
      <c r="G40" s="305" t="s">
        <v>3766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145</v>
      </c>
      <c r="F41" s="305"/>
      <c r="G41" s="305" t="s">
        <v>3767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3768</v>
      </c>
      <c r="F42" s="305"/>
      <c r="G42" s="305" t="s">
        <v>3769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3770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3771</v>
      </c>
      <c r="F44" s="305"/>
      <c r="G44" s="305" t="s">
        <v>3772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147</v>
      </c>
      <c r="F45" s="305"/>
      <c r="G45" s="305" t="s">
        <v>3773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3774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3775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3776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3777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3778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3779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3780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3781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3782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3783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3784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3785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3786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3787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3788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3789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3790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3791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3792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3793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3794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3795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3796</v>
      </c>
      <c r="D76" s="323"/>
      <c r="E76" s="323"/>
      <c r="F76" s="323" t="s">
        <v>3797</v>
      </c>
      <c r="G76" s="324"/>
      <c r="H76" s="323" t="s">
        <v>54</v>
      </c>
      <c r="I76" s="323" t="s">
        <v>57</v>
      </c>
      <c r="J76" s="323" t="s">
        <v>3798</v>
      </c>
      <c r="K76" s="322"/>
    </row>
    <row r="77" spans="2:11" s="1" customFormat="1" ht="17.25" customHeight="1">
      <c r="B77" s="320"/>
      <c r="C77" s="325" t="s">
        <v>3799</v>
      </c>
      <c r="D77" s="325"/>
      <c r="E77" s="325"/>
      <c r="F77" s="326" t="s">
        <v>3800</v>
      </c>
      <c r="G77" s="327"/>
      <c r="H77" s="325"/>
      <c r="I77" s="325"/>
      <c r="J77" s="325" t="s">
        <v>3801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53</v>
      </c>
      <c r="D79" s="330"/>
      <c r="E79" s="330"/>
      <c r="F79" s="331" t="s">
        <v>3802</v>
      </c>
      <c r="G79" s="332"/>
      <c r="H79" s="308" t="s">
        <v>3803</v>
      </c>
      <c r="I79" s="308" t="s">
        <v>3804</v>
      </c>
      <c r="J79" s="308">
        <v>20</v>
      </c>
      <c r="K79" s="322"/>
    </row>
    <row r="80" spans="2:11" s="1" customFormat="1" ht="15" customHeight="1">
      <c r="B80" s="320"/>
      <c r="C80" s="308" t="s">
        <v>3805</v>
      </c>
      <c r="D80" s="308"/>
      <c r="E80" s="308"/>
      <c r="F80" s="331" t="s">
        <v>3802</v>
      </c>
      <c r="G80" s="332"/>
      <c r="H80" s="308" t="s">
        <v>3806</v>
      </c>
      <c r="I80" s="308" t="s">
        <v>3804</v>
      </c>
      <c r="J80" s="308">
        <v>120</v>
      </c>
      <c r="K80" s="322"/>
    </row>
    <row r="81" spans="2:11" s="1" customFormat="1" ht="15" customHeight="1">
      <c r="B81" s="333"/>
      <c r="C81" s="308" t="s">
        <v>3807</v>
      </c>
      <c r="D81" s="308"/>
      <c r="E81" s="308"/>
      <c r="F81" s="331" t="s">
        <v>3808</v>
      </c>
      <c r="G81" s="332"/>
      <c r="H81" s="308" t="s">
        <v>3809</v>
      </c>
      <c r="I81" s="308" t="s">
        <v>3804</v>
      </c>
      <c r="J81" s="308">
        <v>50</v>
      </c>
      <c r="K81" s="322"/>
    </row>
    <row r="82" spans="2:11" s="1" customFormat="1" ht="15" customHeight="1">
      <c r="B82" s="333"/>
      <c r="C82" s="308" t="s">
        <v>3810</v>
      </c>
      <c r="D82" s="308"/>
      <c r="E82" s="308"/>
      <c r="F82" s="331" t="s">
        <v>3802</v>
      </c>
      <c r="G82" s="332"/>
      <c r="H82" s="308" t="s">
        <v>3811</v>
      </c>
      <c r="I82" s="308" t="s">
        <v>3812</v>
      </c>
      <c r="J82" s="308"/>
      <c r="K82" s="322"/>
    </row>
    <row r="83" spans="2:11" s="1" customFormat="1" ht="15" customHeight="1">
      <c r="B83" s="333"/>
      <c r="C83" s="334" t="s">
        <v>3813</v>
      </c>
      <c r="D83" s="334"/>
      <c r="E83" s="334"/>
      <c r="F83" s="335" t="s">
        <v>3808</v>
      </c>
      <c r="G83" s="334"/>
      <c r="H83" s="334" t="s">
        <v>3814</v>
      </c>
      <c r="I83" s="334" t="s">
        <v>3804</v>
      </c>
      <c r="J83" s="334">
        <v>15</v>
      </c>
      <c r="K83" s="322"/>
    </row>
    <row r="84" spans="2:11" s="1" customFormat="1" ht="15" customHeight="1">
      <c r="B84" s="333"/>
      <c r="C84" s="334" t="s">
        <v>3815</v>
      </c>
      <c r="D84" s="334"/>
      <c r="E84" s="334"/>
      <c r="F84" s="335" t="s">
        <v>3808</v>
      </c>
      <c r="G84" s="334"/>
      <c r="H84" s="334" t="s">
        <v>3816</v>
      </c>
      <c r="I84" s="334" t="s">
        <v>3804</v>
      </c>
      <c r="J84" s="334">
        <v>15</v>
      </c>
      <c r="K84" s="322"/>
    </row>
    <row r="85" spans="2:11" s="1" customFormat="1" ht="15" customHeight="1">
      <c r="B85" s="333"/>
      <c r="C85" s="334" t="s">
        <v>3817</v>
      </c>
      <c r="D85" s="334"/>
      <c r="E85" s="334"/>
      <c r="F85" s="335" t="s">
        <v>3808</v>
      </c>
      <c r="G85" s="334"/>
      <c r="H85" s="334" t="s">
        <v>3818</v>
      </c>
      <c r="I85" s="334" t="s">
        <v>3804</v>
      </c>
      <c r="J85" s="334">
        <v>20</v>
      </c>
      <c r="K85" s="322"/>
    </row>
    <row r="86" spans="2:11" s="1" customFormat="1" ht="15" customHeight="1">
      <c r="B86" s="333"/>
      <c r="C86" s="334" t="s">
        <v>3819</v>
      </c>
      <c r="D86" s="334"/>
      <c r="E86" s="334"/>
      <c r="F86" s="335" t="s">
        <v>3808</v>
      </c>
      <c r="G86" s="334"/>
      <c r="H86" s="334" t="s">
        <v>3820</v>
      </c>
      <c r="I86" s="334" t="s">
        <v>3804</v>
      </c>
      <c r="J86" s="334">
        <v>20</v>
      </c>
      <c r="K86" s="322"/>
    </row>
    <row r="87" spans="2:11" s="1" customFormat="1" ht="15" customHeight="1">
      <c r="B87" s="333"/>
      <c r="C87" s="308" t="s">
        <v>3821</v>
      </c>
      <c r="D87" s="308"/>
      <c r="E87" s="308"/>
      <c r="F87" s="331" t="s">
        <v>3808</v>
      </c>
      <c r="G87" s="332"/>
      <c r="H87" s="308" t="s">
        <v>3822</v>
      </c>
      <c r="I87" s="308" t="s">
        <v>3804</v>
      </c>
      <c r="J87" s="308">
        <v>50</v>
      </c>
      <c r="K87" s="322"/>
    </row>
    <row r="88" spans="2:11" s="1" customFormat="1" ht="15" customHeight="1">
      <c r="B88" s="333"/>
      <c r="C88" s="308" t="s">
        <v>3823</v>
      </c>
      <c r="D88" s="308"/>
      <c r="E88" s="308"/>
      <c r="F88" s="331" t="s">
        <v>3808</v>
      </c>
      <c r="G88" s="332"/>
      <c r="H88" s="308" t="s">
        <v>3824</v>
      </c>
      <c r="I88" s="308" t="s">
        <v>3804</v>
      </c>
      <c r="J88" s="308">
        <v>20</v>
      </c>
      <c r="K88" s="322"/>
    </row>
    <row r="89" spans="2:11" s="1" customFormat="1" ht="15" customHeight="1">
      <c r="B89" s="333"/>
      <c r="C89" s="308" t="s">
        <v>3825</v>
      </c>
      <c r="D89" s="308"/>
      <c r="E89" s="308"/>
      <c r="F89" s="331" t="s">
        <v>3808</v>
      </c>
      <c r="G89" s="332"/>
      <c r="H89" s="308" t="s">
        <v>3826</v>
      </c>
      <c r="I89" s="308" t="s">
        <v>3804</v>
      </c>
      <c r="J89" s="308">
        <v>20</v>
      </c>
      <c r="K89" s="322"/>
    </row>
    <row r="90" spans="2:11" s="1" customFormat="1" ht="15" customHeight="1">
      <c r="B90" s="333"/>
      <c r="C90" s="308" t="s">
        <v>3827</v>
      </c>
      <c r="D90" s="308"/>
      <c r="E90" s="308"/>
      <c r="F90" s="331" t="s">
        <v>3808</v>
      </c>
      <c r="G90" s="332"/>
      <c r="H90" s="308" t="s">
        <v>3828</v>
      </c>
      <c r="I90" s="308" t="s">
        <v>3804</v>
      </c>
      <c r="J90" s="308">
        <v>50</v>
      </c>
      <c r="K90" s="322"/>
    </row>
    <row r="91" spans="2:11" s="1" customFormat="1" ht="15" customHeight="1">
      <c r="B91" s="333"/>
      <c r="C91" s="308" t="s">
        <v>3829</v>
      </c>
      <c r="D91" s="308"/>
      <c r="E91" s="308"/>
      <c r="F91" s="331" t="s">
        <v>3808</v>
      </c>
      <c r="G91" s="332"/>
      <c r="H91" s="308" t="s">
        <v>3829</v>
      </c>
      <c r="I91" s="308" t="s">
        <v>3804</v>
      </c>
      <c r="J91" s="308">
        <v>50</v>
      </c>
      <c r="K91" s="322"/>
    </row>
    <row r="92" spans="2:11" s="1" customFormat="1" ht="15" customHeight="1">
      <c r="B92" s="333"/>
      <c r="C92" s="308" t="s">
        <v>3830</v>
      </c>
      <c r="D92" s="308"/>
      <c r="E92" s="308"/>
      <c r="F92" s="331" t="s">
        <v>3808</v>
      </c>
      <c r="G92" s="332"/>
      <c r="H92" s="308" t="s">
        <v>3831</v>
      </c>
      <c r="I92" s="308" t="s">
        <v>3804</v>
      </c>
      <c r="J92" s="308">
        <v>255</v>
      </c>
      <c r="K92" s="322"/>
    </row>
    <row r="93" spans="2:11" s="1" customFormat="1" ht="15" customHeight="1">
      <c r="B93" s="333"/>
      <c r="C93" s="308" t="s">
        <v>3832</v>
      </c>
      <c r="D93" s="308"/>
      <c r="E93" s="308"/>
      <c r="F93" s="331" t="s">
        <v>3802</v>
      </c>
      <c r="G93" s="332"/>
      <c r="H93" s="308" t="s">
        <v>3833</v>
      </c>
      <c r="I93" s="308" t="s">
        <v>3834</v>
      </c>
      <c r="J93" s="308"/>
      <c r="K93" s="322"/>
    </row>
    <row r="94" spans="2:11" s="1" customFormat="1" ht="15" customHeight="1">
      <c r="B94" s="333"/>
      <c r="C94" s="308" t="s">
        <v>3835</v>
      </c>
      <c r="D94" s="308"/>
      <c r="E94" s="308"/>
      <c r="F94" s="331" t="s">
        <v>3802</v>
      </c>
      <c r="G94" s="332"/>
      <c r="H94" s="308" t="s">
        <v>3836</v>
      </c>
      <c r="I94" s="308" t="s">
        <v>3837</v>
      </c>
      <c r="J94" s="308"/>
      <c r="K94" s="322"/>
    </row>
    <row r="95" spans="2:11" s="1" customFormat="1" ht="15" customHeight="1">
      <c r="B95" s="333"/>
      <c r="C95" s="308" t="s">
        <v>3838</v>
      </c>
      <c r="D95" s="308"/>
      <c r="E95" s="308"/>
      <c r="F95" s="331" t="s">
        <v>3802</v>
      </c>
      <c r="G95" s="332"/>
      <c r="H95" s="308" t="s">
        <v>3838</v>
      </c>
      <c r="I95" s="308" t="s">
        <v>3837</v>
      </c>
      <c r="J95" s="308"/>
      <c r="K95" s="322"/>
    </row>
    <row r="96" spans="2:11" s="1" customFormat="1" ht="15" customHeight="1">
      <c r="B96" s="333"/>
      <c r="C96" s="308" t="s">
        <v>38</v>
      </c>
      <c r="D96" s="308"/>
      <c r="E96" s="308"/>
      <c r="F96" s="331" t="s">
        <v>3802</v>
      </c>
      <c r="G96" s="332"/>
      <c r="H96" s="308" t="s">
        <v>3839</v>
      </c>
      <c r="I96" s="308" t="s">
        <v>3837</v>
      </c>
      <c r="J96" s="308"/>
      <c r="K96" s="322"/>
    </row>
    <row r="97" spans="2:11" s="1" customFormat="1" ht="15" customHeight="1">
      <c r="B97" s="333"/>
      <c r="C97" s="308" t="s">
        <v>48</v>
      </c>
      <c r="D97" s="308"/>
      <c r="E97" s="308"/>
      <c r="F97" s="331" t="s">
        <v>3802</v>
      </c>
      <c r="G97" s="332"/>
      <c r="H97" s="308" t="s">
        <v>3840</v>
      </c>
      <c r="I97" s="308" t="s">
        <v>3837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3841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3796</v>
      </c>
      <c r="D103" s="323"/>
      <c r="E103" s="323"/>
      <c r="F103" s="323" t="s">
        <v>3797</v>
      </c>
      <c r="G103" s="324"/>
      <c r="H103" s="323" t="s">
        <v>54</v>
      </c>
      <c r="I103" s="323" t="s">
        <v>57</v>
      </c>
      <c r="J103" s="323" t="s">
        <v>3798</v>
      </c>
      <c r="K103" s="322"/>
    </row>
    <row r="104" spans="2:11" s="1" customFormat="1" ht="17.25" customHeight="1">
      <c r="B104" s="320"/>
      <c r="C104" s="325" t="s">
        <v>3799</v>
      </c>
      <c r="D104" s="325"/>
      <c r="E104" s="325"/>
      <c r="F104" s="326" t="s">
        <v>3800</v>
      </c>
      <c r="G104" s="327"/>
      <c r="H104" s="325"/>
      <c r="I104" s="325"/>
      <c r="J104" s="325" t="s">
        <v>3801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53</v>
      </c>
      <c r="D106" s="330"/>
      <c r="E106" s="330"/>
      <c r="F106" s="331" t="s">
        <v>3802</v>
      </c>
      <c r="G106" s="308"/>
      <c r="H106" s="308" t="s">
        <v>3842</v>
      </c>
      <c r="I106" s="308" t="s">
        <v>3804</v>
      </c>
      <c r="J106" s="308">
        <v>20</v>
      </c>
      <c r="K106" s="322"/>
    </row>
    <row r="107" spans="2:11" s="1" customFormat="1" ht="15" customHeight="1">
      <c r="B107" s="320"/>
      <c r="C107" s="308" t="s">
        <v>3805</v>
      </c>
      <c r="D107" s="308"/>
      <c r="E107" s="308"/>
      <c r="F107" s="331" t="s">
        <v>3802</v>
      </c>
      <c r="G107" s="308"/>
      <c r="H107" s="308" t="s">
        <v>3842</v>
      </c>
      <c r="I107" s="308" t="s">
        <v>3804</v>
      </c>
      <c r="J107" s="308">
        <v>120</v>
      </c>
      <c r="K107" s="322"/>
    </row>
    <row r="108" spans="2:11" s="1" customFormat="1" ht="15" customHeight="1">
      <c r="B108" s="333"/>
      <c r="C108" s="308" t="s">
        <v>3807</v>
      </c>
      <c r="D108" s="308"/>
      <c r="E108" s="308"/>
      <c r="F108" s="331" t="s">
        <v>3808</v>
      </c>
      <c r="G108" s="308"/>
      <c r="H108" s="308" t="s">
        <v>3842</v>
      </c>
      <c r="I108" s="308" t="s">
        <v>3804</v>
      </c>
      <c r="J108" s="308">
        <v>50</v>
      </c>
      <c r="K108" s="322"/>
    </row>
    <row r="109" spans="2:11" s="1" customFormat="1" ht="15" customHeight="1">
      <c r="B109" s="333"/>
      <c r="C109" s="308" t="s">
        <v>3810</v>
      </c>
      <c r="D109" s="308"/>
      <c r="E109" s="308"/>
      <c r="F109" s="331" t="s">
        <v>3802</v>
      </c>
      <c r="G109" s="308"/>
      <c r="H109" s="308" t="s">
        <v>3842</v>
      </c>
      <c r="I109" s="308" t="s">
        <v>3812</v>
      </c>
      <c r="J109" s="308"/>
      <c r="K109" s="322"/>
    </row>
    <row r="110" spans="2:11" s="1" customFormat="1" ht="15" customHeight="1">
      <c r="B110" s="333"/>
      <c r="C110" s="308" t="s">
        <v>3821</v>
      </c>
      <c r="D110" s="308"/>
      <c r="E110" s="308"/>
      <c r="F110" s="331" t="s">
        <v>3808</v>
      </c>
      <c r="G110" s="308"/>
      <c r="H110" s="308" t="s">
        <v>3842</v>
      </c>
      <c r="I110" s="308" t="s">
        <v>3804</v>
      </c>
      <c r="J110" s="308">
        <v>50</v>
      </c>
      <c r="K110" s="322"/>
    </row>
    <row r="111" spans="2:11" s="1" customFormat="1" ht="15" customHeight="1">
      <c r="B111" s="333"/>
      <c r="C111" s="308" t="s">
        <v>3829</v>
      </c>
      <c r="D111" s="308"/>
      <c r="E111" s="308"/>
      <c r="F111" s="331" t="s">
        <v>3808</v>
      </c>
      <c r="G111" s="308"/>
      <c r="H111" s="308" t="s">
        <v>3842</v>
      </c>
      <c r="I111" s="308" t="s">
        <v>3804</v>
      </c>
      <c r="J111" s="308">
        <v>50</v>
      </c>
      <c r="K111" s="322"/>
    </row>
    <row r="112" spans="2:11" s="1" customFormat="1" ht="15" customHeight="1">
      <c r="B112" s="333"/>
      <c r="C112" s="308" t="s">
        <v>3827</v>
      </c>
      <c r="D112" s="308"/>
      <c r="E112" s="308"/>
      <c r="F112" s="331" t="s">
        <v>3808</v>
      </c>
      <c r="G112" s="308"/>
      <c r="H112" s="308" t="s">
        <v>3842</v>
      </c>
      <c r="I112" s="308" t="s">
        <v>3804</v>
      </c>
      <c r="J112" s="308">
        <v>50</v>
      </c>
      <c r="K112" s="322"/>
    </row>
    <row r="113" spans="2:11" s="1" customFormat="1" ht="15" customHeight="1">
      <c r="B113" s="333"/>
      <c r="C113" s="308" t="s">
        <v>53</v>
      </c>
      <c r="D113" s="308"/>
      <c r="E113" s="308"/>
      <c r="F113" s="331" t="s">
        <v>3802</v>
      </c>
      <c r="G113" s="308"/>
      <c r="H113" s="308" t="s">
        <v>3843</v>
      </c>
      <c r="I113" s="308" t="s">
        <v>3804</v>
      </c>
      <c r="J113" s="308">
        <v>20</v>
      </c>
      <c r="K113" s="322"/>
    </row>
    <row r="114" spans="2:11" s="1" customFormat="1" ht="15" customHeight="1">
      <c r="B114" s="333"/>
      <c r="C114" s="308" t="s">
        <v>3844</v>
      </c>
      <c r="D114" s="308"/>
      <c r="E114" s="308"/>
      <c r="F114" s="331" t="s">
        <v>3802</v>
      </c>
      <c r="G114" s="308"/>
      <c r="H114" s="308" t="s">
        <v>3845</v>
      </c>
      <c r="I114" s="308" t="s">
        <v>3804</v>
      </c>
      <c r="J114" s="308">
        <v>120</v>
      </c>
      <c r="K114" s="322"/>
    </row>
    <row r="115" spans="2:11" s="1" customFormat="1" ht="15" customHeight="1">
      <c r="B115" s="333"/>
      <c r="C115" s="308" t="s">
        <v>38</v>
      </c>
      <c r="D115" s="308"/>
      <c r="E115" s="308"/>
      <c r="F115" s="331" t="s">
        <v>3802</v>
      </c>
      <c r="G115" s="308"/>
      <c r="H115" s="308" t="s">
        <v>3846</v>
      </c>
      <c r="I115" s="308" t="s">
        <v>3837</v>
      </c>
      <c r="J115" s="308"/>
      <c r="K115" s="322"/>
    </row>
    <row r="116" spans="2:11" s="1" customFormat="1" ht="15" customHeight="1">
      <c r="B116" s="333"/>
      <c r="C116" s="308" t="s">
        <v>48</v>
      </c>
      <c r="D116" s="308"/>
      <c r="E116" s="308"/>
      <c r="F116" s="331" t="s">
        <v>3802</v>
      </c>
      <c r="G116" s="308"/>
      <c r="H116" s="308" t="s">
        <v>3847</v>
      </c>
      <c r="I116" s="308" t="s">
        <v>3837</v>
      </c>
      <c r="J116" s="308"/>
      <c r="K116" s="322"/>
    </row>
    <row r="117" spans="2:11" s="1" customFormat="1" ht="15" customHeight="1">
      <c r="B117" s="333"/>
      <c r="C117" s="308" t="s">
        <v>57</v>
      </c>
      <c r="D117" s="308"/>
      <c r="E117" s="308"/>
      <c r="F117" s="331" t="s">
        <v>3802</v>
      </c>
      <c r="G117" s="308"/>
      <c r="H117" s="308" t="s">
        <v>3848</v>
      </c>
      <c r="I117" s="308" t="s">
        <v>3849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3850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3796</v>
      </c>
      <c r="D123" s="323"/>
      <c r="E123" s="323"/>
      <c r="F123" s="323" t="s">
        <v>3797</v>
      </c>
      <c r="G123" s="324"/>
      <c r="H123" s="323" t="s">
        <v>54</v>
      </c>
      <c r="I123" s="323" t="s">
        <v>57</v>
      </c>
      <c r="J123" s="323" t="s">
        <v>3798</v>
      </c>
      <c r="K123" s="352"/>
    </row>
    <row r="124" spans="2:11" s="1" customFormat="1" ht="17.25" customHeight="1">
      <c r="B124" s="351"/>
      <c r="C124" s="325" t="s">
        <v>3799</v>
      </c>
      <c r="D124" s="325"/>
      <c r="E124" s="325"/>
      <c r="F124" s="326" t="s">
        <v>3800</v>
      </c>
      <c r="G124" s="327"/>
      <c r="H124" s="325"/>
      <c r="I124" s="325"/>
      <c r="J124" s="325" t="s">
        <v>3801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3805</v>
      </c>
      <c r="D126" s="330"/>
      <c r="E126" s="330"/>
      <c r="F126" s="331" t="s">
        <v>3802</v>
      </c>
      <c r="G126" s="308"/>
      <c r="H126" s="308" t="s">
        <v>3842</v>
      </c>
      <c r="I126" s="308" t="s">
        <v>3804</v>
      </c>
      <c r="J126" s="308">
        <v>120</v>
      </c>
      <c r="K126" s="356"/>
    </row>
    <row r="127" spans="2:11" s="1" customFormat="1" ht="15" customHeight="1">
      <c r="B127" s="353"/>
      <c r="C127" s="308" t="s">
        <v>3851</v>
      </c>
      <c r="D127" s="308"/>
      <c r="E127" s="308"/>
      <c r="F127" s="331" t="s">
        <v>3802</v>
      </c>
      <c r="G127" s="308"/>
      <c r="H127" s="308" t="s">
        <v>3852</v>
      </c>
      <c r="I127" s="308" t="s">
        <v>3804</v>
      </c>
      <c r="J127" s="308" t="s">
        <v>3853</v>
      </c>
      <c r="K127" s="356"/>
    </row>
    <row r="128" spans="2:11" s="1" customFormat="1" ht="15" customHeight="1">
      <c r="B128" s="353"/>
      <c r="C128" s="308" t="s">
        <v>86</v>
      </c>
      <c r="D128" s="308"/>
      <c r="E128" s="308"/>
      <c r="F128" s="331" t="s">
        <v>3802</v>
      </c>
      <c r="G128" s="308"/>
      <c r="H128" s="308" t="s">
        <v>3854</v>
      </c>
      <c r="I128" s="308" t="s">
        <v>3804</v>
      </c>
      <c r="J128" s="308" t="s">
        <v>3853</v>
      </c>
      <c r="K128" s="356"/>
    </row>
    <row r="129" spans="2:11" s="1" customFormat="1" ht="15" customHeight="1">
      <c r="B129" s="353"/>
      <c r="C129" s="308" t="s">
        <v>3813</v>
      </c>
      <c r="D129" s="308"/>
      <c r="E129" s="308"/>
      <c r="F129" s="331" t="s">
        <v>3808</v>
      </c>
      <c r="G129" s="308"/>
      <c r="H129" s="308" t="s">
        <v>3814</v>
      </c>
      <c r="I129" s="308" t="s">
        <v>3804</v>
      </c>
      <c r="J129" s="308">
        <v>15</v>
      </c>
      <c r="K129" s="356"/>
    </row>
    <row r="130" spans="2:11" s="1" customFormat="1" ht="15" customHeight="1">
      <c r="B130" s="353"/>
      <c r="C130" s="334" t="s">
        <v>3815</v>
      </c>
      <c r="D130" s="334"/>
      <c r="E130" s="334"/>
      <c r="F130" s="335" t="s">
        <v>3808</v>
      </c>
      <c r="G130" s="334"/>
      <c r="H130" s="334" t="s">
        <v>3816</v>
      </c>
      <c r="I130" s="334" t="s">
        <v>3804</v>
      </c>
      <c r="J130" s="334">
        <v>15</v>
      </c>
      <c r="K130" s="356"/>
    </row>
    <row r="131" spans="2:11" s="1" customFormat="1" ht="15" customHeight="1">
      <c r="B131" s="353"/>
      <c r="C131" s="334" t="s">
        <v>3817</v>
      </c>
      <c r="D131" s="334"/>
      <c r="E131" s="334"/>
      <c r="F131" s="335" t="s">
        <v>3808</v>
      </c>
      <c r="G131" s="334"/>
      <c r="H131" s="334" t="s">
        <v>3818</v>
      </c>
      <c r="I131" s="334" t="s">
        <v>3804</v>
      </c>
      <c r="J131" s="334">
        <v>20</v>
      </c>
      <c r="K131" s="356"/>
    </row>
    <row r="132" spans="2:11" s="1" customFormat="1" ht="15" customHeight="1">
      <c r="B132" s="353"/>
      <c r="C132" s="334" t="s">
        <v>3819</v>
      </c>
      <c r="D132" s="334"/>
      <c r="E132" s="334"/>
      <c r="F132" s="335" t="s">
        <v>3808</v>
      </c>
      <c r="G132" s="334"/>
      <c r="H132" s="334" t="s">
        <v>3820</v>
      </c>
      <c r="I132" s="334" t="s">
        <v>3804</v>
      </c>
      <c r="J132" s="334">
        <v>20</v>
      </c>
      <c r="K132" s="356"/>
    </row>
    <row r="133" spans="2:11" s="1" customFormat="1" ht="15" customHeight="1">
      <c r="B133" s="353"/>
      <c r="C133" s="308" t="s">
        <v>3807</v>
      </c>
      <c r="D133" s="308"/>
      <c r="E133" s="308"/>
      <c r="F133" s="331" t="s">
        <v>3808</v>
      </c>
      <c r="G133" s="308"/>
      <c r="H133" s="308" t="s">
        <v>3842</v>
      </c>
      <c r="I133" s="308" t="s">
        <v>3804</v>
      </c>
      <c r="J133" s="308">
        <v>50</v>
      </c>
      <c r="K133" s="356"/>
    </row>
    <row r="134" spans="2:11" s="1" customFormat="1" ht="15" customHeight="1">
      <c r="B134" s="353"/>
      <c r="C134" s="308" t="s">
        <v>3821</v>
      </c>
      <c r="D134" s="308"/>
      <c r="E134" s="308"/>
      <c r="F134" s="331" t="s">
        <v>3808</v>
      </c>
      <c r="G134" s="308"/>
      <c r="H134" s="308" t="s">
        <v>3842</v>
      </c>
      <c r="I134" s="308" t="s">
        <v>3804</v>
      </c>
      <c r="J134" s="308">
        <v>50</v>
      </c>
      <c r="K134" s="356"/>
    </row>
    <row r="135" spans="2:11" s="1" customFormat="1" ht="15" customHeight="1">
      <c r="B135" s="353"/>
      <c r="C135" s="308" t="s">
        <v>3827</v>
      </c>
      <c r="D135" s="308"/>
      <c r="E135" s="308"/>
      <c r="F135" s="331" t="s">
        <v>3808</v>
      </c>
      <c r="G135" s="308"/>
      <c r="H135" s="308" t="s">
        <v>3842</v>
      </c>
      <c r="I135" s="308" t="s">
        <v>3804</v>
      </c>
      <c r="J135" s="308">
        <v>50</v>
      </c>
      <c r="K135" s="356"/>
    </row>
    <row r="136" spans="2:11" s="1" customFormat="1" ht="15" customHeight="1">
      <c r="B136" s="353"/>
      <c r="C136" s="308" t="s">
        <v>3829</v>
      </c>
      <c r="D136" s="308"/>
      <c r="E136" s="308"/>
      <c r="F136" s="331" t="s">
        <v>3808</v>
      </c>
      <c r="G136" s="308"/>
      <c r="H136" s="308" t="s">
        <v>3842</v>
      </c>
      <c r="I136" s="308" t="s">
        <v>3804</v>
      </c>
      <c r="J136" s="308">
        <v>50</v>
      </c>
      <c r="K136" s="356"/>
    </row>
    <row r="137" spans="2:11" s="1" customFormat="1" ht="15" customHeight="1">
      <c r="B137" s="353"/>
      <c r="C137" s="308" t="s">
        <v>3830</v>
      </c>
      <c r="D137" s="308"/>
      <c r="E137" s="308"/>
      <c r="F137" s="331" t="s">
        <v>3808</v>
      </c>
      <c r="G137" s="308"/>
      <c r="H137" s="308" t="s">
        <v>3855</v>
      </c>
      <c r="I137" s="308" t="s">
        <v>3804</v>
      </c>
      <c r="J137" s="308">
        <v>255</v>
      </c>
      <c r="K137" s="356"/>
    </row>
    <row r="138" spans="2:11" s="1" customFormat="1" ht="15" customHeight="1">
      <c r="B138" s="353"/>
      <c r="C138" s="308" t="s">
        <v>3832</v>
      </c>
      <c r="D138" s="308"/>
      <c r="E138" s="308"/>
      <c r="F138" s="331" t="s">
        <v>3802</v>
      </c>
      <c r="G138" s="308"/>
      <c r="H138" s="308" t="s">
        <v>3856</v>
      </c>
      <c r="I138" s="308" t="s">
        <v>3834</v>
      </c>
      <c r="J138" s="308"/>
      <c r="K138" s="356"/>
    </row>
    <row r="139" spans="2:11" s="1" customFormat="1" ht="15" customHeight="1">
      <c r="B139" s="353"/>
      <c r="C139" s="308" t="s">
        <v>3835</v>
      </c>
      <c r="D139" s="308"/>
      <c r="E139" s="308"/>
      <c r="F139" s="331" t="s">
        <v>3802</v>
      </c>
      <c r="G139" s="308"/>
      <c r="H139" s="308" t="s">
        <v>3857</v>
      </c>
      <c r="I139" s="308" t="s">
        <v>3837</v>
      </c>
      <c r="J139" s="308"/>
      <c r="K139" s="356"/>
    </row>
    <row r="140" spans="2:11" s="1" customFormat="1" ht="15" customHeight="1">
      <c r="B140" s="353"/>
      <c r="C140" s="308" t="s">
        <v>3838</v>
      </c>
      <c r="D140" s="308"/>
      <c r="E140" s="308"/>
      <c r="F140" s="331" t="s">
        <v>3802</v>
      </c>
      <c r="G140" s="308"/>
      <c r="H140" s="308" t="s">
        <v>3838</v>
      </c>
      <c r="I140" s="308" t="s">
        <v>3837</v>
      </c>
      <c r="J140" s="308"/>
      <c r="K140" s="356"/>
    </row>
    <row r="141" spans="2:11" s="1" customFormat="1" ht="15" customHeight="1">
      <c r="B141" s="353"/>
      <c r="C141" s="308" t="s">
        <v>38</v>
      </c>
      <c r="D141" s="308"/>
      <c r="E141" s="308"/>
      <c r="F141" s="331" t="s">
        <v>3802</v>
      </c>
      <c r="G141" s="308"/>
      <c r="H141" s="308" t="s">
        <v>3858</v>
      </c>
      <c r="I141" s="308" t="s">
        <v>3837</v>
      </c>
      <c r="J141" s="308"/>
      <c r="K141" s="356"/>
    </row>
    <row r="142" spans="2:11" s="1" customFormat="1" ht="15" customHeight="1">
      <c r="B142" s="353"/>
      <c r="C142" s="308" t="s">
        <v>3859</v>
      </c>
      <c r="D142" s="308"/>
      <c r="E142" s="308"/>
      <c r="F142" s="331" t="s">
        <v>3802</v>
      </c>
      <c r="G142" s="308"/>
      <c r="H142" s="308" t="s">
        <v>3860</v>
      </c>
      <c r="I142" s="308" t="s">
        <v>3837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3861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3796</v>
      </c>
      <c r="D148" s="323"/>
      <c r="E148" s="323"/>
      <c r="F148" s="323" t="s">
        <v>3797</v>
      </c>
      <c r="G148" s="324"/>
      <c r="H148" s="323" t="s">
        <v>54</v>
      </c>
      <c r="I148" s="323" t="s">
        <v>57</v>
      </c>
      <c r="J148" s="323" t="s">
        <v>3798</v>
      </c>
      <c r="K148" s="322"/>
    </row>
    <row r="149" spans="2:11" s="1" customFormat="1" ht="17.25" customHeight="1">
      <c r="B149" s="320"/>
      <c r="C149" s="325" t="s">
        <v>3799</v>
      </c>
      <c r="D149" s="325"/>
      <c r="E149" s="325"/>
      <c r="F149" s="326" t="s">
        <v>3800</v>
      </c>
      <c r="G149" s="327"/>
      <c r="H149" s="325"/>
      <c r="I149" s="325"/>
      <c r="J149" s="325" t="s">
        <v>3801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3805</v>
      </c>
      <c r="D151" s="308"/>
      <c r="E151" s="308"/>
      <c r="F151" s="361" t="s">
        <v>3802</v>
      </c>
      <c r="G151" s="308"/>
      <c r="H151" s="360" t="s">
        <v>3842</v>
      </c>
      <c r="I151" s="360" t="s">
        <v>3804</v>
      </c>
      <c r="J151" s="360">
        <v>120</v>
      </c>
      <c r="K151" s="356"/>
    </row>
    <row r="152" spans="2:11" s="1" customFormat="1" ht="15" customHeight="1">
      <c r="B152" s="333"/>
      <c r="C152" s="360" t="s">
        <v>3851</v>
      </c>
      <c r="D152" s="308"/>
      <c r="E152" s="308"/>
      <c r="F152" s="361" t="s">
        <v>3802</v>
      </c>
      <c r="G152" s="308"/>
      <c r="H152" s="360" t="s">
        <v>3862</v>
      </c>
      <c r="I152" s="360" t="s">
        <v>3804</v>
      </c>
      <c r="J152" s="360" t="s">
        <v>3853</v>
      </c>
      <c r="K152" s="356"/>
    </row>
    <row r="153" spans="2:11" s="1" customFormat="1" ht="15" customHeight="1">
      <c r="B153" s="333"/>
      <c r="C153" s="360" t="s">
        <v>86</v>
      </c>
      <c r="D153" s="308"/>
      <c r="E153" s="308"/>
      <c r="F153" s="361" t="s">
        <v>3802</v>
      </c>
      <c r="G153" s="308"/>
      <c r="H153" s="360" t="s">
        <v>3863</v>
      </c>
      <c r="I153" s="360" t="s">
        <v>3804</v>
      </c>
      <c r="J153" s="360" t="s">
        <v>3853</v>
      </c>
      <c r="K153" s="356"/>
    </row>
    <row r="154" spans="2:11" s="1" customFormat="1" ht="15" customHeight="1">
      <c r="B154" s="333"/>
      <c r="C154" s="360" t="s">
        <v>3807</v>
      </c>
      <c r="D154" s="308"/>
      <c r="E154" s="308"/>
      <c r="F154" s="361" t="s">
        <v>3808</v>
      </c>
      <c r="G154" s="308"/>
      <c r="H154" s="360" t="s">
        <v>3842</v>
      </c>
      <c r="I154" s="360" t="s">
        <v>3804</v>
      </c>
      <c r="J154" s="360">
        <v>50</v>
      </c>
      <c r="K154" s="356"/>
    </row>
    <row r="155" spans="2:11" s="1" customFormat="1" ht="15" customHeight="1">
      <c r="B155" s="333"/>
      <c r="C155" s="360" t="s">
        <v>3810</v>
      </c>
      <c r="D155" s="308"/>
      <c r="E155" s="308"/>
      <c r="F155" s="361" t="s">
        <v>3802</v>
      </c>
      <c r="G155" s="308"/>
      <c r="H155" s="360" t="s">
        <v>3842</v>
      </c>
      <c r="I155" s="360" t="s">
        <v>3812</v>
      </c>
      <c r="J155" s="360"/>
      <c r="K155" s="356"/>
    </row>
    <row r="156" spans="2:11" s="1" customFormat="1" ht="15" customHeight="1">
      <c r="B156" s="333"/>
      <c r="C156" s="360" t="s">
        <v>3821</v>
      </c>
      <c r="D156" s="308"/>
      <c r="E156" s="308"/>
      <c r="F156" s="361" t="s">
        <v>3808</v>
      </c>
      <c r="G156" s="308"/>
      <c r="H156" s="360" t="s">
        <v>3842</v>
      </c>
      <c r="I156" s="360" t="s">
        <v>3804</v>
      </c>
      <c r="J156" s="360">
        <v>50</v>
      </c>
      <c r="K156" s="356"/>
    </row>
    <row r="157" spans="2:11" s="1" customFormat="1" ht="15" customHeight="1">
      <c r="B157" s="333"/>
      <c r="C157" s="360" t="s">
        <v>3829</v>
      </c>
      <c r="D157" s="308"/>
      <c r="E157" s="308"/>
      <c r="F157" s="361" t="s">
        <v>3808</v>
      </c>
      <c r="G157" s="308"/>
      <c r="H157" s="360" t="s">
        <v>3842</v>
      </c>
      <c r="I157" s="360" t="s">
        <v>3804</v>
      </c>
      <c r="J157" s="360">
        <v>50</v>
      </c>
      <c r="K157" s="356"/>
    </row>
    <row r="158" spans="2:11" s="1" customFormat="1" ht="15" customHeight="1">
      <c r="B158" s="333"/>
      <c r="C158" s="360" t="s">
        <v>3827</v>
      </c>
      <c r="D158" s="308"/>
      <c r="E158" s="308"/>
      <c r="F158" s="361" t="s">
        <v>3808</v>
      </c>
      <c r="G158" s="308"/>
      <c r="H158" s="360" t="s">
        <v>3842</v>
      </c>
      <c r="I158" s="360" t="s">
        <v>3804</v>
      </c>
      <c r="J158" s="360">
        <v>50</v>
      </c>
      <c r="K158" s="356"/>
    </row>
    <row r="159" spans="2:11" s="1" customFormat="1" ht="15" customHeight="1">
      <c r="B159" s="333"/>
      <c r="C159" s="360" t="s">
        <v>123</v>
      </c>
      <c r="D159" s="308"/>
      <c r="E159" s="308"/>
      <c r="F159" s="361" t="s">
        <v>3802</v>
      </c>
      <c r="G159" s="308"/>
      <c r="H159" s="360" t="s">
        <v>3864</v>
      </c>
      <c r="I159" s="360" t="s">
        <v>3804</v>
      </c>
      <c r="J159" s="360" t="s">
        <v>3865</v>
      </c>
      <c r="K159" s="356"/>
    </row>
    <row r="160" spans="2:11" s="1" customFormat="1" ht="15" customHeight="1">
      <c r="B160" s="333"/>
      <c r="C160" s="360" t="s">
        <v>3866</v>
      </c>
      <c r="D160" s="308"/>
      <c r="E160" s="308"/>
      <c r="F160" s="361" t="s">
        <v>3802</v>
      </c>
      <c r="G160" s="308"/>
      <c r="H160" s="360" t="s">
        <v>3867</v>
      </c>
      <c r="I160" s="360" t="s">
        <v>3837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3868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3796</v>
      </c>
      <c r="D166" s="323"/>
      <c r="E166" s="323"/>
      <c r="F166" s="323" t="s">
        <v>3797</v>
      </c>
      <c r="G166" s="365"/>
      <c r="H166" s="366" t="s">
        <v>54</v>
      </c>
      <c r="I166" s="366" t="s">
        <v>57</v>
      </c>
      <c r="J166" s="323" t="s">
        <v>3798</v>
      </c>
      <c r="K166" s="300"/>
    </row>
    <row r="167" spans="2:11" s="1" customFormat="1" ht="17.25" customHeight="1">
      <c r="B167" s="301"/>
      <c r="C167" s="325" t="s">
        <v>3799</v>
      </c>
      <c r="D167" s="325"/>
      <c r="E167" s="325"/>
      <c r="F167" s="326" t="s">
        <v>3800</v>
      </c>
      <c r="G167" s="367"/>
      <c r="H167" s="368"/>
      <c r="I167" s="368"/>
      <c r="J167" s="325" t="s">
        <v>3801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3805</v>
      </c>
      <c r="D169" s="308"/>
      <c r="E169" s="308"/>
      <c r="F169" s="331" t="s">
        <v>3802</v>
      </c>
      <c r="G169" s="308"/>
      <c r="H169" s="308" t="s">
        <v>3842</v>
      </c>
      <c r="I169" s="308" t="s">
        <v>3804</v>
      </c>
      <c r="J169" s="308">
        <v>120</v>
      </c>
      <c r="K169" s="356"/>
    </row>
    <row r="170" spans="2:11" s="1" customFormat="1" ht="15" customHeight="1">
      <c r="B170" s="333"/>
      <c r="C170" s="308" t="s">
        <v>3851</v>
      </c>
      <c r="D170" s="308"/>
      <c r="E170" s="308"/>
      <c r="F170" s="331" t="s">
        <v>3802</v>
      </c>
      <c r="G170" s="308"/>
      <c r="H170" s="308" t="s">
        <v>3852</v>
      </c>
      <c r="I170" s="308" t="s">
        <v>3804</v>
      </c>
      <c r="J170" s="308" t="s">
        <v>3853</v>
      </c>
      <c r="K170" s="356"/>
    </row>
    <row r="171" spans="2:11" s="1" customFormat="1" ht="15" customHeight="1">
      <c r="B171" s="333"/>
      <c r="C171" s="308" t="s">
        <v>86</v>
      </c>
      <c r="D171" s="308"/>
      <c r="E171" s="308"/>
      <c r="F171" s="331" t="s">
        <v>3802</v>
      </c>
      <c r="G171" s="308"/>
      <c r="H171" s="308" t="s">
        <v>3869</v>
      </c>
      <c r="I171" s="308" t="s">
        <v>3804</v>
      </c>
      <c r="J171" s="308" t="s">
        <v>3853</v>
      </c>
      <c r="K171" s="356"/>
    </row>
    <row r="172" spans="2:11" s="1" customFormat="1" ht="15" customHeight="1">
      <c r="B172" s="333"/>
      <c r="C172" s="308" t="s">
        <v>3807</v>
      </c>
      <c r="D172" s="308"/>
      <c r="E172" s="308"/>
      <c r="F172" s="331" t="s">
        <v>3808</v>
      </c>
      <c r="G172" s="308"/>
      <c r="H172" s="308" t="s">
        <v>3869</v>
      </c>
      <c r="I172" s="308" t="s">
        <v>3804</v>
      </c>
      <c r="J172" s="308">
        <v>50</v>
      </c>
      <c r="K172" s="356"/>
    </row>
    <row r="173" spans="2:11" s="1" customFormat="1" ht="15" customHeight="1">
      <c r="B173" s="333"/>
      <c r="C173" s="308" t="s">
        <v>3810</v>
      </c>
      <c r="D173" s="308"/>
      <c r="E173" s="308"/>
      <c r="F173" s="331" t="s">
        <v>3802</v>
      </c>
      <c r="G173" s="308"/>
      <c r="H173" s="308" t="s">
        <v>3869</v>
      </c>
      <c r="I173" s="308" t="s">
        <v>3812</v>
      </c>
      <c r="J173" s="308"/>
      <c r="K173" s="356"/>
    </row>
    <row r="174" spans="2:11" s="1" customFormat="1" ht="15" customHeight="1">
      <c r="B174" s="333"/>
      <c r="C174" s="308" t="s">
        <v>3821</v>
      </c>
      <c r="D174" s="308"/>
      <c r="E174" s="308"/>
      <c r="F174" s="331" t="s">
        <v>3808</v>
      </c>
      <c r="G174" s="308"/>
      <c r="H174" s="308" t="s">
        <v>3869</v>
      </c>
      <c r="I174" s="308" t="s">
        <v>3804</v>
      </c>
      <c r="J174" s="308">
        <v>50</v>
      </c>
      <c r="K174" s="356"/>
    </row>
    <row r="175" spans="2:11" s="1" customFormat="1" ht="15" customHeight="1">
      <c r="B175" s="333"/>
      <c r="C175" s="308" t="s">
        <v>3829</v>
      </c>
      <c r="D175" s="308"/>
      <c r="E175" s="308"/>
      <c r="F175" s="331" t="s">
        <v>3808</v>
      </c>
      <c r="G175" s="308"/>
      <c r="H175" s="308" t="s">
        <v>3869</v>
      </c>
      <c r="I175" s="308" t="s">
        <v>3804</v>
      </c>
      <c r="J175" s="308">
        <v>50</v>
      </c>
      <c r="K175" s="356"/>
    </row>
    <row r="176" spans="2:11" s="1" customFormat="1" ht="15" customHeight="1">
      <c r="B176" s="333"/>
      <c r="C176" s="308" t="s">
        <v>3827</v>
      </c>
      <c r="D176" s="308"/>
      <c r="E176" s="308"/>
      <c r="F176" s="331" t="s">
        <v>3808</v>
      </c>
      <c r="G176" s="308"/>
      <c r="H176" s="308" t="s">
        <v>3869</v>
      </c>
      <c r="I176" s="308" t="s">
        <v>3804</v>
      </c>
      <c r="J176" s="308">
        <v>50</v>
      </c>
      <c r="K176" s="356"/>
    </row>
    <row r="177" spans="2:11" s="1" customFormat="1" ht="15" customHeight="1">
      <c r="B177" s="333"/>
      <c r="C177" s="308" t="s">
        <v>143</v>
      </c>
      <c r="D177" s="308"/>
      <c r="E177" s="308"/>
      <c r="F177" s="331" t="s">
        <v>3802</v>
      </c>
      <c r="G177" s="308"/>
      <c r="H177" s="308" t="s">
        <v>3870</v>
      </c>
      <c r="I177" s="308" t="s">
        <v>3871</v>
      </c>
      <c r="J177" s="308"/>
      <c r="K177" s="356"/>
    </row>
    <row r="178" spans="2:11" s="1" customFormat="1" ht="15" customHeight="1">
      <c r="B178" s="333"/>
      <c r="C178" s="308" t="s">
        <v>57</v>
      </c>
      <c r="D178" s="308"/>
      <c r="E178" s="308"/>
      <c r="F178" s="331" t="s">
        <v>3802</v>
      </c>
      <c r="G178" s="308"/>
      <c r="H178" s="308" t="s">
        <v>3872</v>
      </c>
      <c r="I178" s="308" t="s">
        <v>3873</v>
      </c>
      <c r="J178" s="308">
        <v>1</v>
      </c>
      <c r="K178" s="356"/>
    </row>
    <row r="179" spans="2:11" s="1" customFormat="1" ht="15" customHeight="1">
      <c r="B179" s="333"/>
      <c r="C179" s="308" t="s">
        <v>53</v>
      </c>
      <c r="D179" s="308"/>
      <c r="E179" s="308"/>
      <c r="F179" s="331" t="s">
        <v>3802</v>
      </c>
      <c r="G179" s="308"/>
      <c r="H179" s="308" t="s">
        <v>3874</v>
      </c>
      <c r="I179" s="308" t="s">
        <v>3804</v>
      </c>
      <c r="J179" s="308">
        <v>20</v>
      </c>
      <c r="K179" s="356"/>
    </row>
    <row r="180" spans="2:11" s="1" customFormat="1" ht="15" customHeight="1">
      <c r="B180" s="333"/>
      <c r="C180" s="308" t="s">
        <v>54</v>
      </c>
      <c r="D180" s="308"/>
      <c r="E180" s="308"/>
      <c r="F180" s="331" t="s">
        <v>3802</v>
      </c>
      <c r="G180" s="308"/>
      <c r="H180" s="308" t="s">
        <v>3875</v>
      </c>
      <c r="I180" s="308" t="s">
        <v>3804</v>
      </c>
      <c r="J180" s="308">
        <v>255</v>
      </c>
      <c r="K180" s="356"/>
    </row>
    <row r="181" spans="2:11" s="1" customFormat="1" ht="15" customHeight="1">
      <c r="B181" s="333"/>
      <c r="C181" s="308" t="s">
        <v>144</v>
      </c>
      <c r="D181" s="308"/>
      <c r="E181" s="308"/>
      <c r="F181" s="331" t="s">
        <v>3802</v>
      </c>
      <c r="G181" s="308"/>
      <c r="H181" s="308" t="s">
        <v>3766</v>
      </c>
      <c r="I181" s="308" t="s">
        <v>3804</v>
      </c>
      <c r="J181" s="308">
        <v>10</v>
      </c>
      <c r="K181" s="356"/>
    </row>
    <row r="182" spans="2:11" s="1" customFormat="1" ht="15" customHeight="1">
      <c r="B182" s="333"/>
      <c r="C182" s="308" t="s">
        <v>145</v>
      </c>
      <c r="D182" s="308"/>
      <c r="E182" s="308"/>
      <c r="F182" s="331" t="s">
        <v>3802</v>
      </c>
      <c r="G182" s="308"/>
      <c r="H182" s="308" t="s">
        <v>3876</v>
      </c>
      <c r="I182" s="308" t="s">
        <v>3837</v>
      </c>
      <c r="J182" s="308"/>
      <c r="K182" s="356"/>
    </row>
    <row r="183" spans="2:11" s="1" customFormat="1" ht="15" customHeight="1">
      <c r="B183" s="333"/>
      <c r="C183" s="308" t="s">
        <v>3877</v>
      </c>
      <c r="D183" s="308"/>
      <c r="E183" s="308"/>
      <c r="F183" s="331" t="s">
        <v>3802</v>
      </c>
      <c r="G183" s="308"/>
      <c r="H183" s="308" t="s">
        <v>3878</v>
      </c>
      <c r="I183" s="308" t="s">
        <v>3837</v>
      </c>
      <c r="J183" s="308"/>
      <c r="K183" s="356"/>
    </row>
    <row r="184" spans="2:11" s="1" customFormat="1" ht="15" customHeight="1">
      <c r="B184" s="333"/>
      <c r="C184" s="308" t="s">
        <v>3866</v>
      </c>
      <c r="D184" s="308"/>
      <c r="E184" s="308"/>
      <c r="F184" s="331" t="s">
        <v>3802</v>
      </c>
      <c r="G184" s="308"/>
      <c r="H184" s="308" t="s">
        <v>3879</v>
      </c>
      <c r="I184" s="308" t="s">
        <v>3837</v>
      </c>
      <c r="J184" s="308"/>
      <c r="K184" s="356"/>
    </row>
    <row r="185" spans="2:11" s="1" customFormat="1" ht="15" customHeight="1">
      <c r="B185" s="333"/>
      <c r="C185" s="308" t="s">
        <v>147</v>
      </c>
      <c r="D185" s="308"/>
      <c r="E185" s="308"/>
      <c r="F185" s="331" t="s">
        <v>3808</v>
      </c>
      <c r="G185" s="308"/>
      <c r="H185" s="308" t="s">
        <v>3880</v>
      </c>
      <c r="I185" s="308" t="s">
        <v>3804</v>
      </c>
      <c r="J185" s="308">
        <v>50</v>
      </c>
      <c r="K185" s="356"/>
    </row>
    <row r="186" spans="2:11" s="1" customFormat="1" ht="15" customHeight="1">
      <c r="B186" s="333"/>
      <c r="C186" s="308" t="s">
        <v>3881</v>
      </c>
      <c r="D186" s="308"/>
      <c r="E186" s="308"/>
      <c r="F186" s="331" t="s">
        <v>3808</v>
      </c>
      <c r="G186" s="308"/>
      <c r="H186" s="308" t="s">
        <v>3882</v>
      </c>
      <c r="I186" s="308" t="s">
        <v>3883</v>
      </c>
      <c r="J186" s="308"/>
      <c r="K186" s="356"/>
    </row>
    <row r="187" spans="2:11" s="1" customFormat="1" ht="15" customHeight="1">
      <c r="B187" s="333"/>
      <c r="C187" s="308" t="s">
        <v>3884</v>
      </c>
      <c r="D187" s="308"/>
      <c r="E187" s="308"/>
      <c r="F187" s="331" t="s">
        <v>3808</v>
      </c>
      <c r="G187" s="308"/>
      <c r="H187" s="308" t="s">
        <v>3885</v>
      </c>
      <c r="I187" s="308" t="s">
        <v>3883</v>
      </c>
      <c r="J187" s="308"/>
      <c r="K187" s="356"/>
    </row>
    <row r="188" spans="2:11" s="1" customFormat="1" ht="15" customHeight="1">
      <c r="B188" s="333"/>
      <c r="C188" s="308" t="s">
        <v>3886</v>
      </c>
      <c r="D188" s="308"/>
      <c r="E188" s="308"/>
      <c r="F188" s="331" t="s">
        <v>3808</v>
      </c>
      <c r="G188" s="308"/>
      <c r="H188" s="308" t="s">
        <v>3887</v>
      </c>
      <c r="I188" s="308" t="s">
        <v>3883</v>
      </c>
      <c r="J188" s="308"/>
      <c r="K188" s="356"/>
    </row>
    <row r="189" spans="2:11" s="1" customFormat="1" ht="15" customHeight="1">
      <c r="B189" s="333"/>
      <c r="C189" s="369" t="s">
        <v>3888</v>
      </c>
      <c r="D189" s="308"/>
      <c r="E189" s="308"/>
      <c r="F189" s="331" t="s">
        <v>3808</v>
      </c>
      <c r="G189" s="308"/>
      <c r="H189" s="308" t="s">
        <v>3889</v>
      </c>
      <c r="I189" s="308" t="s">
        <v>3890</v>
      </c>
      <c r="J189" s="370" t="s">
        <v>3891</v>
      </c>
      <c r="K189" s="356"/>
    </row>
    <row r="190" spans="2:11" s="1" customFormat="1" ht="15" customHeight="1">
      <c r="B190" s="333"/>
      <c r="C190" s="369" t="s">
        <v>42</v>
      </c>
      <c r="D190" s="308"/>
      <c r="E190" s="308"/>
      <c r="F190" s="331" t="s">
        <v>3802</v>
      </c>
      <c r="G190" s="308"/>
      <c r="H190" s="305" t="s">
        <v>3892</v>
      </c>
      <c r="I190" s="308" t="s">
        <v>3893</v>
      </c>
      <c r="J190" s="308"/>
      <c r="K190" s="356"/>
    </row>
    <row r="191" spans="2:11" s="1" customFormat="1" ht="15" customHeight="1">
      <c r="B191" s="333"/>
      <c r="C191" s="369" t="s">
        <v>3894</v>
      </c>
      <c r="D191" s="308"/>
      <c r="E191" s="308"/>
      <c r="F191" s="331" t="s">
        <v>3802</v>
      </c>
      <c r="G191" s="308"/>
      <c r="H191" s="308" t="s">
        <v>3895</v>
      </c>
      <c r="I191" s="308" t="s">
        <v>3837</v>
      </c>
      <c r="J191" s="308"/>
      <c r="K191" s="356"/>
    </row>
    <row r="192" spans="2:11" s="1" customFormat="1" ht="15" customHeight="1">
      <c r="B192" s="333"/>
      <c r="C192" s="369" t="s">
        <v>3896</v>
      </c>
      <c r="D192" s="308"/>
      <c r="E192" s="308"/>
      <c r="F192" s="331" t="s">
        <v>3802</v>
      </c>
      <c r="G192" s="308"/>
      <c r="H192" s="308" t="s">
        <v>3897</v>
      </c>
      <c r="I192" s="308" t="s">
        <v>3837</v>
      </c>
      <c r="J192" s="308"/>
      <c r="K192" s="356"/>
    </row>
    <row r="193" spans="2:11" s="1" customFormat="1" ht="15" customHeight="1">
      <c r="B193" s="333"/>
      <c r="C193" s="369" t="s">
        <v>3898</v>
      </c>
      <c r="D193" s="308"/>
      <c r="E193" s="308"/>
      <c r="F193" s="331" t="s">
        <v>3808</v>
      </c>
      <c r="G193" s="308"/>
      <c r="H193" s="308" t="s">
        <v>3899</v>
      </c>
      <c r="I193" s="308" t="s">
        <v>3837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3900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3901</v>
      </c>
      <c r="D200" s="372"/>
      <c r="E200" s="372"/>
      <c r="F200" s="372" t="s">
        <v>3902</v>
      </c>
      <c r="G200" s="373"/>
      <c r="H200" s="372" t="s">
        <v>3903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3893</v>
      </c>
      <c r="D202" s="308"/>
      <c r="E202" s="308"/>
      <c r="F202" s="331" t="s">
        <v>43</v>
      </c>
      <c r="G202" s="308"/>
      <c r="H202" s="308" t="s">
        <v>3904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44</v>
      </c>
      <c r="G203" s="308"/>
      <c r="H203" s="308" t="s">
        <v>3905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47</v>
      </c>
      <c r="G204" s="308"/>
      <c r="H204" s="308" t="s">
        <v>3906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45</v>
      </c>
      <c r="G205" s="308"/>
      <c r="H205" s="308" t="s">
        <v>3907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46</v>
      </c>
      <c r="G206" s="308"/>
      <c r="H206" s="308" t="s">
        <v>3908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3849</v>
      </c>
      <c r="D208" s="308"/>
      <c r="E208" s="308"/>
      <c r="F208" s="331" t="s">
        <v>79</v>
      </c>
      <c r="G208" s="308"/>
      <c r="H208" s="308" t="s">
        <v>3909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3745</v>
      </c>
      <c r="G209" s="308"/>
      <c r="H209" s="308" t="s">
        <v>3746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3743</v>
      </c>
      <c r="G210" s="308"/>
      <c r="H210" s="308" t="s">
        <v>3910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3747</v>
      </c>
      <c r="G211" s="369"/>
      <c r="H211" s="360" t="s">
        <v>3748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3749</v>
      </c>
      <c r="G212" s="369"/>
      <c r="H212" s="360" t="s">
        <v>3714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3873</v>
      </c>
      <c r="D214" s="308"/>
      <c r="E214" s="308"/>
      <c r="F214" s="331">
        <v>1</v>
      </c>
      <c r="G214" s="369"/>
      <c r="H214" s="360" t="s">
        <v>3911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3912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3913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3914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121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22</v>
      </c>
      <c r="G12" s="39"/>
      <c r="H12" s="39"/>
      <c r="I12" s="144" t="s">
        <v>23</v>
      </c>
      <c r="J12" s="148" t="str">
        <f>'Rekapitulace stavby'!AN8</f>
        <v>3. 11. 2021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">
        <v>19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4" t="s">
        <v>28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">
        <v>19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4" t="s">
        <v>28</v>
      </c>
      <c r="J24" s="134" t="s">
        <v>19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ROUND(J95,2)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ROUND((SUM(BE95:BE441)),2)</f>
        <v>0</v>
      </c>
      <c r="G33" s="39"/>
      <c r="H33" s="39"/>
      <c r="I33" s="159">
        <v>0.21</v>
      </c>
      <c r="J33" s="158">
        <f>ROUND(((SUM(BE95:BE441))*I33),2)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ROUND((SUM(BF95:BF441)),2)</f>
        <v>0</v>
      </c>
      <c r="G34" s="39"/>
      <c r="H34" s="39"/>
      <c r="I34" s="159">
        <v>0.15</v>
      </c>
      <c r="J34" s="158">
        <f>ROUND(((SUM(BF95:BF441))*I34),2)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ROUND((SUM(BG95:BG441)),2)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ROUND((SUM(BH95:BH441)),2)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ROUND((SUM(BI95:BI441)),2)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rev9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SO01 stavební část - bourání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3. 11. 2021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J95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126</v>
      </c>
      <c r="E60" s="179"/>
      <c r="F60" s="179"/>
      <c r="G60" s="179"/>
      <c r="H60" s="179"/>
      <c r="I60" s="179"/>
      <c r="J60" s="180">
        <f>J96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127</v>
      </c>
      <c r="E61" s="184"/>
      <c r="F61" s="184"/>
      <c r="G61" s="184"/>
      <c r="H61" s="184"/>
      <c r="I61" s="184"/>
      <c r="J61" s="185">
        <f>J97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128</v>
      </c>
      <c r="E62" s="184"/>
      <c r="F62" s="184"/>
      <c r="G62" s="184"/>
      <c r="H62" s="184"/>
      <c r="I62" s="184"/>
      <c r="J62" s="185">
        <f>J111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129</v>
      </c>
      <c r="E63" s="184"/>
      <c r="F63" s="184"/>
      <c r="G63" s="184"/>
      <c r="H63" s="184"/>
      <c r="I63" s="184"/>
      <c r="J63" s="185">
        <f>J116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130</v>
      </c>
      <c r="E64" s="184"/>
      <c r="F64" s="184"/>
      <c r="G64" s="184"/>
      <c r="H64" s="184"/>
      <c r="I64" s="184"/>
      <c r="J64" s="185">
        <f>J276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131</v>
      </c>
      <c r="E65" s="184"/>
      <c r="F65" s="184"/>
      <c r="G65" s="184"/>
      <c r="H65" s="184"/>
      <c r="I65" s="184"/>
      <c r="J65" s="185">
        <f>J309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132</v>
      </c>
      <c r="E66" s="179"/>
      <c r="F66" s="179"/>
      <c r="G66" s="179"/>
      <c r="H66" s="179"/>
      <c r="I66" s="179"/>
      <c r="J66" s="180">
        <f>J313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6"/>
      <c r="D67" s="183" t="s">
        <v>133</v>
      </c>
      <c r="E67" s="184"/>
      <c r="F67" s="184"/>
      <c r="G67" s="184"/>
      <c r="H67" s="184"/>
      <c r="I67" s="184"/>
      <c r="J67" s="185">
        <f>J314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134</v>
      </c>
      <c r="E68" s="184"/>
      <c r="F68" s="184"/>
      <c r="G68" s="184"/>
      <c r="H68" s="184"/>
      <c r="I68" s="184"/>
      <c r="J68" s="185">
        <f>J319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135</v>
      </c>
      <c r="E69" s="184"/>
      <c r="F69" s="184"/>
      <c r="G69" s="184"/>
      <c r="H69" s="184"/>
      <c r="I69" s="184"/>
      <c r="J69" s="185">
        <f>J323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136</v>
      </c>
      <c r="E70" s="184"/>
      <c r="F70" s="184"/>
      <c r="G70" s="184"/>
      <c r="H70" s="184"/>
      <c r="I70" s="184"/>
      <c r="J70" s="185">
        <f>J331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137</v>
      </c>
      <c r="E71" s="184"/>
      <c r="F71" s="184"/>
      <c r="G71" s="184"/>
      <c r="H71" s="184"/>
      <c r="I71" s="184"/>
      <c r="J71" s="185">
        <f>J342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138</v>
      </c>
      <c r="E72" s="184"/>
      <c r="F72" s="184"/>
      <c r="G72" s="184"/>
      <c r="H72" s="184"/>
      <c r="I72" s="184"/>
      <c r="J72" s="185">
        <f>J358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139</v>
      </c>
      <c r="E73" s="184"/>
      <c r="F73" s="184"/>
      <c r="G73" s="184"/>
      <c r="H73" s="184"/>
      <c r="I73" s="184"/>
      <c r="J73" s="185">
        <f>J387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140</v>
      </c>
      <c r="E74" s="184"/>
      <c r="F74" s="184"/>
      <c r="G74" s="184"/>
      <c r="H74" s="184"/>
      <c r="I74" s="184"/>
      <c r="J74" s="185">
        <f>J405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141</v>
      </c>
      <c r="E75" s="184"/>
      <c r="F75" s="184"/>
      <c r="G75" s="184"/>
      <c r="H75" s="184"/>
      <c r="I75" s="184"/>
      <c r="J75" s="185">
        <f>J429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142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1" t="str">
        <f>E7</f>
        <v>Rekonstrukce objektu č.p. 2983 U Synagogy SO01 stavební úpravy budovy rev9</v>
      </c>
      <c r="F85" s="33"/>
      <c r="G85" s="33"/>
      <c r="H85" s="33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120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0" t="str">
        <f>E9</f>
        <v>01 - SO01 stavební část - bourání</v>
      </c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Česká Lípa</v>
      </c>
      <c r="G89" s="41"/>
      <c r="H89" s="41"/>
      <c r="I89" s="33" t="s">
        <v>23</v>
      </c>
      <c r="J89" s="73" t="str">
        <f>IF(J12="","",J12)</f>
        <v>3. 11. 2021</v>
      </c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Město Č. Lípa</v>
      </c>
      <c r="G91" s="41"/>
      <c r="H91" s="41"/>
      <c r="I91" s="33" t="s">
        <v>31</v>
      </c>
      <c r="J91" s="37" t="str">
        <f>E21</f>
        <v xml:space="preserve"> </v>
      </c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J. Nešněra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1" customFormat="1" ht="29.25" customHeight="1">
      <c r="A94" s="187"/>
      <c r="B94" s="188"/>
      <c r="C94" s="189" t="s">
        <v>143</v>
      </c>
      <c r="D94" s="190" t="s">
        <v>57</v>
      </c>
      <c r="E94" s="190" t="s">
        <v>53</v>
      </c>
      <c r="F94" s="190" t="s">
        <v>54</v>
      </c>
      <c r="G94" s="190" t="s">
        <v>144</v>
      </c>
      <c r="H94" s="190" t="s">
        <v>145</v>
      </c>
      <c r="I94" s="190" t="s">
        <v>146</v>
      </c>
      <c r="J94" s="190" t="s">
        <v>124</v>
      </c>
      <c r="K94" s="191" t="s">
        <v>147</v>
      </c>
      <c r="L94" s="192"/>
      <c r="M94" s="93" t="s">
        <v>19</v>
      </c>
      <c r="N94" s="94" t="s">
        <v>42</v>
      </c>
      <c r="O94" s="94" t="s">
        <v>148</v>
      </c>
      <c r="P94" s="94" t="s">
        <v>149</v>
      </c>
      <c r="Q94" s="94" t="s">
        <v>150</v>
      </c>
      <c r="R94" s="94" t="s">
        <v>151</v>
      </c>
      <c r="S94" s="94" t="s">
        <v>152</v>
      </c>
      <c r="T94" s="95" t="s">
        <v>153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39"/>
      <c r="B95" s="40"/>
      <c r="C95" s="100" t="s">
        <v>154</v>
      </c>
      <c r="D95" s="41"/>
      <c r="E95" s="41"/>
      <c r="F95" s="41"/>
      <c r="G95" s="41"/>
      <c r="H95" s="41"/>
      <c r="I95" s="41"/>
      <c r="J95" s="193">
        <f>BK95</f>
        <v>0</v>
      </c>
      <c r="K95" s="41"/>
      <c r="L95" s="45"/>
      <c r="M95" s="96"/>
      <c r="N95" s="194"/>
      <c r="O95" s="97"/>
      <c r="P95" s="195">
        <f>P96+P313</f>
        <v>0</v>
      </c>
      <c r="Q95" s="97"/>
      <c r="R95" s="195">
        <f>R96+R313</f>
        <v>0.0713587</v>
      </c>
      <c r="S95" s="97"/>
      <c r="T95" s="196">
        <f>T96+T313</f>
        <v>515.7672886000001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71</v>
      </c>
      <c r="AU95" s="18" t="s">
        <v>125</v>
      </c>
      <c r="BK95" s="197">
        <f>BK96+BK313</f>
        <v>0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155</v>
      </c>
      <c r="F96" s="201" t="s">
        <v>156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P97+P111+P116+P276+P309</f>
        <v>0</v>
      </c>
      <c r="Q96" s="206"/>
      <c r="R96" s="207">
        <f>R97+R111+R116+R276+R309</f>
        <v>0.0423587</v>
      </c>
      <c r="S96" s="206"/>
      <c r="T96" s="208">
        <f>T97+T111+T116+T276+T309</f>
        <v>417.5261290000001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80</v>
      </c>
      <c r="AT96" s="210" t="s">
        <v>71</v>
      </c>
      <c r="AU96" s="210" t="s">
        <v>72</v>
      </c>
      <c r="AY96" s="209" t="s">
        <v>157</v>
      </c>
      <c r="BK96" s="211">
        <f>BK97+BK111+BK116+BK276+BK309</f>
        <v>0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80</v>
      </c>
      <c r="F97" s="212" t="s">
        <v>158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SUM(P98:P110)</f>
        <v>0</v>
      </c>
      <c r="Q97" s="206"/>
      <c r="R97" s="207">
        <f>SUM(R98:R110)</f>
        <v>0</v>
      </c>
      <c r="S97" s="206"/>
      <c r="T97" s="208">
        <f>SUM(T98:T110)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80</v>
      </c>
      <c r="AY97" s="209" t="s">
        <v>157</v>
      </c>
      <c r="BK97" s="211">
        <f>SUM(BK98:BK110)</f>
        <v>0</v>
      </c>
    </row>
    <row r="98" spans="1:65" s="2" customFormat="1" ht="24.15" customHeight="1">
      <c r="A98" s="39"/>
      <c r="B98" s="40"/>
      <c r="C98" s="214" t="s">
        <v>80</v>
      </c>
      <c r="D98" s="214" t="s">
        <v>159</v>
      </c>
      <c r="E98" s="215" t="s">
        <v>160</v>
      </c>
      <c r="F98" s="216" t="s">
        <v>161</v>
      </c>
      <c r="G98" s="217" t="s">
        <v>162</v>
      </c>
      <c r="H98" s="218">
        <v>7.598</v>
      </c>
      <c r="I98" s="219"/>
      <c r="J98" s="220">
        <f>ROUND(I98*H98,2)</f>
        <v>0</v>
      </c>
      <c r="K98" s="216" t="s">
        <v>163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165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167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82</v>
      </c>
    </row>
    <row r="100" spans="1:47" s="2" customFormat="1" ht="12">
      <c r="A100" s="39"/>
      <c r="B100" s="40"/>
      <c r="C100" s="41"/>
      <c r="D100" s="232" t="s">
        <v>168</v>
      </c>
      <c r="E100" s="41"/>
      <c r="F100" s="233" t="s">
        <v>169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168</v>
      </c>
      <c r="AU100" s="18" t="s">
        <v>82</v>
      </c>
    </row>
    <row r="101" spans="1:51" s="13" customFormat="1" ht="12">
      <c r="A101" s="13"/>
      <c r="B101" s="234"/>
      <c r="C101" s="235"/>
      <c r="D101" s="227" t="s">
        <v>170</v>
      </c>
      <c r="E101" s="236" t="s">
        <v>19</v>
      </c>
      <c r="F101" s="237" t="s">
        <v>171</v>
      </c>
      <c r="G101" s="235"/>
      <c r="H101" s="238">
        <v>7.598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170</v>
      </c>
      <c r="AU101" s="244" t="s">
        <v>82</v>
      </c>
      <c r="AV101" s="13" t="s">
        <v>82</v>
      </c>
      <c r="AW101" s="13" t="s">
        <v>33</v>
      </c>
      <c r="AX101" s="13" t="s">
        <v>80</v>
      </c>
      <c r="AY101" s="244" t="s">
        <v>157</v>
      </c>
    </row>
    <row r="102" spans="1:65" s="2" customFormat="1" ht="37.8" customHeight="1">
      <c r="A102" s="39"/>
      <c r="B102" s="40"/>
      <c r="C102" s="214" t="s">
        <v>82</v>
      </c>
      <c r="D102" s="214" t="s">
        <v>159</v>
      </c>
      <c r="E102" s="215" t="s">
        <v>172</v>
      </c>
      <c r="F102" s="216" t="s">
        <v>173</v>
      </c>
      <c r="G102" s="217" t="s">
        <v>162</v>
      </c>
      <c r="H102" s="218">
        <v>7.598</v>
      </c>
      <c r="I102" s="219"/>
      <c r="J102" s="220">
        <f>ROUND(I102*H102,2)</f>
        <v>0</v>
      </c>
      <c r="K102" s="216" t="s">
        <v>163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82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174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175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82</v>
      </c>
    </row>
    <row r="104" spans="1:47" s="2" customFormat="1" ht="12">
      <c r="A104" s="39"/>
      <c r="B104" s="40"/>
      <c r="C104" s="41"/>
      <c r="D104" s="232" t="s">
        <v>168</v>
      </c>
      <c r="E104" s="41"/>
      <c r="F104" s="233" t="s">
        <v>176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168</v>
      </c>
      <c r="AU104" s="18" t="s">
        <v>82</v>
      </c>
    </row>
    <row r="105" spans="1:65" s="2" customFormat="1" ht="37.8" customHeight="1">
      <c r="A105" s="39"/>
      <c r="B105" s="40"/>
      <c r="C105" s="214" t="s">
        <v>111</v>
      </c>
      <c r="D105" s="214" t="s">
        <v>159</v>
      </c>
      <c r="E105" s="215" t="s">
        <v>177</v>
      </c>
      <c r="F105" s="216" t="s">
        <v>178</v>
      </c>
      <c r="G105" s="217" t="s">
        <v>162</v>
      </c>
      <c r="H105" s="218">
        <v>15.196</v>
      </c>
      <c r="I105" s="219"/>
      <c r="J105" s="220">
        <f>ROUND(I105*H105,2)</f>
        <v>0</v>
      </c>
      <c r="K105" s="216" t="s">
        <v>163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179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180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47" s="2" customFormat="1" ht="12">
      <c r="A107" s="39"/>
      <c r="B107" s="40"/>
      <c r="C107" s="41"/>
      <c r="D107" s="232" t="s">
        <v>168</v>
      </c>
      <c r="E107" s="41"/>
      <c r="F107" s="233" t="s">
        <v>181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168</v>
      </c>
      <c r="AU107" s="18" t="s">
        <v>82</v>
      </c>
    </row>
    <row r="108" spans="1:51" s="13" customFormat="1" ht="12">
      <c r="A108" s="13"/>
      <c r="B108" s="234"/>
      <c r="C108" s="235"/>
      <c r="D108" s="227" t="s">
        <v>170</v>
      </c>
      <c r="E108" s="235"/>
      <c r="F108" s="237" t="s">
        <v>182</v>
      </c>
      <c r="G108" s="235"/>
      <c r="H108" s="238">
        <v>15.196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82</v>
      </c>
      <c r="AW108" s="13" t="s">
        <v>4</v>
      </c>
      <c r="AX108" s="13" t="s">
        <v>80</v>
      </c>
      <c r="AY108" s="244" t="s">
        <v>157</v>
      </c>
    </row>
    <row r="109" spans="1:65" s="2" customFormat="1" ht="16.5" customHeight="1">
      <c r="A109" s="39"/>
      <c r="B109" s="40"/>
      <c r="C109" s="214" t="s">
        <v>164</v>
      </c>
      <c r="D109" s="214" t="s">
        <v>159</v>
      </c>
      <c r="E109" s="215" t="s">
        <v>183</v>
      </c>
      <c r="F109" s="216" t="s">
        <v>19</v>
      </c>
      <c r="G109" s="217" t="s">
        <v>162</v>
      </c>
      <c r="H109" s="218">
        <v>7.598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184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185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63" s="12" customFormat="1" ht="22.8" customHeight="1">
      <c r="A111" s="12"/>
      <c r="B111" s="198"/>
      <c r="C111" s="199"/>
      <c r="D111" s="200" t="s">
        <v>71</v>
      </c>
      <c r="E111" s="212" t="s">
        <v>111</v>
      </c>
      <c r="F111" s="212" t="s">
        <v>186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SUM(P112:P115)</f>
        <v>0</v>
      </c>
      <c r="Q111" s="206"/>
      <c r="R111" s="207">
        <f>SUM(R112:R115)</f>
        <v>0.02943</v>
      </c>
      <c r="S111" s="206"/>
      <c r="T111" s="208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80</v>
      </c>
      <c r="AT111" s="210" t="s">
        <v>71</v>
      </c>
      <c r="AU111" s="210" t="s">
        <v>80</v>
      </c>
      <c r="AY111" s="209" t="s">
        <v>157</v>
      </c>
      <c r="BK111" s="211">
        <f>SUM(BK112:BK115)</f>
        <v>0</v>
      </c>
    </row>
    <row r="112" spans="1:65" s="2" customFormat="1" ht="24.15" customHeight="1">
      <c r="A112" s="39"/>
      <c r="B112" s="40"/>
      <c r="C112" s="214" t="s">
        <v>187</v>
      </c>
      <c r="D112" s="214" t="s">
        <v>159</v>
      </c>
      <c r="E112" s="215" t="s">
        <v>188</v>
      </c>
      <c r="F112" s="216" t="s">
        <v>189</v>
      </c>
      <c r="G112" s="217" t="s">
        <v>190</v>
      </c>
      <c r="H112" s="218">
        <v>0.027</v>
      </c>
      <c r="I112" s="219"/>
      <c r="J112" s="220">
        <f>ROUND(I112*H112,2)</f>
        <v>0</v>
      </c>
      <c r="K112" s="216" t="s">
        <v>163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1.09</v>
      </c>
      <c r="R112" s="223">
        <f>Q112*H112</f>
        <v>0.02943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191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192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47" s="2" customFormat="1" ht="12">
      <c r="A114" s="39"/>
      <c r="B114" s="40"/>
      <c r="C114" s="41"/>
      <c r="D114" s="232" t="s">
        <v>168</v>
      </c>
      <c r="E114" s="41"/>
      <c r="F114" s="233" t="s">
        <v>193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168</v>
      </c>
      <c r="AU114" s="18" t="s">
        <v>82</v>
      </c>
    </row>
    <row r="115" spans="1:51" s="13" customFormat="1" ht="12">
      <c r="A115" s="13"/>
      <c r="B115" s="234"/>
      <c r="C115" s="235"/>
      <c r="D115" s="227" t="s">
        <v>170</v>
      </c>
      <c r="E115" s="236" t="s">
        <v>19</v>
      </c>
      <c r="F115" s="237" t="s">
        <v>194</v>
      </c>
      <c r="G115" s="235"/>
      <c r="H115" s="238">
        <v>0.027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170</v>
      </c>
      <c r="AU115" s="244" t="s">
        <v>82</v>
      </c>
      <c r="AV115" s="13" t="s">
        <v>82</v>
      </c>
      <c r="AW115" s="13" t="s">
        <v>33</v>
      </c>
      <c r="AX115" s="13" t="s">
        <v>80</v>
      </c>
      <c r="AY115" s="244" t="s">
        <v>157</v>
      </c>
    </row>
    <row r="116" spans="1:63" s="12" customFormat="1" ht="22.8" customHeight="1">
      <c r="A116" s="12"/>
      <c r="B116" s="198"/>
      <c r="C116" s="199"/>
      <c r="D116" s="200" t="s">
        <v>71</v>
      </c>
      <c r="E116" s="212" t="s">
        <v>195</v>
      </c>
      <c r="F116" s="212" t="s">
        <v>196</v>
      </c>
      <c r="G116" s="199"/>
      <c r="H116" s="199"/>
      <c r="I116" s="202"/>
      <c r="J116" s="213">
        <f>BK116</f>
        <v>0</v>
      </c>
      <c r="K116" s="199"/>
      <c r="L116" s="204"/>
      <c r="M116" s="205"/>
      <c r="N116" s="206"/>
      <c r="O116" s="206"/>
      <c r="P116" s="207">
        <f>SUM(P117:P275)</f>
        <v>0</v>
      </c>
      <c r="Q116" s="206"/>
      <c r="R116" s="207">
        <f>SUM(R117:R275)</f>
        <v>0.0129287</v>
      </c>
      <c r="S116" s="206"/>
      <c r="T116" s="208">
        <f>SUM(T117:T275)</f>
        <v>417.5261290000001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9" t="s">
        <v>80</v>
      </c>
      <c r="AT116" s="210" t="s">
        <v>71</v>
      </c>
      <c r="AU116" s="210" t="s">
        <v>80</v>
      </c>
      <c r="AY116" s="209" t="s">
        <v>157</v>
      </c>
      <c r="BK116" s="211">
        <f>SUM(BK117:BK275)</f>
        <v>0</v>
      </c>
    </row>
    <row r="117" spans="1:65" s="2" customFormat="1" ht="21.75" customHeight="1">
      <c r="A117" s="39"/>
      <c r="B117" s="40"/>
      <c r="C117" s="214" t="s">
        <v>197</v>
      </c>
      <c r="D117" s="214" t="s">
        <v>159</v>
      </c>
      <c r="E117" s="215" t="s">
        <v>198</v>
      </c>
      <c r="F117" s="216" t="s">
        <v>199</v>
      </c>
      <c r="G117" s="217" t="s">
        <v>200</v>
      </c>
      <c r="H117" s="218">
        <v>318.777</v>
      </c>
      <c r="I117" s="219"/>
      <c r="J117" s="220">
        <f>ROUND(I117*H117,2)</f>
        <v>0</v>
      </c>
      <c r="K117" s="216" t="s">
        <v>163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0.131</v>
      </c>
      <c r="T117" s="224">
        <f>S117*H117</f>
        <v>41.759787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82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201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202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82</v>
      </c>
    </row>
    <row r="119" spans="1:47" s="2" customFormat="1" ht="12">
      <c r="A119" s="39"/>
      <c r="B119" s="40"/>
      <c r="C119" s="41"/>
      <c r="D119" s="232" t="s">
        <v>168</v>
      </c>
      <c r="E119" s="41"/>
      <c r="F119" s="233" t="s">
        <v>203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168</v>
      </c>
      <c r="AU119" s="18" t="s">
        <v>82</v>
      </c>
    </row>
    <row r="120" spans="1:51" s="13" customFormat="1" ht="12">
      <c r="A120" s="13"/>
      <c r="B120" s="234"/>
      <c r="C120" s="235"/>
      <c r="D120" s="227" t="s">
        <v>170</v>
      </c>
      <c r="E120" s="236" t="s">
        <v>19</v>
      </c>
      <c r="F120" s="237" t="s">
        <v>204</v>
      </c>
      <c r="G120" s="235"/>
      <c r="H120" s="238">
        <v>117.972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170</v>
      </c>
      <c r="AU120" s="244" t="s">
        <v>82</v>
      </c>
      <c r="AV120" s="13" t="s">
        <v>82</v>
      </c>
      <c r="AW120" s="13" t="s">
        <v>33</v>
      </c>
      <c r="AX120" s="13" t="s">
        <v>72</v>
      </c>
      <c r="AY120" s="244" t="s">
        <v>157</v>
      </c>
    </row>
    <row r="121" spans="1:51" s="14" customFormat="1" ht="12">
      <c r="A121" s="14"/>
      <c r="B121" s="245"/>
      <c r="C121" s="246"/>
      <c r="D121" s="227" t="s">
        <v>170</v>
      </c>
      <c r="E121" s="247" t="s">
        <v>19</v>
      </c>
      <c r="F121" s="248" t="s">
        <v>205</v>
      </c>
      <c r="G121" s="246"/>
      <c r="H121" s="249">
        <v>117.972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170</v>
      </c>
      <c r="AU121" s="255" t="s">
        <v>82</v>
      </c>
      <c r="AV121" s="14" t="s">
        <v>111</v>
      </c>
      <c r="AW121" s="14" t="s">
        <v>33</v>
      </c>
      <c r="AX121" s="14" t="s">
        <v>72</v>
      </c>
      <c r="AY121" s="255" t="s">
        <v>157</v>
      </c>
    </row>
    <row r="122" spans="1:51" s="13" customFormat="1" ht="12">
      <c r="A122" s="13"/>
      <c r="B122" s="234"/>
      <c r="C122" s="235"/>
      <c r="D122" s="227" t="s">
        <v>170</v>
      </c>
      <c r="E122" s="236" t="s">
        <v>19</v>
      </c>
      <c r="F122" s="237" t="s">
        <v>206</v>
      </c>
      <c r="G122" s="235"/>
      <c r="H122" s="238">
        <v>200.805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170</v>
      </c>
      <c r="AU122" s="244" t="s">
        <v>82</v>
      </c>
      <c r="AV122" s="13" t="s">
        <v>82</v>
      </c>
      <c r="AW122" s="13" t="s">
        <v>33</v>
      </c>
      <c r="AX122" s="13" t="s">
        <v>72</v>
      </c>
      <c r="AY122" s="244" t="s">
        <v>157</v>
      </c>
    </row>
    <row r="123" spans="1:51" s="14" customFormat="1" ht="12">
      <c r="A123" s="14"/>
      <c r="B123" s="245"/>
      <c r="C123" s="246"/>
      <c r="D123" s="227" t="s">
        <v>170</v>
      </c>
      <c r="E123" s="247" t="s">
        <v>19</v>
      </c>
      <c r="F123" s="248" t="s">
        <v>207</v>
      </c>
      <c r="G123" s="246"/>
      <c r="H123" s="249">
        <v>200.805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170</v>
      </c>
      <c r="AU123" s="255" t="s">
        <v>82</v>
      </c>
      <c r="AV123" s="14" t="s">
        <v>111</v>
      </c>
      <c r="AW123" s="14" t="s">
        <v>33</v>
      </c>
      <c r="AX123" s="14" t="s">
        <v>72</v>
      </c>
      <c r="AY123" s="255" t="s">
        <v>157</v>
      </c>
    </row>
    <row r="124" spans="1:51" s="15" customFormat="1" ht="12">
      <c r="A124" s="15"/>
      <c r="B124" s="256"/>
      <c r="C124" s="257"/>
      <c r="D124" s="227" t="s">
        <v>170</v>
      </c>
      <c r="E124" s="258" t="s">
        <v>19</v>
      </c>
      <c r="F124" s="259" t="s">
        <v>208</v>
      </c>
      <c r="G124" s="257"/>
      <c r="H124" s="260">
        <v>318.777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170</v>
      </c>
      <c r="AU124" s="266" t="s">
        <v>82</v>
      </c>
      <c r="AV124" s="15" t="s">
        <v>164</v>
      </c>
      <c r="AW124" s="15" t="s">
        <v>33</v>
      </c>
      <c r="AX124" s="15" t="s">
        <v>80</v>
      </c>
      <c r="AY124" s="266" t="s">
        <v>157</v>
      </c>
    </row>
    <row r="125" spans="1:65" s="2" customFormat="1" ht="21.75" customHeight="1">
      <c r="A125" s="39"/>
      <c r="B125" s="40"/>
      <c r="C125" s="214" t="s">
        <v>209</v>
      </c>
      <c r="D125" s="214" t="s">
        <v>159</v>
      </c>
      <c r="E125" s="215" t="s">
        <v>210</v>
      </c>
      <c r="F125" s="216" t="s">
        <v>211</v>
      </c>
      <c r="G125" s="217" t="s">
        <v>200</v>
      </c>
      <c r="H125" s="218">
        <v>966.047</v>
      </c>
      <c r="I125" s="219"/>
      <c r="J125" s="220">
        <f>ROUND(I125*H125,2)</f>
        <v>0</v>
      </c>
      <c r="K125" s="216" t="s">
        <v>163</v>
      </c>
      <c r="L125" s="45"/>
      <c r="M125" s="221" t="s">
        <v>19</v>
      </c>
      <c r="N125" s="222" t="s">
        <v>43</v>
      </c>
      <c r="O125" s="85"/>
      <c r="P125" s="223">
        <f>O125*H125</f>
        <v>0</v>
      </c>
      <c r="Q125" s="223">
        <v>0</v>
      </c>
      <c r="R125" s="223">
        <f>Q125*H125</f>
        <v>0</v>
      </c>
      <c r="S125" s="223">
        <v>0.261</v>
      </c>
      <c r="T125" s="224">
        <f>S125*H125</f>
        <v>252.138267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5" t="s">
        <v>164</v>
      </c>
      <c r="AT125" s="225" t="s">
        <v>159</v>
      </c>
      <c r="AU125" s="225" t="s">
        <v>82</v>
      </c>
      <c r="AY125" s="18" t="s">
        <v>157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8" t="s">
        <v>80</v>
      </c>
      <c r="BK125" s="226">
        <f>ROUND(I125*H125,2)</f>
        <v>0</v>
      </c>
      <c r="BL125" s="18" t="s">
        <v>164</v>
      </c>
      <c r="BM125" s="225" t="s">
        <v>212</v>
      </c>
    </row>
    <row r="126" spans="1:47" s="2" customFormat="1" ht="12">
      <c r="A126" s="39"/>
      <c r="B126" s="40"/>
      <c r="C126" s="41"/>
      <c r="D126" s="227" t="s">
        <v>166</v>
      </c>
      <c r="E126" s="41"/>
      <c r="F126" s="228" t="s">
        <v>213</v>
      </c>
      <c r="G126" s="41"/>
      <c r="H126" s="41"/>
      <c r="I126" s="229"/>
      <c r="J126" s="41"/>
      <c r="K126" s="41"/>
      <c r="L126" s="45"/>
      <c r="M126" s="230"/>
      <c r="N126" s="231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166</v>
      </c>
      <c r="AU126" s="18" t="s">
        <v>82</v>
      </c>
    </row>
    <row r="127" spans="1:47" s="2" customFormat="1" ht="12">
      <c r="A127" s="39"/>
      <c r="B127" s="40"/>
      <c r="C127" s="41"/>
      <c r="D127" s="232" t="s">
        <v>168</v>
      </c>
      <c r="E127" s="41"/>
      <c r="F127" s="233" t="s">
        <v>214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168</v>
      </c>
      <c r="AU127" s="18" t="s">
        <v>82</v>
      </c>
    </row>
    <row r="128" spans="1:51" s="13" customFormat="1" ht="12">
      <c r="A128" s="13"/>
      <c r="B128" s="234"/>
      <c r="C128" s="235"/>
      <c r="D128" s="227" t="s">
        <v>170</v>
      </c>
      <c r="E128" s="236" t="s">
        <v>19</v>
      </c>
      <c r="F128" s="237" t="s">
        <v>215</v>
      </c>
      <c r="G128" s="235"/>
      <c r="H128" s="238">
        <v>284.7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170</v>
      </c>
      <c r="AU128" s="244" t="s">
        <v>82</v>
      </c>
      <c r="AV128" s="13" t="s">
        <v>82</v>
      </c>
      <c r="AW128" s="13" t="s">
        <v>33</v>
      </c>
      <c r="AX128" s="13" t="s">
        <v>72</v>
      </c>
      <c r="AY128" s="244" t="s">
        <v>157</v>
      </c>
    </row>
    <row r="129" spans="1:51" s="14" customFormat="1" ht="12">
      <c r="A129" s="14"/>
      <c r="B129" s="245"/>
      <c r="C129" s="246"/>
      <c r="D129" s="227" t="s">
        <v>170</v>
      </c>
      <c r="E129" s="247" t="s">
        <v>19</v>
      </c>
      <c r="F129" s="248" t="s">
        <v>205</v>
      </c>
      <c r="G129" s="246"/>
      <c r="H129" s="249">
        <v>284.7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170</v>
      </c>
      <c r="AU129" s="255" t="s">
        <v>82</v>
      </c>
      <c r="AV129" s="14" t="s">
        <v>111</v>
      </c>
      <c r="AW129" s="14" t="s">
        <v>33</v>
      </c>
      <c r="AX129" s="14" t="s">
        <v>72</v>
      </c>
      <c r="AY129" s="255" t="s">
        <v>157</v>
      </c>
    </row>
    <row r="130" spans="1:51" s="13" customFormat="1" ht="12">
      <c r="A130" s="13"/>
      <c r="B130" s="234"/>
      <c r="C130" s="235"/>
      <c r="D130" s="227" t="s">
        <v>170</v>
      </c>
      <c r="E130" s="236" t="s">
        <v>19</v>
      </c>
      <c r="F130" s="237" t="s">
        <v>216</v>
      </c>
      <c r="G130" s="235"/>
      <c r="H130" s="238">
        <v>129.378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82</v>
      </c>
      <c r="AW130" s="13" t="s">
        <v>33</v>
      </c>
      <c r="AX130" s="13" t="s">
        <v>72</v>
      </c>
      <c r="AY130" s="244" t="s">
        <v>157</v>
      </c>
    </row>
    <row r="131" spans="1:51" s="14" customFormat="1" ht="12">
      <c r="A131" s="14"/>
      <c r="B131" s="245"/>
      <c r="C131" s="246"/>
      <c r="D131" s="227" t="s">
        <v>170</v>
      </c>
      <c r="E131" s="247" t="s">
        <v>19</v>
      </c>
      <c r="F131" s="248" t="s">
        <v>207</v>
      </c>
      <c r="G131" s="246"/>
      <c r="H131" s="249">
        <v>129.378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170</v>
      </c>
      <c r="AU131" s="255" t="s">
        <v>82</v>
      </c>
      <c r="AV131" s="14" t="s">
        <v>111</v>
      </c>
      <c r="AW131" s="14" t="s">
        <v>33</v>
      </c>
      <c r="AX131" s="14" t="s">
        <v>72</v>
      </c>
      <c r="AY131" s="255" t="s">
        <v>157</v>
      </c>
    </row>
    <row r="132" spans="1:51" s="13" customFormat="1" ht="12">
      <c r="A132" s="13"/>
      <c r="B132" s="234"/>
      <c r="C132" s="235"/>
      <c r="D132" s="227" t="s">
        <v>170</v>
      </c>
      <c r="E132" s="236" t="s">
        <v>19</v>
      </c>
      <c r="F132" s="237" t="s">
        <v>217</v>
      </c>
      <c r="G132" s="235"/>
      <c r="H132" s="238">
        <v>251.895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170</v>
      </c>
      <c r="AU132" s="244" t="s">
        <v>82</v>
      </c>
      <c r="AV132" s="13" t="s">
        <v>82</v>
      </c>
      <c r="AW132" s="13" t="s">
        <v>33</v>
      </c>
      <c r="AX132" s="13" t="s">
        <v>72</v>
      </c>
      <c r="AY132" s="244" t="s">
        <v>157</v>
      </c>
    </row>
    <row r="133" spans="1:51" s="14" customFormat="1" ht="12">
      <c r="A133" s="14"/>
      <c r="B133" s="245"/>
      <c r="C133" s="246"/>
      <c r="D133" s="227" t="s">
        <v>170</v>
      </c>
      <c r="E133" s="247" t="s">
        <v>19</v>
      </c>
      <c r="F133" s="248" t="s">
        <v>218</v>
      </c>
      <c r="G133" s="246"/>
      <c r="H133" s="249">
        <v>251.895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170</v>
      </c>
      <c r="AU133" s="255" t="s">
        <v>82</v>
      </c>
      <c r="AV133" s="14" t="s">
        <v>111</v>
      </c>
      <c r="AW133" s="14" t="s">
        <v>33</v>
      </c>
      <c r="AX133" s="14" t="s">
        <v>72</v>
      </c>
      <c r="AY133" s="255" t="s">
        <v>157</v>
      </c>
    </row>
    <row r="134" spans="1:51" s="13" customFormat="1" ht="12">
      <c r="A134" s="13"/>
      <c r="B134" s="234"/>
      <c r="C134" s="235"/>
      <c r="D134" s="227" t="s">
        <v>170</v>
      </c>
      <c r="E134" s="236" t="s">
        <v>19</v>
      </c>
      <c r="F134" s="237" t="s">
        <v>219</v>
      </c>
      <c r="G134" s="235"/>
      <c r="H134" s="238">
        <v>271.724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170</v>
      </c>
      <c r="AU134" s="244" t="s">
        <v>82</v>
      </c>
      <c r="AV134" s="13" t="s">
        <v>82</v>
      </c>
      <c r="AW134" s="13" t="s">
        <v>33</v>
      </c>
      <c r="AX134" s="13" t="s">
        <v>72</v>
      </c>
      <c r="AY134" s="244" t="s">
        <v>157</v>
      </c>
    </row>
    <row r="135" spans="1:51" s="14" customFormat="1" ht="12">
      <c r="A135" s="14"/>
      <c r="B135" s="245"/>
      <c r="C135" s="246"/>
      <c r="D135" s="227" t="s">
        <v>170</v>
      </c>
      <c r="E135" s="247" t="s">
        <v>19</v>
      </c>
      <c r="F135" s="248" t="s">
        <v>220</v>
      </c>
      <c r="G135" s="246"/>
      <c r="H135" s="249">
        <v>271.724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170</v>
      </c>
      <c r="AU135" s="255" t="s">
        <v>82</v>
      </c>
      <c r="AV135" s="14" t="s">
        <v>111</v>
      </c>
      <c r="AW135" s="14" t="s">
        <v>33</v>
      </c>
      <c r="AX135" s="14" t="s">
        <v>72</v>
      </c>
      <c r="AY135" s="255" t="s">
        <v>157</v>
      </c>
    </row>
    <row r="136" spans="1:51" s="13" customFormat="1" ht="12">
      <c r="A136" s="13"/>
      <c r="B136" s="234"/>
      <c r="C136" s="235"/>
      <c r="D136" s="227" t="s">
        <v>170</v>
      </c>
      <c r="E136" s="236" t="s">
        <v>19</v>
      </c>
      <c r="F136" s="237" t="s">
        <v>221</v>
      </c>
      <c r="G136" s="235"/>
      <c r="H136" s="238">
        <v>28.35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170</v>
      </c>
      <c r="AU136" s="244" t="s">
        <v>82</v>
      </c>
      <c r="AV136" s="13" t="s">
        <v>82</v>
      </c>
      <c r="AW136" s="13" t="s">
        <v>33</v>
      </c>
      <c r="AX136" s="13" t="s">
        <v>72</v>
      </c>
      <c r="AY136" s="244" t="s">
        <v>157</v>
      </c>
    </row>
    <row r="137" spans="1:51" s="15" customFormat="1" ht="12">
      <c r="A137" s="15"/>
      <c r="B137" s="256"/>
      <c r="C137" s="257"/>
      <c r="D137" s="227" t="s">
        <v>170</v>
      </c>
      <c r="E137" s="258" t="s">
        <v>19</v>
      </c>
      <c r="F137" s="259" t="s">
        <v>208</v>
      </c>
      <c r="G137" s="257"/>
      <c r="H137" s="260">
        <v>966.0469999999999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170</v>
      </c>
      <c r="AU137" s="266" t="s">
        <v>82</v>
      </c>
      <c r="AV137" s="15" t="s">
        <v>164</v>
      </c>
      <c r="AW137" s="15" t="s">
        <v>33</v>
      </c>
      <c r="AX137" s="15" t="s">
        <v>80</v>
      </c>
      <c r="AY137" s="266" t="s">
        <v>157</v>
      </c>
    </row>
    <row r="138" spans="1:65" s="2" customFormat="1" ht="24.15" customHeight="1">
      <c r="A138" s="39"/>
      <c r="B138" s="40"/>
      <c r="C138" s="214" t="s">
        <v>222</v>
      </c>
      <c r="D138" s="214" t="s">
        <v>159</v>
      </c>
      <c r="E138" s="215" t="s">
        <v>223</v>
      </c>
      <c r="F138" s="216" t="s">
        <v>224</v>
      </c>
      <c r="G138" s="217" t="s">
        <v>162</v>
      </c>
      <c r="H138" s="218">
        <v>5.526</v>
      </c>
      <c r="I138" s="219"/>
      <c r="J138" s="220">
        <f>ROUND(I138*H138,2)</f>
        <v>0</v>
      </c>
      <c r="K138" s="216" t="s">
        <v>163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1.8</v>
      </c>
      <c r="T138" s="224">
        <f>S138*H138</f>
        <v>9.9468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82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225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226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82</v>
      </c>
    </row>
    <row r="140" spans="1:47" s="2" customFormat="1" ht="12">
      <c r="A140" s="39"/>
      <c r="B140" s="40"/>
      <c r="C140" s="41"/>
      <c r="D140" s="232" t="s">
        <v>168</v>
      </c>
      <c r="E140" s="41"/>
      <c r="F140" s="233" t="s">
        <v>227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168</v>
      </c>
      <c r="AU140" s="18" t="s">
        <v>82</v>
      </c>
    </row>
    <row r="141" spans="1:51" s="13" customFormat="1" ht="12">
      <c r="A141" s="13"/>
      <c r="B141" s="234"/>
      <c r="C141" s="235"/>
      <c r="D141" s="227" t="s">
        <v>170</v>
      </c>
      <c r="E141" s="236" t="s">
        <v>19</v>
      </c>
      <c r="F141" s="237" t="s">
        <v>228</v>
      </c>
      <c r="G141" s="235"/>
      <c r="H141" s="238">
        <v>5.526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170</v>
      </c>
      <c r="AU141" s="244" t="s">
        <v>82</v>
      </c>
      <c r="AV141" s="13" t="s">
        <v>82</v>
      </c>
      <c r="AW141" s="13" t="s">
        <v>33</v>
      </c>
      <c r="AX141" s="13" t="s">
        <v>72</v>
      </c>
      <c r="AY141" s="244" t="s">
        <v>157</v>
      </c>
    </row>
    <row r="142" spans="1:51" s="14" customFormat="1" ht="12">
      <c r="A142" s="14"/>
      <c r="B142" s="245"/>
      <c r="C142" s="246"/>
      <c r="D142" s="227" t="s">
        <v>170</v>
      </c>
      <c r="E142" s="247" t="s">
        <v>19</v>
      </c>
      <c r="F142" s="248" t="s">
        <v>205</v>
      </c>
      <c r="G142" s="246"/>
      <c r="H142" s="249">
        <v>5.526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170</v>
      </c>
      <c r="AU142" s="255" t="s">
        <v>82</v>
      </c>
      <c r="AV142" s="14" t="s">
        <v>111</v>
      </c>
      <c r="AW142" s="14" t="s">
        <v>33</v>
      </c>
      <c r="AX142" s="14" t="s">
        <v>72</v>
      </c>
      <c r="AY142" s="255" t="s">
        <v>157</v>
      </c>
    </row>
    <row r="143" spans="1:51" s="15" customFormat="1" ht="12">
      <c r="A143" s="15"/>
      <c r="B143" s="256"/>
      <c r="C143" s="257"/>
      <c r="D143" s="227" t="s">
        <v>170</v>
      </c>
      <c r="E143" s="258" t="s">
        <v>19</v>
      </c>
      <c r="F143" s="259" t="s">
        <v>208</v>
      </c>
      <c r="G143" s="257"/>
      <c r="H143" s="260">
        <v>5.526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170</v>
      </c>
      <c r="AU143" s="266" t="s">
        <v>82</v>
      </c>
      <c r="AV143" s="15" t="s">
        <v>164</v>
      </c>
      <c r="AW143" s="15" t="s">
        <v>33</v>
      </c>
      <c r="AX143" s="15" t="s">
        <v>80</v>
      </c>
      <c r="AY143" s="266" t="s">
        <v>157</v>
      </c>
    </row>
    <row r="144" spans="1:65" s="2" customFormat="1" ht="37.8" customHeight="1">
      <c r="A144" s="39"/>
      <c r="B144" s="40"/>
      <c r="C144" s="214" t="s">
        <v>195</v>
      </c>
      <c r="D144" s="214" t="s">
        <v>159</v>
      </c>
      <c r="E144" s="215" t="s">
        <v>229</v>
      </c>
      <c r="F144" s="216" t="s">
        <v>230</v>
      </c>
      <c r="G144" s="217" t="s">
        <v>162</v>
      </c>
      <c r="H144" s="218">
        <v>34.09</v>
      </c>
      <c r="I144" s="219"/>
      <c r="J144" s="220">
        <f>ROUND(I144*H144,2)</f>
        <v>0</v>
      </c>
      <c r="K144" s="216" t="s">
        <v>163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2.2</v>
      </c>
      <c r="T144" s="224">
        <f>S144*H144</f>
        <v>74.99800000000002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231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232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82</v>
      </c>
    </row>
    <row r="146" spans="1:47" s="2" customFormat="1" ht="12">
      <c r="A146" s="39"/>
      <c r="B146" s="40"/>
      <c r="C146" s="41"/>
      <c r="D146" s="232" t="s">
        <v>168</v>
      </c>
      <c r="E146" s="41"/>
      <c r="F146" s="233" t="s">
        <v>233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168</v>
      </c>
      <c r="AU146" s="18" t="s">
        <v>82</v>
      </c>
    </row>
    <row r="147" spans="1:51" s="13" customFormat="1" ht="12">
      <c r="A147" s="13"/>
      <c r="B147" s="234"/>
      <c r="C147" s="235"/>
      <c r="D147" s="227" t="s">
        <v>170</v>
      </c>
      <c r="E147" s="236" t="s">
        <v>19</v>
      </c>
      <c r="F147" s="237" t="s">
        <v>234</v>
      </c>
      <c r="G147" s="235"/>
      <c r="H147" s="238">
        <v>17.727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170</v>
      </c>
      <c r="AU147" s="244" t="s">
        <v>82</v>
      </c>
      <c r="AV147" s="13" t="s">
        <v>82</v>
      </c>
      <c r="AW147" s="13" t="s">
        <v>33</v>
      </c>
      <c r="AX147" s="13" t="s">
        <v>72</v>
      </c>
      <c r="AY147" s="244" t="s">
        <v>157</v>
      </c>
    </row>
    <row r="148" spans="1:51" s="13" customFormat="1" ht="12">
      <c r="A148" s="13"/>
      <c r="B148" s="234"/>
      <c r="C148" s="235"/>
      <c r="D148" s="227" t="s">
        <v>170</v>
      </c>
      <c r="E148" s="236" t="s">
        <v>19</v>
      </c>
      <c r="F148" s="237" t="s">
        <v>235</v>
      </c>
      <c r="G148" s="235"/>
      <c r="H148" s="238">
        <v>16.363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82</v>
      </c>
      <c r="AW148" s="13" t="s">
        <v>33</v>
      </c>
      <c r="AX148" s="13" t="s">
        <v>72</v>
      </c>
      <c r="AY148" s="244" t="s">
        <v>157</v>
      </c>
    </row>
    <row r="149" spans="1:51" s="15" customFormat="1" ht="12">
      <c r="A149" s="15"/>
      <c r="B149" s="256"/>
      <c r="C149" s="257"/>
      <c r="D149" s="227" t="s">
        <v>170</v>
      </c>
      <c r="E149" s="258" t="s">
        <v>19</v>
      </c>
      <c r="F149" s="259" t="s">
        <v>208</v>
      </c>
      <c r="G149" s="257"/>
      <c r="H149" s="260">
        <v>34.09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6" t="s">
        <v>170</v>
      </c>
      <c r="AU149" s="266" t="s">
        <v>82</v>
      </c>
      <c r="AV149" s="15" t="s">
        <v>164</v>
      </c>
      <c r="AW149" s="15" t="s">
        <v>33</v>
      </c>
      <c r="AX149" s="15" t="s">
        <v>80</v>
      </c>
      <c r="AY149" s="266" t="s">
        <v>157</v>
      </c>
    </row>
    <row r="150" spans="1:65" s="2" customFormat="1" ht="37.8" customHeight="1">
      <c r="A150" s="39"/>
      <c r="B150" s="40"/>
      <c r="C150" s="214" t="s">
        <v>236</v>
      </c>
      <c r="D150" s="214" t="s">
        <v>159</v>
      </c>
      <c r="E150" s="215" t="s">
        <v>237</v>
      </c>
      <c r="F150" s="216" t="s">
        <v>238</v>
      </c>
      <c r="G150" s="217" t="s">
        <v>162</v>
      </c>
      <c r="H150" s="218">
        <v>12.123</v>
      </c>
      <c r="I150" s="219"/>
      <c r="J150" s="220">
        <f>ROUND(I150*H150,2)</f>
        <v>0</v>
      </c>
      <c r="K150" s="216" t="s">
        <v>163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2.2</v>
      </c>
      <c r="T150" s="224">
        <f>S150*H150</f>
        <v>26.6706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82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239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240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82</v>
      </c>
    </row>
    <row r="152" spans="1:47" s="2" customFormat="1" ht="12">
      <c r="A152" s="39"/>
      <c r="B152" s="40"/>
      <c r="C152" s="41"/>
      <c r="D152" s="232" t="s">
        <v>168</v>
      </c>
      <c r="E152" s="41"/>
      <c r="F152" s="233" t="s">
        <v>241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168</v>
      </c>
      <c r="AU152" s="18" t="s">
        <v>82</v>
      </c>
    </row>
    <row r="153" spans="1:51" s="13" customFormat="1" ht="12">
      <c r="A153" s="13"/>
      <c r="B153" s="234"/>
      <c r="C153" s="235"/>
      <c r="D153" s="227" t="s">
        <v>170</v>
      </c>
      <c r="E153" s="236" t="s">
        <v>19</v>
      </c>
      <c r="F153" s="237" t="s">
        <v>242</v>
      </c>
      <c r="G153" s="235"/>
      <c r="H153" s="238">
        <v>2.895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170</v>
      </c>
      <c r="AU153" s="244" t="s">
        <v>82</v>
      </c>
      <c r="AV153" s="13" t="s">
        <v>82</v>
      </c>
      <c r="AW153" s="13" t="s">
        <v>33</v>
      </c>
      <c r="AX153" s="13" t="s">
        <v>72</v>
      </c>
      <c r="AY153" s="244" t="s">
        <v>157</v>
      </c>
    </row>
    <row r="154" spans="1:51" s="13" customFormat="1" ht="12">
      <c r="A154" s="13"/>
      <c r="B154" s="234"/>
      <c r="C154" s="235"/>
      <c r="D154" s="227" t="s">
        <v>170</v>
      </c>
      <c r="E154" s="236" t="s">
        <v>19</v>
      </c>
      <c r="F154" s="237" t="s">
        <v>243</v>
      </c>
      <c r="G154" s="235"/>
      <c r="H154" s="238">
        <v>9.228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170</v>
      </c>
      <c r="AU154" s="244" t="s">
        <v>82</v>
      </c>
      <c r="AV154" s="13" t="s">
        <v>82</v>
      </c>
      <c r="AW154" s="13" t="s">
        <v>33</v>
      </c>
      <c r="AX154" s="13" t="s">
        <v>72</v>
      </c>
      <c r="AY154" s="244" t="s">
        <v>157</v>
      </c>
    </row>
    <row r="155" spans="1:51" s="15" customFormat="1" ht="12">
      <c r="A155" s="15"/>
      <c r="B155" s="256"/>
      <c r="C155" s="257"/>
      <c r="D155" s="227" t="s">
        <v>170</v>
      </c>
      <c r="E155" s="258" t="s">
        <v>19</v>
      </c>
      <c r="F155" s="259" t="s">
        <v>208</v>
      </c>
      <c r="G155" s="257"/>
      <c r="H155" s="260">
        <v>12.123</v>
      </c>
      <c r="I155" s="261"/>
      <c r="J155" s="257"/>
      <c r="K155" s="257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170</v>
      </c>
      <c r="AU155" s="266" t="s">
        <v>82</v>
      </c>
      <c r="AV155" s="15" t="s">
        <v>164</v>
      </c>
      <c r="AW155" s="15" t="s">
        <v>33</v>
      </c>
      <c r="AX155" s="15" t="s">
        <v>80</v>
      </c>
      <c r="AY155" s="266" t="s">
        <v>157</v>
      </c>
    </row>
    <row r="156" spans="1:65" s="2" customFormat="1" ht="24.15" customHeight="1">
      <c r="A156" s="39"/>
      <c r="B156" s="40"/>
      <c r="C156" s="214" t="s">
        <v>244</v>
      </c>
      <c r="D156" s="214" t="s">
        <v>159</v>
      </c>
      <c r="E156" s="215" t="s">
        <v>245</v>
      </c>
      <c r="F156" s="216" t="s">
        <v>246</v>
      </c>
      <c r="G156" s="217" t="s">
        <v>247</v>
      </c>
      <c r="H156" s="218">
        <v>10</v>
      </c>
      <c r="I156" s="219"/>
      <c r="J156" s="220">
        <f>ROUND(I156*H156,2)</f>
        <v>0</v>
      </c>
      <c r="K156" s="216" t="s">
        <v>163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0.053</v>
      </c>
      <c r="T156" s="224">
        <f>S156*H156</f>
        <v>0.53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164</v>
      </c>
      <c r="AT156" s="225" t="s">
        <v>159</v>
      </c>
      <c r="AU156" s="225" t="s">
        <v>82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164</v>
      </c>
      <c r="BM156" s="225" t="s">
        <v>248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249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82</v>
      </c>
    </row>
    <row r="158" spans="1:47" s="2" customFormat="1" ht="12">
      <c r="A158" s="39"/>
      <c r="B158" s="40"/>
      <c r="C158" s="41"/>
      <c r="D158" s="232" t="s">
        <v>168</v>
      </c>
      <c r="E158" s="41"/>
      <c r="F158" s="233" t="s">
        <v>250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168</v>
      </c>
      <c r="AU158" s="18" t="s">
        <v>82</v>
      </c>
    </row>
    <row r="159" spans="1:51" s="13" customFormat="1" ht="12">
      <c r="A159" s="13"/>
      <c r="B159" s="234"/>
      <c r="C159" s="235"/>
      <c r="D159" s="227" t="s">
        <v>170</v>
      </c>
      <c r="E159" s="236" t="s">
        <v>19</v>
      </c>
      <c r="F159" s="237" t="s">
        <v>251</v>
      </c>
      <c r="G159" s="235"/>
      <c r="H159" s="238">
        <v>10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82</v>
      </c>
      <c r="AW159" s="13" t="s">
        <v>33</v>
      </c>
      <c r="AX159" s="13" t="s">
        <v>80</v>
      </c>
      <c r="AY159" s="244" t="s">
        <v>157</v>
      </c>
    </row>
    <row r="160" spans="1:65" s="2" customFormat="1" ht="24.15" customHeight="1">
      <c r="A160" s="39"/>
      <c r="B160" s="40"/>
      <c r="C160" s="214" t="s">
        <v>252</v>
      </c>
      <c r="D160" s="267" t="s">
        <v>159</v>
      </c>
      <c r="E160" s="215" t="s">
        <v>253</v>
      </c>
      <c r="F160" s="216" t="s">
        <v>254</v>
      </c>
      <c r="G160" s="217" t="s">
        <v>200</v>
      </c>
      <c r="H160" s="218">
        <v>3.835</v>
      </c>
      <c r="I160" s="219"/>
      <c r="J160" s="220">
        <f>ROUND(I160*H160,2)</f>
        <v>0</v>
      </c>
      <c r="K160" s="216" t="s">
        <v>255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0.055</v>
      </c>
      <c r="T160" s="224">
        <f>S160*H160</f>
        <v>0.210925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164</v>
      </c>
      <c r="AT160" s="225" t="s">
        <v>159</v>
      </c>
      <c r="AU160" s="225" t="s">
        <v>82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164</v>
      </c>
      <c r="BM160" s="225" t="s">
        <v>256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257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82</v>
      </c>
    </row>
    <row r="162" spans="1:47" s="2" customFormat="1" ht="12">
      <c r="A162" s="39"/>
      <c r="B162" s="40"/>
      <c r="C162" s="41"/>
      <c r="D162" s="232" t="s">
        <v>168</v>
      </c>
      <c r="E162" s="41"/>
      <c r="F162" s="233" t="s">
        <v>258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168</v>
      </c>
      <c r="AU162" s="18" t="s">
        <v>82</v>
      </c>
    </row>
    <row r="163" spans="1:51" s="13" customFormat="1" ht="12">
      <c r="A163" s="13"/>
      <c r="B163" s="234"/>
      <c r="C163" s="235"/>
      <c r="D163" s="227" t="s">
        <v>170</v>
      </c>
      <c r="E163" s="236" t="s">
        <v>19</v>
      </c>
      <c r="F163" s="237" t="s">
        <v>259</v>
      </c>
      <c r="G163" s="235"/>
      <c r="H163" s="238">
        <v>0.335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170</v>
      </c>
      <c r="AU163" s="244" t="s">
        <v>82</v>
      </c>
      <c r="AV163" s="13" t="s">
        <v>82</v>
      </c>
      <c r="AW163" s="13" t="s">
        <v>33</v>
      </c>
      <c r="AX163" s="13" t="s">
        <v>72</v>
      </c>
      <c r="AY163" s="244" t="s">
        <v>157</v>
      </c>
    </row>
    <row r="164" spans="1:51" s="13" customFormat="1" ht="12">
      <c r="A164" s="13"/>
      <c r="B164" s="234"/>
      <c r="C164" s="235"/>
      <c r="D164" s="227" t="s">
        <v>170</v>
      </c>
      <c r="E164" s="236" t="s">
        <v>19</v>
      </c>
      <c r="F164" s="237" t="s">
        <v>260</v>
      </c>
      <c r="G164" s="235"/>
      <c r="H164" s="238">
        <v>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170</v>
      </c>
      <c r="AU164" s="244" t="s">
        <v>82</v>
      </c>
      <c r="AV164" s="13" t="s">
        <v>82</v>
      </c>
      <c r="AW164" s="13" t="s">
        <v>33</v>
      </c>
      <c r="AX164" s="13" t="s">
        <v>72</v>
      </c>
      <c r="AY164" s="244" t="s">
        <v>157</v>
      </c>
    </row>
    <row r="165" spans="1:51" s="13" customFormat="1" ht="12">
      <c r="A165" s="13"/>
      <c r="B165" s="234"/>
      <c r="C165" s="235"/>
      <c r="D165" s="227" t="s">
        <v>170</v>
      </c>
      <c r="E165" s="236" t="s">
        <v>19</v>
      </c>
      <c r="F165" s="237" t="s">
        <v>261</v>
      </c>
      <c r="G165" s="235"/>
      <c r="H165" s="238">
        <v>1.2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170</v>
      </c>
      <c r="AU165" s="244" t="s">
        <v>82</v>
      </c>
      <c r="AV165" s="13" t="s">
        <v>82</v>
      </c>
      <c r="AW165" s="13" t="s">
        <v>33</v>
      </c>
      <c r="AX165" s="13" t="s">
        <v>72</v>
      </c>
      <c r="AY165" s="244" t="s">
        <v>157</v>
      </c>
    </row>
    <row r="166" spans="1:51" s="13" customFormat="1" ht="12">
      <c r="A166" s="13"/>
      <c r="B166" s="234"/>
      <c r="C166" s="235"/>
      <c r="D166" s="227" t="s">
        <v>170</v>
      </c>
      <c r="E166" s="236" t="s">
        <v>19</v>
      </c>
      <c r="F166" s="237" t="s">
        <v>262</v>
      </c>
      <c r="G166" s="235"/>
      <c r="H166" s="238">
        <v>0.3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170</v>
      </c>
      <c r="AU166" s="244" t="s">
        <v>82</v>
      </c>
      <c r="AV166" s="13" t="s">
        <v>82</v>
      </c>
      <c r="AW166" s="13" t="s">
        <v>33</v>
      </c>
      <c r="AX166" s="13" t="s">
        <v>72</v>
      </c>
      <c r="AY166" s="244" t="s">
        <v>157</v>
      </c>
    </row>
    <row r="167" spans="1:51" s="15" customFormat="1" ht="12">
      <c r="A167" s="15"/>
      <c r="B167" s="256"/>
      <c r="C167" s="257"/>
      <c r="D167" s="227" t="s">
        <v>170</v>
      </c>
      <c r="E167" s="258" t="s">
        <v>19</v>
      </c>
      <c r="F167" s="259" t="s">
        <v>208</v>
      </c>
      <c r="G167" s="257"/>
      <c r="H167" s="260">
        <v>3.835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170</v>
      </c>
      <c r="AU167" s="266" t="s">
        <v>82</v>
      </c>
      <c r="AV167" s="15" t="s">
        <v>164</v>
      </c>
      <c r="AW167" s="15" t="s">
        <v>33</v>
      </c>
      <c r="AX167" s="15" t="s">
        <v>80</v>
      </c>
      <c r="AY167" s="266" t="s">
        <v>157</v>
      </c>
    </row>
    <row r="168" spans="1:65" s="2" customFormat="1" ht="24.15" customHeight="1">
      <c r="A168" s="39"/>
      <c r="B168" s="40"/>
      <c r="C168" s="214" t="s">
        <v>263</v>
      </c>
      <c r="D168" s="267" t="s">
        <v>159</v>
      </c>
      <c r="E168" s="215" t="s">
        <v>264</v>
      </c>
      <c r="F168" s="216" t="s">
        <v>265</v>
      </c>
      <c r="G168" s="217" t="s">
        <v>200</v>
      </c>
      <c r="H168" s="218">
        <v>1.275</v>
      </c>
      <c r="I168" s="219"/>
      <c r="J168" s="220">
        <f>ROUND(I168*H168,2)</f>
        <v>0</v>
      </c>
      <c r="K168" s="216" t="s">
        <v>255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0.275</v>
      </c>
      <c r="T168" s="224">
        <f>S168*H168</f>
        <v>0.350625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266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267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268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51" s="13" customFormat="1" ht="12">
      <c r="A171" s="13"/>
      <c r="B171" s="234"/>
      <c r="C171" s="235"/>
      <c r="D171" s="227" t="s">
        <v>170</v>
      </c>
      <c r="E171" s="236" t="s">
        <v>19</v>
      </c>
      <c r="F171" s="237" t="s">
        <v>269</v>
      </c>
      <c r="G171" s="235"/>
      <c r="H171" s="238">
        <v>1.275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170</v>
      </c>
      <c r="AU171" s="244" t="s">
        <v>82</v>
      </c>
      <c r="AV171" s="13" t="s">
        <v>82</v>
      </c>
      <c r="AW171" s="13" t="s">
        <v>33</v>
      </c>
      <c r="AX171" s="13" t="s">
        <v>80</v>
      </c>
      <c r="AY171" s="244" t="s">
        <v>157</v>
      </c>
    </row>
    <row r="172" spans="1:65" s="2" customFormat="1" ht="16.5" customHeight="1">
      <c r="A172" s="39"/>
      <c r="B172" s="40"/>
      <c r="C172" s="214" t="s">
        <v>270</v>
      </c>
      <c r="D172" s="214" t="s">
        <v>159</v>
      </c>
      <c r="E172" s="215" t="s">
        <v>271</v>
      </c>
      <c r="F172" s="216" t="s">
        <v>272</v>
      </c>
      <c r="G172" s="217" t="s">
        <v>273</v>
      </c>
      <c r="H172" s="218">
        <v>1</v>
      </c>
      <c r="I172" s="219"/>
      <c r="J172" s="220">
        <f>ROUND(I172*H172,2)</f>
        <v>0</v>
      </c>
      <c r="K172" s="216" t="s">
        <v>19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164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164</v>
      </c>
      <c r="BM172" s="225" t="s">
        <v>274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272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65" s="2" customFormat="1" ht="21.75" customHeight="1">
      <c r="A174" s="39"/>
      <c r="B174" s="40"/>
      <c r="C174" s="214" t="s">
        <v>275</v>
      </c>
      <c r="D174" s="214" t="s">
        <v>159</v>
      </c>
      <c r="E174" s="215" t="s">
        <v>276</v>
      </c>
      <c r="F174" s="216" t="s">
        <v>277</v>
      </c>
      <c r="G174" s="217" t="s">
        <v>200</v>
      </c>
      <c r="H174" s="218">
        <v>9</v>
      </c>
      <c r="I174" s="219"/>
      <c r="J174" s="220">
        <f>ROUND(I174*H174,2)</f>
        <v>0</v>
      </c>
      <c r="K174" s="216" t="s">
        <v>163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0.076</v>
      </c>
      <c r="T174" s="224">
        <f>S174*H174</f>
        <v>0.6839999999999999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164</v>
      </c>
      <c r="AT174" s="225" t="s">
        <v>159</v>
      </c>
      <c r="AU174" s="225" t="s">
        <v>82</v>
      </c>
      <c r="AY174" s="18" t="s">
        <v>157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80</v>
      </c>
      <c r="BK174" s="226">
        <f>ROUND(I174*H174,2)</f>
        <v>0</v>
      </c>
      <c r="BL174" s="18" t="s">
        <v>164</v>
      </c>
      <c r="BM174" s="225" t="s">
        <v>278</v>
      </c>
    </row>
    <row r="175" spans="1:47" s="2" customFormat="1" ht="12">
      <c r="A175" s="39"/>
      <c r="B175" s="40"/>
      <c r="C175" s="41"/>
      <c r="D175" s="227" t="s">
        <v>166</v>
      </c>
      <c r="E175" s="41"/>
      <c r="F175" s="228" t="s">
        <v>279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166</v>
      </c>
      <c r="AU175" s="18" t="s">
        <v>82</v>
      </c>
    </row>
    <row r="176" spans="1:47" s="2" customFormat="1" ht="12">
      <c r="A176" s="39"/>
      <c r="B176" s="40"/>
      <c r="C176" s="41"/>
      <c r="D176" s="232" t="s">
        <v>168</v>
      </c>
      <c r="E176" s="41"/>
      <c r="F176" s="233" t="s">
        <v>280</v>
      </c>
      <c r="G176" s="41"/>
      <c r="H176" s="41"/>
      <c r="I176" s="229"/>
      <c r="J176" s="41"/>
      <c r="K176" s="41"/>
      <c r="L176" s="45"/>
      <c r="M176" s="230"/>
      <c r="N176" s="231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168</v>
      </c>
      <c r="AU176" s="18" t="s">
        <v>82</v>
      </c>
    </row>
    <row r="177" spans="1:51" s="13" customFormat="1" ht="12">
      <c r="A177" s="13"/>
      <c r="B177" s="234"/>
      <c r="C177" s="235"/>
      <c r="D177" s="227" t="s">
        <v>170</v>
      </c>
      <c r="E177" s="236" t="s">
        <v>19</v>
      </c>
      <c r="F177" s="237" t="s">
        <v>281</v>
      </c>
      <c r="G177" s="235"/>
      <c r="H177" s="238">
        <v>1.8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170</v>
      </c>
      <c r="AU177" s="244" t="s">
        <v>82</v>
      </c>
      <c r="AV177" s="13" t="s">
        <v>82</v>
      </c>
      <c r="AW177" s="13" t="s">
        <v>33</v>
      </c>
      <c r="AX177" s="13" t="s">
        <v>72</v>
      </c>
      <c r="AY177" s="244" t="s">
        <v>157</v>
      </c>
    </row>
    <row r="178" spans="1:51" s="13" customFormat="1" ht="12">
      <c r="A178" s="13"/>
      <c r="B178" s="234"/>
      <c r="C178" s="235"/>
      <c r="D178" s="227" t="s">
        <v>170</v>
      </c>
      <c r="E178" s="236" t="s">
        <v>19</v>
      </c>
      <c r="F178" s="237" t="s">
        <v>281</v>
      </c>
      <c r="G178" s="235"/>
      <c r="H178" s="238">
        <v>1.8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82</v>
      </c>
      <c r="AW178" s="13" t="s">
        <v>33</v>
      </c>
      <c r="AX178" s="13" t="s">
        <v>72</v>
      </c>
      <c r="AY178" s="244" t="s">
        <v>157</v>
      </c>
    </row>
    <row r="179" spans="1:51" s="13" customFormat="1" ht="12">
      <c r="A179" s="13"/>
      <c r="B179" s="234"/>
      <c r="C179" s="235"/>
      <c r="D179" s="227" t="s">
        <v>170</v>
      </c>
      <c r="E179" s="236" t="s">
        <v>19</v>
      </c>
      <c r="F179" s="237" t="s">
        <v>282</v>
      </c>
      <c r="G179" s="235"/>
      <c r="H179" s="238">
        <v>5.4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170</v>
      </c>
      <c r="AU179" s="244" t="s">
        <v>82</v>
      </c>
      <c r="AV179" s="13" t="s">
        <v>82</v>
      </c>
      <c r="AW179" s="13" t="s">
        <v>33</v>
      </c>
      <c r="AX179" s="13" t="s">
        <v>72</v>
      </c>
      <c r="AY179" s="244" t="s">
        <v>157</v>
      </c>
    </row>
    <row r="180" spans="1:51" s="15" customFormat="1" ht="12">
      <c r="A180" s="15"/>
      <c r="B180" s="256"/>
      <c r="C180" s="257"/>
      <c r="D180" s="227" t="s">
        <v>170</v>
      </c>
      <c r="E180" s="258" t="s">
        <v>19</v>
      </c>
      <c r="F180" s="259" t="s">
        <v>208</v>
      </c>
      <c r="G180" s="257"/>
      <c r="H180" s="260">
        <v>9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170</v>
      </c>
      <c r="AU180" s="266" t="s">
        <v>82</v>
      </c>
      <c r="AV180" s="15" t="s">
        <v>164</v>
      </c>
      <c r="AW180" s="15" t="s">
        <v>33</v>
      </c>
      <c r="AX180" s="15" t="s">
        <v>80</v>
      </c>
      <c r="AY180" s="266" t="s">
        <v>157</v>
      </c>
    </row>
    <row r="181" spans="1:65" s="2" customFormat="1" ht="21.75" customHeight="1">
      <c r="A181" s="39"/>
      <c r="B181" s="40"/>
      <c r="C181" s="214" t="s">
        <v>283</v>
      </c>
      <c r="D181" s="214" t="s">
        <v>159</v>
      </c>
      <c r="E181" s="215" t="s">
        <v>284</v>
      </c>
      <c r="F181" s="216" t="s">
        <v>285</v>
      </c>
      <c r="G181" s="217" t="s">
        <v>200</v>
      </c>
      <c r="H181" s="218">
        <v>14.225</v>
      </c>
      <c r="I181" s="219"/>
      <c r="J181" s="220">
        <f>ROUND(I181*H181,2)</f>
        <v>0</v>
      </c>
      <c r="K181" s="216" t="s">
        <v>163</v>
      </c>
      <c r="L181" s="45"/>
      <c r="M181" s="221" t="s">
        <v>19</v>
      </c>
      <c r="N181" s="222" t="s">
        <v>43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0.063</v>
      </c>
      <c r="T181" s="224">
        <f>S181*H181</f>
        <v>0.8961749999999999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164</v>
      </c>
      <c r="AT181" s="225" t="s">
        <v>159</v>
      </c>
      <c r="AU181" s="225" t="s">
        <v>82</v>
      </c>
      <c r="AY181" s="18" t="s">
        <v>157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80</v>
      </c>
      <c r="BK181" s="226">
        <f>ROUND(I181*H181,2)</f>
        <v>0</v>
      </c>
      <c r="BL181" s="18" t="s">
        <v>164</v>
      </c>
      <c r="BM181" s="225" t="s">
        <v>286</v>
      </c>
    </row>
    <row r="182" spans="1:47" s="2" customFormat="1" ht="12">
      <c r="A182" s="39"/>
      <c r="B182" s="40"/>
      <c r="C182" s="41"/>
      <c r="D182" s="227" t="s">
        <v>166</v>
      </c>
      <c r="E182" s="41"/>
      <c r="F182" s="228" t="s">
        <v>287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166</v>
      </c>
      <c r="AU182" s="18" t="s">
        <v>82</v>
      </c>
    </row>
    <row r="183" spans="1:47" s="2" customFormat="1" ht="12">
      <c r="A183" s="39"/>
      <c r="B183" s="40"/>
      <c r="C183" s="41"/>
      <c r="D183" s="232" t="s">
        <v>168</v>
      </c>
      <c r="E183" s="41"/>
      <c r="F183" s="233" t="s">
        <v>288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168</v>
      </c>
      <c r="AU183" s="18" t="s">
        <v>82</v>
      </c>
    </row>
    <row r="184" spans="1:51" s="13" customFormat="1" ht="12">
      <c r="A184" s="13"/>
      <c r="B184" s="234"/>
      <c r="C184" s="235"/>
      <c r="D184" s="227" t="s">
        <v>170</v>
      </c>
      <c r="E184" s="236" t="s">
        <v>19</v>
      </c>
      <c r="F184" s="237" t="s">
        <v>289</v>
      </c>
      <c r="G184" s="235"/>
      <c r="H184" s="238">
        <v>5.625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170</v>
      </c>
      <c r="AU184" s="244" t="s">
        <v>82</v>
      </c>
      <c r="AV184" s="13" t="s">
        <v>82</v>
      </c>
      <c r="AW184" s="13" t="s">
        <v>33</v>
      </c>
      <c r="AX184" s="13" t="s">
        <v>72</v>
      </c>
      <c r="AY184" s="244" t="s">
        <v>157</v>
      </c>
    </row>
    <row r="185" spans="1:51" s="13" customFormat="1" ht="12">
      <c r="A185" s="13"/>
      <c r="B185" s="234"/>
      <c r="C185" s="235"/>
      <c r="D185" s="227" t="s">
        <v>170</v>
      </c>
      <c r="E185" s="236" t="s">
        <v>19</v>
      </c>
      <c r="F185" s="237" t="s">
        <v>290</v>
      </c>
      <c r="G185" s="235"/>
      <c r="H185" s="238">
        <v>8.6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170</v>
      </c>
      <c r="AU185" s="244" t="s">
        <v>82</v>
      </c>
      <c r="AV185" s="13" t="s">
        <v>82</v>
      </c>
      <c r="AW185" s="13" t="s">
        <v>33</v>
      </c>
      <c r="AX185" s="13" t="s">
        <v>72</v>
      </c>
      <c r="AY185" s="244" t="s">
        <v>157</v>
      </c>
    </row>
    <row r="186" spans="1:51" s="15" customFormat="1" ht="12">
      <c r="A186" s="15"/>
      <c r="B186" s="256"/>
      <c r="C186" s="257"/>
      <c r="D186" s="227" t="s">
        <v>170</v>
      </c>
      <c r="E186" s="258" t="s">
        <v>19</v>
      </c>
      <c r="F186" s="259" t="s">
        <v>208</v>
      </c>
      <c r="G186" s="257"/>
      <c r="H186" s="260">
        <v>14.225</v>
      </c>
      <c r="I186" s="261"/>
      <c r="J186" s="257"/>
      <c r="K186" s="257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170</v>
      </c>
      <c r="AU186" s="266" t="s">
        <v>82</v>
      </c>
      <c r="AV186" s="15" t="s">
        <v>164</v>
      </c>
      <c r="AW186" s="15" t="s">
        <v>33</v>
      </c>
      <c r="AX186" s="15" t="s">
        <v>80</v>
      </c>
      <c r="AY186" s="266" t="s">
        <v>157</v>
      </c>
    </row>
    <row r="187" spans="1:65" s="2" customFormat="1" ht="16.5" customHeight="1">
      <c r="A187" s="39"/>
      <c r="B187" s="40"/>
      <c r="C187" s="214" t="s">
        <v>291</v>
      </c>
      <c r="D187" s="267" t="s">
        <v>159</v>
      </c>
      <c r="E187" s="215" t="s">
        <v>292</v>
      </c>
      <c r="F187" s="216" t="s">
        <v>19</v>
      </c>
      <c r="G187" s="217" t="s">
        <v>273</v>
      </c>
      <c r="H187" s="218">
        <v>1</v>
      </c>
      <c r="I187" s="219"/>
      <c r="J187" s="220">
        <f>ROUND(I187*H187,2)</f>
        <v>0</v>
      </c>
      <c r="K187" s="216" t="s">
        <v>19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164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164</v>
      </c>
      <c r="BM187" s="225" t="s">
        <v>293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294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65" s="2" customFormat="1" ht="16.5" customHeight="1">
      <c r="A189" s="39"/>
      <c r="B189" s="40"/>
      <c r="C189" s="214" t="s">
        <v>8</v>
      </c>
      <c r="D189" s="267" t="s">
        <v>159</v>
      </c>
      <c r="E189" s="215" t="s">
        <v>295</v>
      </c>
      <c r="F189" s="216" t="s">
        <v>296</v>
      </c>
      <c r="G189" s="217" t="s">
        <v>273</v>
      </c>
      <c r="H189" s="218">
        <v>1</v>
      </c>
      <c r="I189" s="219"/>
      <c r="J189" s="220">
        <f>ROUND(I189*H189,2)</f>
        <v>0</v>
      </c>
      <c r="K189" s="216" t="s">
        <v>19</v>
      </c>
      <c r="L189" s="45"/>
      <c r="M189" s="221" t="s">
        <v>19</v>
      </c>
      <c r="N189" s="222" t="s">
        <v>43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1.8</v>
      </c>
      <c r="T189" s="224">
        <f>S189*H189</f>
        <v>1.8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164</v>
      </c>
      <c r="AT189" s="225" t="s">
        <v>159</v>
      </c>
      <c r="AU189" s="225" t="s">
        <v>82</v>
      </c>
      <c r="AY189" s="18" t="s">
        <v>157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80</v>
      </c>
      <c r="BK189" s="226">
        <f>ROUND(I189*H189,2)</f>
        <v>0</v>
      </c>
      <c r="BL189" s="18" t="s">
        <v>164</v>
      </c>
      <c r="BM189" s="225" t="s">
        <v>297</v>
      </c>
    </row>
    <row r="190" spans="1:47" s="2" customFormat="1" ht="12">
      <c r="A190" s="39"/>
      <c r="B190" s="40"/>
      <c r="C190" s="41"/>
      <c r="D190" s="227" t="s">
        <v>166</v>
      </c>
      <c r="E190" s="41"/>
      <c r="F190" s="228" t="s">
        <v>296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166</v>
      </c>
      <c r="AU190" s="18" t="s">
        <v>82</v>
      </c>
    </row>
    <row r="191" spans="1:47" s="2" customFormat="1" ht="12">
      <c r="A191" s="39"/>
      <c r="B191" s="40"/>
      <c r="C191" s="41"/>
      <c r="D191" s="227" t="s">
        <v>298</v>
      </c>
      <c r="E191" s="41"/>
      <c r="F191" s="268" t="s">
        <v>299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298</v>
      </c>
      <c r="AU191" s="18" t="s">
        <v>82</v>
      </c>
    </row>
    <row r="192" spans="1:65" s="2" customFormat="1" ht="16.5" customHeight="1">
      <c r="A192" s="39"/>
      <c r="B192" s="40"/>
      <c r="C192" s="214" t="s">
        <v>300</v>
      </c>
      <c r="D192" s="267" t="s">
        <v>159</v>
      </c>
      <c r="E192" s="215" t="s">
        <v>301</v>
      </c>
      <c r="F192" s="216" t="s">
        <v>302</v>
      </c>
      <c r="G192" s="217" t="s">
        <v>273</v>
      </c>
      <c r="H192" s="218">
        <v>1</v>
      </c>
      <c r="I192" s="219"/>
      <c r="J192" s="220">
        <f>ROUND(I192*H192,2)</f>
        <v>0</v>
      </c>
      <c r="K192" s="216" t="s">
        <v>19</v>
      </c>
      <c r="L192" s="45"/>
      <c r="M192" s="221" t="s">
        <v>19</v>
      </c>
      <c r="N192" s="222" t="s">
        <v>43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164</v>
      </c>
      <c r="AT192" s="225" t="s">
        <v>159</v>
      </c>
      <c r="AU192" s="225" t="s">
        <v>82</v>
      </c>
      <c r="AY192" s="18" t="s">
        <v>157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80</v>
      </c>
      <c r="BK192" s="226">
        <f>ROUND(I192*H192,2)</f>
        <v>0</v>
      </c>
      <c r="BL192" s="18" t="s">
        <v>164</v>
      </c>
      <c r="BM192" s="225" t="s">
        <v>303</v>
      </c>
    </row>
    <row r="193" spans="1:47" s="2" customFormat="1" ht="12">
      <c r="A193" s="39"/>
      <c r="B193" s="40"/>
      <c r="C193" s="41"/>
      <c r="D193" s="227" t="s">
        <v>166</v>
      </c>
      <c r="E193" s="41"/>
      <c r="F193" s="228" t="s">
        <v>302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166</v>
      </c>
      <c r="AU193" s="18" t="s">
        <v>82</v>
      </c>
    </row>
    <row r="194" spans="1:47" s="2" customFormat="1" ht="12">
      <c r="A194" s="39"/>
      <c r="B194" s="40"/>
      <c r="C194" s="41"/>
      <c r="D194" s="227" t="s">
        <v>298</v>
      </c>
      <c r="E194" s="41"/>
      <c r="F194" s="268" t="s">
        <v>304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298</v>
      </c>
      <c r="AU194" s="18" t="s">
        <v>82</v>
      </c>
    </row>
    <row r="195" spans="1:65" s="2" customFormat="1" ht="24.15" customHeight="1">
      <c r="A195" s="39"/>
      <c r="B195" s="40"/>
      <c r="C195" s="214" t="s">
        <v>305</v>
      </c>
      <c r="D195" s="214" t="s">
        <v>159</v>
      </c>
      <c r="E195" s="215" t="s">
        <v>306</v>
      </c>
      <c r="F195" s="216" t="s">
        <v>307</v>
      </c>
      <c r="G195" s="217" t="s">
        <v>308</v>
      </c>
      <c r="H195" s="218">
        <v>21</v>
      </c>
      <c r="I195" s="219"/>
      <c r="J195" s="220">
        <f>ROUND(I195*H195,2)</f>
        <v>0</v>
      </c>
      <c r="K195" s="216" t="s">
        <v>163</v>
      </c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0.069</v>
      </c>
      <c r="T195" s="224">
        <f>S195*H195</f>
        <v>1.449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164</v>
      </c>
      <c r="AT195" s="225" t="s">
        <v>159</v>
      </c>
      <c r="AU195" s="225" t="s">
        <v>82</v>
      </c>
      <c r="AY195" s="18" t="s">
        <v>157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80</v>
      </c>
      <c r="BK195" s="226">
        <f>ROUND(I195*H195,2)</f>
        <v>0</v>
      </c>
      <c r="BL195" s="18" t="s">
        <v>164</v>
      </c>
      <c r="BM195" s="225" t="s">
        <v>309</v>
      </c>
    </row>
    <row r="196" spans="1:47" s="2" customFormat="1" ht="12">
      <c r="A196" s="39"/>
      <c r="B196" s="40"/>
      <c r="C196" s="41"/>
      <c r="D196" s="227" t="s">
        <v>166</v>
      </c>
      <c r="E196" s="41"/>
      <c r="F196" s="228" t="s">
        <v>310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166</v>
      </c>
      <c r="AU196" s="18" t="s">
        <v>82</v>
      </c>
    </row>
    <row r="197" spans="1:47" s="2" customFormat="1" ht="12">
      <c r="A197" s="39"/>
      <c r="B197" s="40"/>
      <c r="C197" s="41"/>
      <c r="D197" s="232" t="s">
        <v>168</v>
      </c>
      <c r="E197" s="41"/>
      <c r="F197" s="233" t="s">
        <v>311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168</v>
      </c>
      <c r="AU197" s="18" t="s">
        <v>82</v>
      </c>
    </row>
    <row r="198" spans="1:51" s="13" customFormat="1" ht="12">
      <c r="A198" s="13"/>
      <c r="B198" s="234"/>
      <c r="C198" s="235"/>
      <c r="D198" s="227" t="s">
        <v>170</v>
      </c>
      <c r="E198" s="236" t="s">
        <v>19</v>
      </c>
      <c r="F198" s="237" t="s">
        <v>312</v>
      </c>
      <c r="G198" s="235"/>
      <c r="H198" s="238">
        <v>13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170</v>
      </c>
      <c r="AU198" s="244" t="s">
        <v>82</v>
      </c>
      <c r="AV198" s="13" t="s">
        <v>82</v>
      </c>
      <c r="AW198" s="13" t="s">
        <v>33</v>
      </c>
      <c r="AX198" s="13" t="s">
        <v>72</v>
      </c>
      <c r="AY198" s="244" t="s">
        <v>157</v>
      </c>
    </row>
    <row r="199" spans="1:51" s="13" customFormat="1" ht="12">
      <c r="A199" s="13"/>
      <c r="B199" s="234"/>
      <c r="C199" s="235"/>
      <c r="D199" s="227" t="s">
        <v>170</v>
      </c>
      <c r="E199" s="236" t="s">
        <v>19</v>
      </c>
      <c r="F199" s="237" t="s">
        <v>313</v>
      </c>
      <c r="G199" s="235"/>
      <c r="H199" s="238">
        <v>7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170</v>
      </c>
      <c r="AU199" s="244" t="s">
        <v>82</v>
      </c>
      <c r="AV199" s="13" t="s">
        <v>82</v>
      </c>
      <c r="AW199" s="13" t="s">
        <v>33</v>
      </c>
      <c r="AX199" s="13" t="s">
        <v>72</v>
      </c>
      <c r="AY199" s="244" t="s">
        <v>157</v>
      </c>
    </row>
    <row r="200" spans="1:51" s="13" customFormat="1" ht="12">
      <c r="A200" s="13"/>
      <c r="B200" s="234"/>
      <c r="C200" s="235"/>
      <c r="D200" s="227" t="s">
        <v>170</v>
      </c>
      <c r="E200" s="236" t="s">
        <v>19</v>
      </c>
      <c r="F200" s="237" t="s">
        <v>314</v>
      </c>
      <c r="G200" s="235"/>
      <c r="H200" s="238">
        <v>1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82</v>
      </c>
      <c r="AW200" s="13" t="s">
        <v>33</v>
      </c>
      <c r="AX200" s="13" t="s">
        <v>72</v>
      </c>
      <c r="AY200" s="244" t="s">
        <v>157</v>
      </c>
    </row>
    <row r="201" spans="1:51" s="15" customFormat="1" ht="12">
      <c r="A201" s="15"/>
      <c r="B201" s="256"/>
      <c r="C201" s="257"/>
      <c r="D201" s="227" t="s">
        <v>170</v>
      </c>
      <c r="E201" s="258" t="s">
        <v>19</v>
      </c>
      <c r="F201" s="259" t="s">
        <v>208</v>
      </c>
      <c r="G201" s="257"/>
      <c r="H201" s="260">
        <v>21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170</v>
      </c>
      <c r="AU201" s="266" t="s">
        <v>82</v>
      </c>
      <c r="AV201" s="15" t="s">
        <v>164</v>
      </c>
      <c r="AW201" s="15" t="s">
        <v>33</v>
      </c>
      <c r="AX201" s="15" t="s">
        <v>80</v>
      </c>
      <c r="AY201" s="266" t="s">
        <v>157</v>
      </c>
    </row>
    <row r="202" spans="1:65" s="2" customFormat="1" ht="24.15" customHeight="1">
      <c r="A202" s="39"/>
      <c r="B202" s="40"/>
      <c r="C202" s="214" t="s">
        <v>315</v>
      </c>
      <c r="D202" s="214" t="s">
        <v>159</v>
      </c>
      <c r="E202" s="215" t="s">
        <v>316</v>
      </c>
      <c r="F202" s="216" t="s">
        <v>317</v>
      </c>
      <c r="G202" s="217" t="s">
        <v>162</v>
      </c>
      <c r="H202" s="218">
        <v>0.03</v>
      </c>
      <c r="I202" s="219"/>
      <c r="J202" s="220">
        <f>ROUND(I202*H202,2)</f>
        <v>0</v>
      </c>
      <c r="K202" s="216" t="s">
        <v>163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1.8</v>
      </c>
      <c r="T202" s="224">
        <f>S202*H202</f>
        <v>0.054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318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319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47" s="2" customFormat="1" ht="12">
      <c r="A204" s="39"/>
      <c r="B204" s="40"/>
      <c r="C204" s="41"/>
      <c r="D204" s="232" t="s">
        <v>168</v>
      </c>
      <c r="E204" s="41"/>
      <c r="F204" s="233" t="s">
        <v>320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168</v>
      </c>
      <c r="AU204" s="18" t="s">
        <v>82</v>
      </c>
    </row>
    <row r="205" spans="1:51" s="13" customFormat="1" ht="12">
      <c r="A205" s="13"/>
      <c r="B205" s="234"/>
      <c r="C205" s="235"/>
      <c r="D205" s="227" t="s">
        <v>170</v>
      </c>
      <c r="E205" s="236" t="s">
        <v>19</v>
      </c>
      <c r="F205" s="237" t="s">
        <v>321</v>
      </c>
      <c r="G205" s="235"/>
      <c r="H205" s="238">
        <v>0.03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170</v>
      </c>
      <c r="AU205" s="244" t="s">
        <v>82</v>
      </c>
      <c r="AV205" s="13" t="s">
        <v>82</v>
      </c>
      <c r="AW205" s="13" t="s">
        <v>33</v>
      </c>
      <c r="AX205" s="13" t="s">
        <v>80</v>
      </c>
      <c r="AY205" s="244" t="s">
        <v>157</v>
      </c>
    </row>
    <row r="206" spans="1:65" s="2" customFormat="1" ht="24.15" customHeight="1">
      <c r="A206" s="39"/>
      <c r="B206" s="40"/>
      <c r="C206" s="214" t="s">
        <v>322</v>
      </c>
      <c r="D206" s="214" t="s">
        <v>159</v>
      </c>
      <c r="E206" s="215" t="s">
        <v>323</v>
      </c>
      <c r="F206" s="216" t="s">
        <v>324</v>
      </c>
      <c r="G206" s="217" t="s">
        <v>162</v>
      </c>
      <c r="H206" s="218">
        <v>1.224</v>
      </c>
      <c r="I206" s="219"/>
      <c r="J206" s="220">
        <f>ROUND(I206*H206,2)</f>
        <v>0</v>
      </c>
      <c r="K206" s="216" t="s">
        <v>163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1.8</v>
      </c>
      <c r="T206" s="224">
        <f>S206*H206</f>
        <v>2.2032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325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326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47" s="2" customFormat="1" ht="12">
      <c r="A208" s="39"/>
      <c r="B208" s="40"/>
      <c r="C208" s="41"/>
      <c r="D208" s="232" t="s">
        <v>168</v>
      </c>
      <c r="E208" s="41"/>
      <c r="F208" s="233" t="s">
        <v>327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168</v>
      </c>
      <c r="AU208" s="18" t="s">
        <v>82</v>
      </c>
    </row>
    <row r="209" spans="1:51" s="13" customFormat="1" ht="12">
      <c r="A209" s="13"/>
      <c r="B209" s="234"/>
      <c r="C209" s="235"/>
      <c r="D209" s="227" t="s">
        <v>170</v>
      </c>
      <c r="E209" s="236" t="s">
        <v>19</v>
      </c>
      <c r="F209" s="237" t="s">
        <v>328</v>
      </c>
      <c r="G209" s="235"/>
      <c r="H209" s="238">
        <v>0.623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82</v>
      </c>
      <c r="AW209" s="13" t="s">
        <v>33</v>
      </c>
      <c r="AX209" s="13" t="s">
        <v>72</v>
      </c>
      <c r="AY209" s="244" t="s">
        <v>157</v>
      </c>
    </row>
    <row r="210" spans="1:51" s="13" customFormat="1" ht="12">
      <c r="A210" s="13"/>
      <c r="B210" s="234"/>
      <c r="C210" s="235"/>
      <c r="D210" s="227" t="s">
        <v>170</v>
      </c>
      <c r="E210" s="236" t="s">
        <v>19</v>
      </c>
      <c r="F210" s="237" t="s">
        <v>329</v>
      </c>
      <c r="G210" s="235"/>
      <c r="H210" s="238">
        <v>0.063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170</v>
      </c>
      <c r="AU210" s="244" t="s">
        <v>82</v>
      </c>
      <c r="AV210" s="13" t="s">
        <v>82</v>
      </c>
      <c r="AW210" s="13" t="s">
        <v>33</v>
      </c>
      <c r="AX210" s="13" t="s">
        <v>72</v>
      </c>
      <c r="AY210" s="244" t="s">
        <v>157</v>
      </c>
    </row>
    <row r="211" spans="1:51" s="13" customFormat="1" ht="12">
      <c r="A211" s="13"/>
      <c r="B211" s="234"/>
      <c r="C211" s="235"/>
      <c r="D211" s="227" t="s">
        <v>170</v>
      </c>
      <c r="E211" s="236" t="s">
        <v>19</v>
      </c>
      <c r="F211" s="237" t="s">
        <v>329</v>
      </c>
      <c r="G211" s="235"/>
      <c r="H211" s="238">
        <v>0.063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170</v>
      </c>
      <c r="AU211" s="244" t="s">
        <v>82</v>
      </c>
      <c r="AV211" s="13" t="s">
        <v>82</v>
      </c>
      <c r="AW211" s="13" t="s">
        <v>33</v>
      </c>
      <c r="AX211" s="13" t="s">
        <v>72</v>
      </c>
      <c r="AY211" s="244" t="s">
        <v>157</v>
      </c>
    </row>
    <row r="212" spans="1:51" s="13" customFormat="1" ht="12">
      <c r="A212" s="13"/>
      <c r="B212" s="234"/>
      <c r="C212" s="235"/>
      <c r="D212" s="227" t="s">
        <v>170</v>
      </c>
      <c r="E212" s="236" t="s">
        <v>19</v>
      </c>
      <c r="F212" s="237" t="s">
        <v>330</v>
      </c>
      <c r="G212" s="235"/>
      <c r="H212" s="238">
        <v>0.125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82</v>
      </c>
      <c r="AW212" s="13" t="s">
        <v>33</v>
      </c>
      <c r="AX212" s="13" t="s">
        <v>72</v>
      </c>
      <c r="AY212" s="244" t="s">
        <v>157</v>
      </c>
    </row>
    <row r="213" spans="1:51" s="13" customFormat="1" ht="12">
      <c r="A213" s="13"/>
      <c r="B213" s="234"/>
      <c r="C213" s="235"/>
      <c r="D213" s="227" t="s">
        <v>170</v>
      </c>
      <c r="E213" s="236" t="s">
        <v>19</v>
      </c>
      <c r="F213" s="237" t="s">
        <v>331</v>
      </c>
      <c r="G213" s="235"/>
      <c r="H213" s="238">
        <v>0.35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82</v>
      </c>
      <c r="AW213" s="13" t="s">
        <v>33</v>
      </c>
      <c r="AX213" s="13" t="s">
        <v>72</v>
      </c>
      <c r="AY213" s="244" t="s">
        <v>157</v>
      </c>
    </row>
    <row r="214" spans="1:51" s="15" customFormat="1" ht="12">
      <c r="A214" s="15"/>
      <c r="B214" s="256"/>
      <c r="C214" s="257"/>
      <c r="D214" s="227" t="s">
        <v>170</v>
      </c>
      <c r="E214" s="258" t="s">
        <v>19</v>
      </c>
      <c r="F214" s="259" t="s">
        <v>208</v>
      </c>
      <c r="G214" s="257"/>
      <c r="H214" s="260">
        <v>1.2239999999999998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170</v>
      </c>
      <c r="AU214" s="266" t="s">
        <v>82</v>
      </c>
      <c r="AV214" s="15" t="s">
        <v>164</v>
      </c>
      <c r="AW214" s="15" t="s">
        <v>33</v>
      </c>
      <c r="AX214" s="15" t="s">
        <v>80</v>
      </c>
      <c r="AY214" s="266" t="s">
        <v>157</v>
      </c>
    </row>
    <row r="215" spans="1:65" s="2" customFormat="1" ht="24.15" customHeight="1">
      <c r="A215" s="39"/>
      <c r="B215" s="40"/>
      <c r="C215" s="214" t="s">
        <v>332</v>
      </c>
      <c r="D215" s="214" t="s">
        <v>159</v>
      </c>
      <c r="E215" s="215" t="s">
        <v>333</v>
      </c>
      <c r="F215" s="216" t="s">
        <v>334</v>
      </c>
      <c r="G215" s="217" t="s">
        <v>200</v>
      </c>
      <c r="H215" s="218">
        <v>3.636</v>
      </c>
      <c r="I215" s="219"/>
      <c r="J215" s="220">
        <f>ROUND(I215*H215,2)</f>
        <v>0</v>
      </c>
      <c r="K215" s="216" t="s">
        <v>163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0.27</v>
      </c>
      <c r="T215" s="224">
        <f>S215*H215</f>
        <v>0.9817200000000001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164</v>
      </c>
      <c r="AT215" s="225" t="s">
        <v>159</v>
      </c>
      <c r="AU215" s="225" t="s">
        <v>82</v>
      </c>
      <c r="AY215" s="18" t="s">
        <v>157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80</v>
      </c>
      <c r="BK215" s="226">
        <f>ROUND(I215*H215,2)</f>
        <v>0</v>
      </c>
      <c r="BL215" s="18" t="s">
        <v>164</v>
      </c>
      <c r="BM215" s="225" t="s">
        <v>335</v>
      </c>
    </row>
    <row r="216" spans="1:47" s="2" customFormat="1" ht="12">
      <c r="A216" s="39"/>
      <c r="B216" s="40"/>
      <c r="C216" s="41"/>
      <c r="D216" s="227" t="s">
        <v>166</v>
      </c>
      <c r="E216" s="41"/>
      <c r="F216" s="228" t="s">
        <v>336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166</v>
      </c>
      <c r="AU216" s="18" t="s">
        <v>82</v>
      </c>
    </row>
    <row r="217" spans="1:47" s="2" customFormat="1" ht="12">
      <c r="A217" s="39"/>
      <c r="B217" s="40"/>
      <c r="C217" s="41"/>
      <c r="D217" s="232" t="s">
        <v>168</v>
      </c>
      <c r="E217" s="41"/>
      <c r="F217" s="233" t="s">
        <v>337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168</v>
      </c>
      <c r="AU217" s="18" t="s">
        <v>82</v>
      </c>
    </row>
    <row r="218" spans="1:51" s="13" customFormat="1" ht="12">
      <c r="A218" s="13"/>
      <c r="B218" s="234"/>
      <c r="C218" s="235"/>
      <c r="D218" s="227" t="s">
        <v>170</v>
      </c>
      <c r="E218" s="236" t="s">
        <v>19</v>
      </c>
      <c r="F218" s="237" t="s">
        <v>338</v>
      </c>
      <c r="G218" s="235"/>
      <c r="H218" s="238">
        <v>3.636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170</v>
      </c>
      <c r="AU218" s="244" t="s">
        <v>82</v>
      </c>
      <c r="AV218" s="13" t="s">
        <v>82</v>
      </c>
      <c r="AW218" s="13" t="s">
        <v>33</v>
      </c>
      <c r="AX218" s="13" t="s">
        <v>80</v>
      </c>
      <c r="AY218" s="244" t="s">
        <v>157</v>
      </c>
    </row>
    <row r="219" spans="1:65" s="2" customFormat="1" ht="24.15" customHeight="1">
      <c r="A219" s="39"/>
      <c r="B219" s="40"/>
      <c r="C219" s="214" t="s">
        <v>7</v>
      </c>
      <c r="D219" s="214" t="s">
        <v>159</v>
      </c>
      <c r="E219" s="215" t="s">
        <v>339</v>
      </c>
      <c r="F219" s="216" t="s">
        <v>340</v>
      </c>
      <c r="G219" s="217" t="s">
        <v>162</v>
      </c>
      <c r="H219" s="218">
        <v>0.101</v>
      </c>
      <c r="I219" s="219"/>
      <c r="J219" s="220">
        <f>ROUND(I219*H219,2)</f>
        <v>0</v>
      </c>
      <c r="K219" s="216" t="s">
        <v>163</v>
      </c>
      <c r="L219" s="45"/>
      <c r="M219" s="221" t="s">
        <v>19</v>
      </c>
      <c r="N219" s="222" t="s">
        <v>43</v>
      </c>
      <c r="O219" s="85"/>
      <c r="P219" s="223">
        <f>O219*H219</f>
        <v>0</v>
      </c>
      <c r="Q219" s="223">
        <v>0</v>
      </c>
      <c r="R219" s="223">
        <f>Q219*H219</f>
        <v>0</v>
      </c>
      <c r="S219" s="223">
        <v>2.2</v>
      </c>
      <c r="T219" s="224">
        <f>S219*H219</f>
        <v>0.22220000000000004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164</v>
      </c>
      <c r="AT219" s="225" t="s">
        <v>159</v>
      </c>
      <c r="AU219" s="225" t="s">
        <v>82</v>
      </c>
      <c r="AY219" s="18" t="s">
        <v>157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80</v>
      </c>
      <c r="BK219" s="226">
        <f>ROUND(I219*H219,2)</f>
        <v>0</v>
      </c>
      <c r="BL219" s="18" t="s">
        <v>164</v>
      </c>
      <c r="BM219" s="225" t="s">
        <v>341</v>
      </c>
    </row>
    <row r="220" spans="1:47" s="2" customFormat="1" ht="12">
      <c r="A220" s="39"/>
      <c r="B220" s="40"/>
      <c r="C220" s="41"/>
      <c r="D220" s="227" t="s">
        <v>166</v>
      </c>
      <c r="E220" s="41"/>
      <c r="F220" s="228" t="s">
        <v>342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166</v>
      </c>
      <c r="AU220" s="18" t="s">
        <v>82</v>
      </c>
    </row>
    <row r="221" spans="1:47" s="2" customFormat="1" ht="12">
      <c r="A221" s="39"/>
      <c r="B221" s="40"/>
      <c r="C221" s="41"/>
      <c r="D221" s="232" t="s">
        <v>168</v>
      </c>
      <c r="E221" s="41"/>
      <c r="F221" s="233" t="s">
        <v>343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168</v>
      </c>
      <c r="AU221" s="18" t="s">
        <v>82</v>
      </c>
    </row>
    <row r="222" spans="1:51" s="13" customFormat="1" ht="12">
      <c r="A222" s="13"/>
      <c r="B222" s="234"/>
      <c r="C222" s="235"/>
      <c r="D222" s="227" t="s">
        <v>170</v>
      </c>
      <c r="E222" s="236" t="s">
        <v>19</v>
      </c>
      <c r="F222" s="237" t="s">
        <v>344</v>
      </c>
      <c r="G222" s="235"/>
      <c r="H222" s="238">
        <v>0.101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170</v>
      </c>
      <c r="AU222" s="244" t="s">
        <v>82</v>
      </c>
      <c r="AV222" s="13" t="s">
        <v>82</v>
      </c>
      <c r="AW222" s="13" t="s">
        <v>33</v>
      </c>
      <c r="AX222" s="13" t="s">
        <v>80</v>
      </c>
      <c r="AY222" s="244" t="s">
        <v>157</v>
      </c>
    </row>
    <row r="223" spans="1:65" s="2" customFormat="1" ht="24.15" customHeight="1">
      <c r="A223" s="39"/>
      <c r="B223" s="40"/>
      <c r="C223" s="214" t="s">
        <v>345</v>
      </c>
      <c r="D223" s="214" t="s">
        <v>159</v>
      </c>
      <c r="E223" s="215" t="s">
        <v>346</v>
      </c>
      <c r="F223" s="216" t="s">
        <v>347</v>
      </c>
      <c r="G223" s="217" t="s">
        <v>308</v>
      </c>
      <c r="H223" s="218">
        <v>13</v>
      </c>
      <c r="I223" s="219"/>
      <c r="J223" s="220">
        <f>ROUND(I223*H223,2)</f>
        <v>0</v>
      </c>
      <c r="K223" s="216" t="s">
        <v>163</v>
      </c>
      <c r="L223" s="45"/>
      <c r="M223" s="221" t="s">
        <v>19</v>
      </c>
      <c r="N223" s="222" t="s">
        <v>43</v>
      </c>
      <c r="O223" s="85"/>
      <c r="P223" s="223">
        <f>O223*H223</f>
        <v>0</v>
      </c>
      <c r="Q223" s="223">
        <v>0</v>
      </c>
      <c r="R223" s="223">
        <f>Q223*H223</f>
        <v>0</v>
      </c>
      <c r="S223" s="223">
        <v>0.017</v>
      </c>
      <c r="T223" s="224">
        <f>S223*H223</f>
        <v>0.22100000000000003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164</v>
      </c>
      <c r="AT223" s="225" t="s">
        <v>159</v>
      </c>
      <c r="AU223" s="225" t="s">
        <v>82</v>
      </c>
      <c r="AY223" s="18" t="s">
        <v>157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80</v>
      </c>
      <c r="BK223" s="226">
        <f>ROUND(I223*H223,2)</f>
        <v>0</v>
      </c>
      <c r="BL223" s="18" t="s">
        <v>164</v>
      </c>
      <c r="BM223" s="225" t="s">
        <v>348</v>
      </c>
    </row>
    <row r="224" spans="1:47" s="2" customFormat="1" ht="12">
      <c r="A224" s="39"/>
      <c r="B224" s="40"/>
      <c r="C224" s="41"/>
      <c r="D224" s="227" t="s">
        <v>166</v>
      </c>
      <c r="E224" s="41"/>
      <c r="F224" s="228" t="s">
        <v>349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166</v>
      </c>
      <c r="AU224" s="18" t="s">
        <v>82</v>
      </c>
    </row>
    <row r="225" spans="1:47" s="2" customFormat="1" ht="12">
      <c r="A225" s="39"/>
      <c r="B225" s="40"/>
      <c r="C225" s="41"/>
      <c r="D225" s="232" t="s">
        <v>168</v>
      </c>
      <c r="E225" s="41"/>
      <c r="F225" s="233" t="s">
        <v>350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168</v>
      </c>
      <c r="AU225" s="18" t="s">
        <v>82</v>
      </c>
    </row>
    <row r="226" spans="1:51" s="13" customFormat="1" ht="12">
      <c r="A226" s="13"/>
      <c r="B226" s="234"/>
      <c r="C226" s="235"/>
      <c r="D226" s="227" t="s">
        <v>170</v>
      </c>
      <c r="E226" s="236" t="s">
        <v>19</v>
      </c>
      <c r="F226" s="237" t="s">
        <v>351</v>
      </c>
      <c r="G226" s="235"/>
      <c r="H226" s="238">
        <v>13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170</v>
      </c>
      <c r="AU226" s="244" t="s">
        <v>82</v>
      </c>
      <c r="AV226" s="13" t="s">
        <v>82</v>
      </c>
      <c r="AW226" s="13" t="s">
        <v>33</v>
      </c>
      <c r="AX226" s="13" t="s">
        <v>80</v>
      </c>
      <c r="AY226" s="244" t="s">
        <v>157</v>
      </c>
    </row>
    <row r="227" spans="1:65" s="2" customFormat="1" ht="24.15" customHeight="1">
      <c r="A227" s="39"/>
      <c r="B227" s="40"/>
      <c r="C227" s="214" t="s">
        <v>352</v>
      </c>
      <c r="D227" s="214" t="s">
        <v>159</v>
      </c>
      <c r="E227" s="215" t="s">
        <v>353</v>
      </c>
      <c r="F227" s="216" t="s">
        <v>354</v>
      </c>
      <c r="G227" s="217" t="s">
        <v>308</v>
      </c>
      <c r="H227" s="218">
        <v>4</v>
      </c>
      <c r="I227" s="219"/>
      <c r="J227" s="220">
        <f>ROUND(I227*H227,2)</f>
        <v>0</v>
      </c>
      <c r="K227" s="216" t="s">
        <v>163</v>
      </c>
      <c r="L227" s="45"/>
      <c r="M227" s="221" t="s">
        <v>19</v>
      </c>
      <c r="N227" s="222" t="s">
        <v>43</v>
      </c>
      <c r="O227" s="85"/>
      <c r="P227" s="223">
        <f>O227*H227</f>
        <v>0</v>
      </c>
      <c r="Q227" s="223">
        <v>0</v>
      </c>
      <c r="R227" s="223">
        <f>Q227*H227</f>
        <v>0</v>
      </c>
      <c r="S227" s="223">
        <v>0.059</v>
      </c>
      <c r="T227" s="224">
        <f>S227*H227</f>
        <v>0.236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164</v>
      </c>
      <c r="AT227" s="225" t="s">
        <v>159</v>
      </c>
      <c r="AU227" s="225" t="s">
        <v>82</v>
      </c>
      <c r="AY227" s="18" t="s">
        <v>157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80</v>
      </c>
      <c r="BK227" s="226">
        <f>ROUND(I227*H227,2)</f>
        <v>0</v>
      </c>
      <c r="BL227" s="18" t="s">
        <v>164</v>
      </c>
      <c r="BM227" s="225" t="s">
        <v>355</v>
      </c>
    </row>
    <row r="228" spans="1:47" s="2" customFormat="1" ht="12">
      <c r="A228" s="39"/>
      <c r="B228" s="40"/>
      <c r="C228" s="41"/>
      <c r="D228" s="227" t="s">
        <v>166</v>
      </c>
      <c r="E228" s="41"/>
      <c r="F228" s="228" t="s">
        <v>356</v>
      </c>
      <c r="G228" s="41"/>
      <c r="H228" s="41"/>
      <c r="I228" s="229"/>
      <c r="J228" s="41"/>
      <c r="K228" s="41"/>
      <c r="L228" s="45"/>
      <c r="M228" s="230"/>
      <c r="N228" s="231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166</v>
      </c>
      <c r="AU228" s="18" t="s">
        <v>82</v>
      </c>
    </row>
    <row r="229" spans="1:47" s="2" customFormat="1" ht="12">
      <c r="A229" s="39"/>
      <c r="B229" s="40"/>
      <c r="C229" s="41"/>
      <c r="D229" s="232" t="s">
        <v>168</v>
      </c>
      <c r="E229" s="41"/>
      <c r="F229" s="233" t="s">
        <v>357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168</v>
      </c>
      <c r="AU229" s="18" t="s">
        <v>82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358</v>
      </c>
      <c r="G230" s="235"/>
      <c r="H230" s="238">
        <v>3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3" customFormat="1" ht="12">
      <c r="A231" s="13"/>
      <c r="B231" s="234"/>
      <c r="C231" s="235"/>
      <c r="D231" s="227" t="s">
        <v>170</v>
      </c>
      <c r="E231" s="236" t="s">
        <v>19</v>
      </c>
      <c r="F231" s="237" t="s">
        <v>80</v>
      </c>
      <c r="G231" s="235"/>
      <c r="H231" s="238">
        <v>1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170</v>
      </c>
      <c r="AU231" s="244" t="s">
        <v>82</v>
      </c>
      <c r="AV231" s="13" t="s">
        <v>82</v>
      </c>
      <c r="AW231" s="13" t="s">
        <v>33</v>
      </c>
      <c r="AX231" s="13" t="s">
        <v>72</v>
      </c>
      <c r="AY231" s="244" t="s">
        <v>157</v>
      </c>
    </row>
    <row r="232" spans="1:51" s="15" customFormat="1" ht="12">
      <c r="A232" s="15"/>
      <c r="B232" s="256"/>
      <c r="C232" s="257"/>
      <c r="D232" s="227" t="s">
        <v>170</v>
      </c>
      <c r="E232" s="258" t="s">
        <v>19</v>
      </c>
      <c r="F232" s="259" t="s">
        <v>208</v>
      </c>
      <c r="G232" s="257"/>
      <c r="H232" s="260">
        <v>4</v>
      </c>
      <c r="I232" s="261"/>
      <c r="J232" s="257"/>
      <c r="K232" s="257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170</v>
      </c>
      <c r="AU232" s="266" t="s">
        <v>82</v>
      </c>
      <c r="AV232" s="15" t="s">
        <v>164</v>
      </c>
      <c r="AW232" s="15" t="s">
        <v>33</v>
      </c>
      <c r="AX232" s="15" t="s">
        <v>80</v>
      </c>
      <c r="AY232" s="266" t="s">
        <v>157</v>
      </c>
    </row>
    <row r="233" spans="1:65" s="2" customFormat="1" ht="24.15" customHeight="1">
      <c r="A233" s="39"/>
      <c r="B233" s="40"/>
      <c r="C233" s="214" t="s">
        <v>359</v>
      </c>
      <c r="D233" s="214" t="s">
        <v>159</v>
      </c>
      <c r="E233" s="215" t="s">
        <v>360</v>
      </c>
      <c r="F233" s="216" t="s">
        <v>361</v>
      </c>
      <c r="G233" s="217" t="s">
        <v>308</v>
      </c>
      <c r="H233" s="218">
        <v>5</v>
      </c>
      <c r="I233" s="219"/>
      <c r="J233" s="220">
        <f>ROUND(I233*H233,2)</f>
        <v>0</v>
      </c>
      <c r="K233" s="216" t="s">
        <v>163</v>
      </c>
      <c r="L233" s="45"/>
      <c r="M233" s="221" t="s">
        <v>19</v>
      </c>
      <c r="N233" s="222" t="s">
        <v>43</v>
      </c>
      <c r="O233" s="85"/>
      <c r="P233" s="223">
        <f>O233*H233</f>
        <v>0</v>
      </c>
      <c r="Q233" s="223">
        <v>0</v>
      </c>
      <c r="R233" s="223">
        <f>Q233*H233</f>
        <v>0</v>
      </c>
      <c r="S233" s="223">
        <v>0.187</v>
      </c>
      <c r="T233" s="224">
        <f>S233*H233</f>
        <v>0.935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164</v>
      </c>
      <c r="AT233" s="225" t="s">
        <v>159</v>
      </c>
      <c r="AU233" s="225" t="s">
        <v>82</v>
      </c>
      <c r="AY233" s="18" t="s">
        <v>157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80</v>
      </c>
      <c r="BK233" s="226">
        <f>ROUND(I233*H233,2)</f>
        <v>0</v>
      </c>
      <c r="BL233" s="18" t="s">
        <v>164</v>
      </c>
      <c r="BM233" s="225" t="s">
        <v>362</v>
      </c>
    </row>
    <row r="234" spans="1:47" s="2" customFormat="1" ht="12">
      <c r="A234" s="39"/>
      <c r="B234" s="40"/>
      <c r="C234" s="41"/>
      <c r="D234" s="227" t="s">
        <v>166</v>
      </c>
      <c r="E234" s="41"/>
      <c r="F234" s="228" t="s">
        <v>363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166</v>
      </c>
      <c r="AU234" s="18" t="s">
        <v>82</v>
      </c>
    </row>
    <row r="235" spans="1:47" s="2" customFormat="1" ht="12">
      <c r="A235" s="39"/>
      <c r="B235" s="40"/>
      <c r="C235" s="41"/>
      <c r="D235" s="232" t="s">
        <v>168</v>
      </c>
      <c r="E235" s="41"/>
      <c r="F235" s="233" t="s">
        <v>364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168</v>
      </c>
      <c r="AU235" s="18" t="s">
        <v>82</v>
      </c>
    </row>
    <row r="236" spans="1:51" s="13" customFormat="1" ht="12">
      <c r="A236" s="13"/>
      <c r="B236" s="234"/>
      <c r="C236" s="235"/>
      <c r="D236" s="227" t="s">
        <v>170</v>
      </c>
      <c r="E236" s="236" t="s">
        <v>19</v>
      </c>
      <c r="F236" s="237" t="s">
        <v>365</v>
      </c>
      <c r="G236" s="235"/>
      <c r="H236" s="238">
        <v>5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82</v>
      </c>
      <c r="AW236" s="13" t="s">
        <v>33</v>
      </c>
      <c r="AX236" s="13" t="s">
        <v>80</v>
      </c>
      <c r="AY236" s="244" t="s">
        <v>157</v>
      </c>
    </row>
    <row r="237" spans="1:65" s="2" customFormat="1" ht="33" customHeight="1">
      <c r="A237" s="39"/>
      <c r="B237" s="40"/>
      <c r="C237" s="214" t="s">
        <v>366</v>
      </c>
      <c r="D237" s="267" t="s">
        <v>159</v>
      </c>
      <c r="E237" s="215" t="s">
        <v>367</v>
      </c>
      <c r="F237" s="216" t="s">
        <v>368</v>
      </c>
      <c r="G237" s="217" t="s">
        <v>247</v>
      </c>
      <c r="H237" s="218">
        <v>18.9</v>
      </c>
      <c r="I237" s="219"/>
      <c r="J237" s="220">
        <f>ROUND(I237*H237,2)</f>
        <v>0</v>
      </c>
      <c r="K237" s="216" t="s">
        <v>163</v>
      </c>
      <c r="L237" s="45"/>
      <c r="M237" s="221" t="s">
        <v>19</v>
      </c>
      <c r="N237" s="222" t="s">
        <v>43</v>
      </c>
      <c r="O237" s="85"/>
      <c r="P237" s="223">
        <f>O237*H237</f>
        <v>0</v>
      </c>
      <c r="Q237" s="223">
        <v>0</v>
      </c>
      <c r="R237" s="223">
        <f>Q237*H237</f>
        <v>0</v>
      </c>
      <c r="S237" s="223">
        <v>0.027</v>
      </c>
      <c r="T237" s="224">
        <f>S237*H237</f>
        <v>0.5103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164</v>
      </c>
      <c r="AT237" s="225" t="s">
        <v>159</v>
      </c>
      <c r="AU237" s="225" t="s">
        <v>82</v>
      </c>
      <c r="AY237" s="18" t="s">
        <v>157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8" t="s">
        <v>80</v>
      </c>
      <c r="BK237" s="226">
        <f>ROUND(I237*H237,2)</f>
        <v>0</v>
      </c>
      <c r="BL237" s="18" t="s">
        <v>164</v>
      </c>
      <c r="BM237" s="225" t="s">
        <v>369</v>
      </c>
    </row>
    <row r="238" spans="1:47" s="2" customFormat="1" ht="12">
      <c r="A238" s="39"/>
      <c r="B238" s="40"/>
      <c r="C238" s="41"/>
      <c r="D238" s="227" t="s">
        <v>166</v>
      </c>
      <c r="E238" s="41"/>
      <c r="F238" s="228" t="s">
        <v>370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166</v>
      </c>
      <c r="AU238" s="18" t="s">
        <v>82</v>
      </c>
    </row>
    <row r="239" spans="1:47" s="2" customFormat="1" ht="12">
      <c r="A239" s="39"/>
      <c r="B239" s="40"/>
      <c r="C239" s="41"/>
      <c r="D239" s="232" t="s">
        <v>168</v>
      </c>
      <c r="E239" s="41"/>
      <c r="F239" s="233" t="s">
        <v>371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168</v>
      </c>
      <c r="AU239" s="18" t="s">
        <v>82</v>
      </c>
    </row>
    <row r="240" spans="1:51" s="13" customFormat="1" ht="12">
      <c r="A240" s="13"/>
      <c r="B240" s="234"/>
      <c r="C240" s="235"/>
      <c r="D240" s="227" t="s">
        <v>170</v>
      </c>
      <c r="E240" s="236" t="s">
        <v>19</v>
      </c>
      <c r="F240" s="237" t="s">
        <v>372</v>
      </c>
      <c r="G240" s="235"/>
      <c r="H240" s="238">
        <v>7.2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170</v>
      </c>
      <c r="AU240" s="244" t="s">
        <v>82</v>
      </c>
      <c r="AV240" s="13" t="s">
        <v>82</v>
      </c>
      <c r="AW240" s="13" t="s">
        <v>33</v>
      </c>
      <c r="AX240" s="13" t="s">
        <v>72</v>
      </c>
      <c r="AY240" s="244" t="s">
        <v>157</v>
      </c>
    </row>
    <row r="241" spans="1:51" s="13" customFormat="1" ht="12">
      <c r="A241" s="13"/>
      <c r="B241" s="234"/>
      <c r="C241" s="235"/>
      <c r="D241" s="227" t="s">
        <v>170</v>
      </c>
      <c r="E241" s="236" t="s">
        <v>19</v>
      </c>
      <c r="F241" s="237" t="s">
        <v>373</v>
      </c>
      <c r="G241" s="235"/>
      <c r="H241" s="238">
        <v>11.7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170</v>
      </c>
      <c r="AU241" s="244" t="s">
        <v>82</v>
      </c>
      <c r="AV241" s="13" t="s">
        <v>82</v>
      </c>
      <c r="AW241" s="13" t="s">
        <v>33</v>
      </c>
      <c r="AX241" s="13" t="s">
        <v>72</v>
      </c>
      <c r="AY241" s="244" t="s">
        <v>157</v>
      </c>
    </row>
    <row r="242" spans="1:51" s="15" customFormat="1" ht="12">
      <c r="A242" s="15"/>
      <c r="B242" s="256"/>
      <c r="C242" s="257"/>
      <c r="D242" s="227" t="s">
        <v>170</v>
      </c>
      <c r="E242" s="258" t="s">
        <v>19</v>
      </c>
      <c r="F242" s="259" t="s">
        <v>208</v>
      </c>
      <c r="G242" s="257"/>
      <c r="H242" s="260">
        <v>18.9</v>
      </c>
      <c r="I242" s="261"/>
      <c r="J242" s="257"/>
      <c r="K242" s="257"/>
      <c r="L242" s="262"/>
      <c r="M242" s="263"/>
      <c r="N242" s="264"/>
      <c r="O242" s="264"/>
      <c r="P242" s="264"/>
      <c r="Q242" s="264"/>
      <c r="R242" s="264"/>
      <c r="S242" s="264"/>
      <c r="T242" s="26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6" t="s">
        <v>170</v>
      </c>
      <c r="AU242" s="266" t="s">
        <v>82</v>
      </c>
      <c r="AV242" s="15" t="s">
        <v>164</v>
      </c>
      <c r="AW242" s="15" t="s">
        <v>33</v>
      </c>
      <c r="AX242" s="15" t="s">
        <v>80</v>
      </c>
      <c r="AY242" s="266" t="s">
        <v>157</v>
      </c>
    </row>
    <row r="243" spans="1:65" s="2" customFormat="1" ht="24.15" customHeight="1">
      <c r="A243" s="39"/>
      <c r="B243" s="40"/>
      <c r="C243" s="214" t="s">
        <v>374</v>
      </c>
      <c r="D243" s="214" t="s">
        <v>159</v>
      </c>
      <c r="E243" s="215" t="s">
        <v>375</v>
      </c>
      <c r="F243" s="216" t="s">
        <v>376</v>
      </c>
      <c r="G243" s="217" t="s">
        <v>308</v>
      </c>
      <c r="H243" s="218">
        <v>11</v>
      </c>
      <c r="I243" s="219"/>
      <c r="J243" s="220">
        <f>ROUND(I243*H243,2)</f>
        <v>0</v>
      </c>
      <c r="K243" s="216" t="s">
        <v>163</v>
      </c>
      <c r="L243" s="45"/>
      <c r="M243" s="221" t="s">
        <v>19</v>
      </c>
      <c r="N243" s="222" t="s">
        <v>43</v>
      </c>
      <c r="O243" s="85"/>
      <c r="P243" s="223">
        <f>O243*H243</f>
        <v>0</v>
      </c>
      <c r="Q243" s="223">
        <v>0</v>
      </c>
      <c r="R243" s="223">
        <f>Q243*H243</f>
        <v>0</v>
      </c>
      <c r="S243" s="223">
        <v>0.045</v>
      </c>
      <c r="T243" s="224">
        <f>S243*H243</f>
        <v>0.495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164</v>
      </c>
      <c r="AT243" s="225" t="s">
        <v>159</v>
      </c>
      <c r="AU243" s="225" t="s">
        <v>82</v>
      </c>
      <c r="AY243" s="18" t="s">
        <v>157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80</v>
      </c>
      <c r="BK243" s="226">
        <f>ROUND(I243*H243,2)</f>
        <v>0</v>
      </c>
      <c r="BL243" s="18" t="s">
        <v>164</v>
      </c>
      <c r="BM243" s="225" t="s">
        <v>377</v>
      </c>
    </row>
    <row r="244" spans="1:47" s="2" customFormat="1" ht="12">
      <c r="A244" s="39"/>
      <c r="B244" s="40"/>
      <c r="C244" s="41"/>
      <c r="D244" s="227" t="s">
        <v>166</v>
      </c>
      <c r="E244" s="41"/>
      <c r="F244" s="228" t="s">
        <v>378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166</v>
      </c>
      <c r="AU244" s="18" t="s">
        <v>82</v>
      </c>
    </row>
    <row r="245" spans="1:47" s="2" customFormat="1" ht="12">
      <c r="A245" s="39"/>
      <c r="B245" s="40"/>
      <c r="C245" s="41"/>
      <c r="D245" s="232" t="s">
        <v>168</v>
      </c>
      <c r="E245" s="41"/>
      <c r="F245" s="233" t="s">
        <v>379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168</v>
      </c>
      <c r="AU245" s="18" t="s">
        <v>82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380</v>
      </c>
      <c r="G246" s="235"/>
      <c r="H246" s="238">
        <v>11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80</v>
      </c>
      <c r="AY246" s="244" t="s">
        <v>157</v>
      </c>
    </row>
    <row r="247" spans="1:65" s="2" customFormat="1" ht="24.15" customHeight="1">
      <c r="A247" s="39"/>
      <c r="B247" s="40"/>
      <c r="C247" s="214" t="s">
        <v>381</v>
      </c>
      <c r="D247" s="214" t="s">
        <v>159</v>
      </c>
      <c r="E247" s="215" t="s">
        <v>382</v>
      </c>
      <c r="F247" s="216" t="s">
        <v>383</v>
      </c>
      <c r="G247" s="217" t="s">
        <v>247</v>
      </c>
      <c r="H247" s="218">
        <v>5.79</v>
      </c>
      <c r="I247" s="219"/>
      <c r="J247" s="220">
        <f>ROUND(I247*H247,2)</f>
        <v>0</v>
      </c>
      <c r="K247" s="216" t="s">
        <v>163</v>
      </c>
      <c r="L247" s="45"/>
      <c r="M247" s="221" t="s">
        <v>19</v>
      </c>
      <c r="N247" s="222" t="s">
        <v>43</v>
      </c>
      <c r="O247" s="85"/>
      <c r="P247" s="223">
        <f>O247*H247</f>
        <v>0</v>
      </c>
      <c r="Q247" s="223">
        <v>0.00123</v>
      </c>
      <c r="R247" s="223">
        <f>Q247*H247</f>
        <v>0.0071217</v>
      </c>
      <c r="S247" s="223">
        <v>0.017</v>
      </c>
      <c r="T247" s="224">
        <f>S247*H247</f>
        <v>0.09843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164</v>
      </c>
      <c r="AT247" s="225" t="s">
        <v>159</v>
      </c>
      <c r="AU247" s="225" t="s">
        <v>82</v>
      </c>
      <c r="AY247" s="18" t="s">
        <v>157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80</v>
      </c>
      <c r="BK247" s="226">
        <f>ROUND(I247*H247,2)</f>
        <v>0</v>
      </c>
      <c r="BL247" s="18" t="s">
        <v>164</v>
      </c>
      <c r="BM247" s="225" t="s">
        <v>384</v>
      </c>
    </row>
    <row r="248" spans="1:47" s="2" customFormat="1" ht="12">
      <c r="A248" s="39"/>
      <c r="B248" s="40"/>
      <c r="C248" s="41"/>
      <c r="D248" s="227" t="s">
        <v>166</v>
      </c>
      <c r="E248" s="41"/>
      <c r="F248" s="228" t="s">
        <v>385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166</v>
      </c>
      <c r="AU248" s="18" t="s">
        <v>82</v>
      </c>
    </row>
    <row r="249" spans="1:47" s="2" customFormat="1" ht="12">
      <c r="A249" s="39"/>
      <c r="B249" s="40"/>
      <c r="C249" s="41"/>
      <c r="D249" s="232" t="s">
        <v>168</v>
      </c>
      <c r="E249" s="41"/>
      <c r="F249" s="233" t="s">
        <v>386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168</v>
      </c>
      <c r="AU249" s="18" t="s">
        <v>82</v>
      </c>
    </row>
    <row r="250" spans="1:51" s="13" customFormat="1" ht="12">
      <c r="A250" s="13"/>
      <c r="B250" s="234"/>
      <c r="C250" s="235"/>
      <c r="D250" s="227" t="s">
        <v>170</v>
      </c>
      <c r="E250" s="236" t="s">
        <v>19</v>
      </c>
      <c r="F250" s="237" t="s">
        <v>387</v>
      </c>
      <c r="G250" s="235"/>
      <c r="H250" s="238">
        <v>0.8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170</v>
      </c>
      <c r="AU250" s="244" t="s">
        <v>82</v>
      </c>
      <c r="AV250" s="13" t="s">
        <v>82</v>
      </c>
      <c r="AW250" s="13" t="s">
        <v>33</v>
      </c>
      <c r="AX250" s="13" t="s">
        <v>72</v>
      </c>
      <c r="AY250" s="244" t="s">
        <v>157</v>
      </c>
    </row>
    <row r="251" spans="1:51" s="13" customFormat="1" ht="12">
      <c r="A251" s="13"/>
      <c r="B251" s="234"/>
      <c r="C251" s="235"/>
      <c r="D251" s="227" t="s">
        <v>170</v>
      </c>
      <c r="E251" s="236" t="s">
        <v>19</v>
      </c>
      <c r="F251" s="237" t="s">
        <v>388</v>
      </c>
      <c r="G251" s="235"/>
      <c r="H251" s="238">
        <v>1.2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82</v>
      </c>
      <c r="AW251" s="13" t="s">
        <v>33</v>
      </c>
      <c r="AX251" s="13" t="s">
        <v>72</v>
      </c>
      <c r="AY251" s="244" t="s">
        <v>157</v>
      </c>
    </row>
    <row r="252" spans="1:51" s="13" customFormat="1" ht="12">
      <c r="A252" s="13"/>
      <c r="B252" s="234"/>
      <c r="C252" s="235"/>
      <c r="D252" s="227" t="s">
        <v>170</v>
      </c>
      <c r="E252" s="236" t="s">
        <v>19</v>
      </c>
      <c r="F252" s="237" t="s">
        <v>389</v>
      </c>
      <c r="G252" s="235"/>
      <c r="H252" s="238">
        <v>1.2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82</v>
      </c>
      <c r="AW252" s="13" t="s">
        <v>33</v>
      </c>
      <c r="AX252" s="13" t="s">
        <v>72</v>
      </c>
      <c r="AY252" s="244" t="s">
        <v>157</v>
      </c>
    </row>
    <row r="253" spans="1:51" s="13" customFormat="1" ht="12">
      <c r="A253" s="13"/>
      <c r="B253" s="234"/>
      <c r="C253" s="235"/>
      <c r="D253" s="227" t="s">
        <v>170</v>
      </c>
      <c r="E253" s="236" t="s">
        <v>19</v>
      </c>
      <c r="F253" s="237" t="s">
        <v>390</v>
      </c>
      <c r="G253" s="235"/>
      <c r="H253" s="238">
        <v>1.9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170</v>
      </c>
      <c r="AU253" s="244" t="s">
        <v>82</v>
      </c>
      <c r="AV253" s="13" t="s">
        <v>82</v>
      </c>
      <c r="AW253" s="13" t="s">
        <v>33</v>
      </c>
      <c r="AX253" s="13" t="s">
        <v>72</v>
      </c>
      <c r="AY253" s="244" t="s">
        <v>157</v>
      </c>
    </row>
    <row r="254" spans="1:51" s="13" customFormat="1" ht="12">
      <c r="A254" s="13"/>
      <c r="B254" s="234"/>
      <c r="C254" s="235"/>
      <c r="D254" s="227" t="s">
        <v>170</v>
      </c>
      <c r="E254" s="236" t="s">
        <v>19</v>
      </c>
      <c r="F254" s="237" t="s">
        <v>391</v>
      </c>
      <c r="G254" s="235"/>
      <c r="H254" s="238">
        <v>0.69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170</v>
      </c>
      <c r="AU254" s="244" t="s">
        <v>82</v>
      </c>
      <c r="AV254" s="13" t="s">
        <v>82</v>
      </c>
      <c r="AW254" s="13" t="s">
        <v>33</v>
      </c>
      <c r="AX254" s="13" t="s">
        <v>72</v>
      </c>
      <c r="AY254" s="244" t="s">
        <v>157</v>
      </c>
    </row>
    <row r="255" spans="1:51" s="15" customFormat="1" ht="12">
      <c r="A255" s="15"/>
      <c r="B255" s="256"/>
      <c r="C255" s="257"/>
      <c r="D255" s="227" t="s">
        <v>170</v>
      </c>
      <c r="E255" s="258" t="s">
        <v>19</v>
      </c>
      <c r="F255" s="259" t="s">
        <v>208</v>
      </c>
      <c r="G255" s="257"/>
      <c r="H255" s="260">
        <v>5.789999999999999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170</v>
      </c>
      <c r="AU255" s="266" t="s">
        <v>82</v>
      </c>
      <c r="AV255" s="15" t="s">
        <v>164</v>
      </c>
      <c r="AW255" s="15" t="s">
        <v>33</v>
      </c>
      <c r="AX255" s="15" t="s">
        <v>80</v>
      </c>
      <c r="AY255" s="266" t="s">
        <v>157</v>
      </c>
    </row>
    <row r="256" spans="1:65" s="2" customFormat="1" ht="24.15" customHeight="1">
      <c r="A256" s="39"/>
      <c r="B256" s="40"/>
      <c r="C256" s="214" t="s">
        <v>392</v>
      </c>
      <c r="D256" s="214" t="s">
        <v>159</v>
      </c>
      <c r="E256" s="215" t="s">
        <v>393</v>
      </c>
      <c r="F256" s="216" t="s">
        <v>394</v>
      </c>
      <c r="G256" s="217" t="s">
        <v>247</v>
      </c>
      <c r="H256" s="218">
        <v>1.6</v>
      </c>
      <c r="I256" s="219"/>
      <c r="J256" s="220">
        <f>ROUND(I256*H256,2)</f>
        <v>0</v>
      </c>
      <c r="K256" s="216" t="s">
        <v>163</v>
      </c>
      <c r="L256" s="45"/>
      <c r="M256" s="221" t="s">
        <v>19</v>
      </c>
      <c r="N256" s="222" t="s">
        <v>43</v>
      </c>
      <c r="O256" s="85"/>
      <c r="P256" s="223">
        <f>O256*H256</f>
        <v>0</v>
      </c>
      <c r="Q256" s="223">
        <v>0.00137</v>
      </c>
      <c r="R256" s="223">
        <f>Q256*H256</f>
        <v>0.002192</v>
      </c>
      <c r="S256" s="223">
        <v>0.029</v>
      </c>
      <c r="T256" s="224">
        <f>S256*H256</f>
        <v>0.046400000000000004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164</v>
      </c>
      <c r="AT256" s="225" t="s">
        <v>159</v>
      </c>
      <c r="AU256" s="225" t="s">
        <v>82</v>
      </c>
      <c r="AY256" s="18" t="s">
        <v>157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80</v>
      </c>
      <c r="BK256" s="226">
        <f>ROUND(I256*H256,2)</f>
        <v>0</v>
      </c>
      <c r="BL256" s="18" t="s">
        <v>164</v>
      </c>
      <c r="BM256" s="225" t="s">
        <v>395</v>
      </c>
    </row>
    <row r="257" spans="1:47" s="2" customFormat="1" ht="12">
      <c r="A257" s="39"/>
      <c r="B257" s="40"/>
      <c r="C257" s="41"/>
      <c r="D257" s="227" t="s">
        <v>166</v>
      </c>
      <c r="E257" s="41"/>
      <c r="F257" s="228" t="s">
        <v>396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166</v>
      </c>
      <c r="AU257" s="18" t="s">
        <v>82</v>
      </c>
    </row>
    <row r="258" spans="1:47" s="2" customFormat="1" ht="12">
      <c r="A258" s="39"/>
      <c r="B258" s="40"/>
      <c r="C258" s="41"/>
      <c r="D258" s="232" t="s">
        <v>168</v>
      </c>
      <c r="E258" s="41"/>
      <c r="F258" s="233" t="s">
        <v>397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168</v>
      </c>
      <c r="AU258" s="18" t="s">
        <v>82</v>
      </c>
    </row>
    <row r="259" spans="1:51" s="13" customFormat="1" ht="12">
      <c r="A259" s="13"/>
      <c r="B259" s="234"/>
      <c r="C259" s="235"/>
      <c r="D259" s="227" t="s">
        <v>170</v>
      </c>
      <c r="E259" s="236" t="s">
        <v>19</v>
      </c>
      <c r="F259" s="237" t="s">
        <v>398</v>
      </c>
      <c r="G259" s="235"/>
      <c r="H259" s="238">
        <v>0.4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170</v>
      </c>
      <c r="AU259" s="244" t="s">
        <v>82</v>
      </c>
      <c r="AV259" s="13" t="s">
        <v>82</v>
      </c>
      <c r="AW259" s="13" t="s">
        <v>33</v>
      </c>
      <c r="AX259" s="13" t="s">
        <v>72</v>
      </c>
      <c r="AY259" s="244" t="s">
        <v>157</v>
      </c>
    </row>
    <row r="260" spans="1:51" s="13" customFormat="1" ht="12">
      <c r="A260" s="13"/>
      <c r="B260" s="234"/>
      <c r="C260" s="235"/>
      <c r="D260" s="227" t="s">
        <v>170</v>
      </c>
      <c r="E260" s="236" t="s">
        <v>19</v>
      </c>
      <c r="F260" s="237" t="s">
        <v>399</v>
      </c>
      <c r="G260" s="235"/>
      <c r="H260" s="238">
        <v>0.3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170</v>
      </c>
      <c r="AU260" s="244" t="s">
        <v>82</v>
      </c>
      <c r="AV260" s="13" t="s">
        <v>82</v>
      </c>
      <c r="AW260" s="13" t="s">
        <v>33</v>
      </c>
      <c r="AX260" s="13" t="s">
        <v>72</v>
      </c>
      <c r="AY260" s="244" t="s">
        <v>157</v>
      </c>
    </row>
    <row r="261" spans="1:51" s="13" customFormat="1" ht="12">
      <c r="A261" s="13"/>
      <c r="B261" s="234"/>
      <c r="C261" s="235"/>
      <c r="D261" s="227" t="s">
        <v>170</v>
      </c>
      <c r="E261" s="236" t="s">
        <v>19</v>
      </c>
      <c r="F261" s="237" t="s">
        <v>400</v>
      </c>
      <c r="G261" s="235"/>
      <c r="H261" s="238">
        <v>0.6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4" t="s">
        <v>170</v>
      </c>
      <c r="AU261" s="244" t="s">
        <v>82</v>
      </c>
      <c r="AV261" s="13" t="s">
        <v>82</v>
      </c>
      <c r="AW261" s="13" t="s">
        <v>33</v>
      </c>
      <c r="AX261" s="13" t="s">
        <v>72</v>
      </c>
      <c r="AY261" s="244" t="s">
        <v>157</v>
      </c>
    </row>
    <row r="262" spans="1:51" s="13" customFormat="1" ht="12">
      <c r="A262" s="13"/>
      <c r="B262" s="234"/>
      <c r="C262" s="235"/>
      <c r="D262" s="227" t="s">
        <v>170</v>
      </c>
      <c r="E262" s="236" t="s">
        <v>19</v>
      </c>
      <c r="F262" s="237" t="s">
        <v>399</v>
      </c>
      <c r="G262" s="235"/>
      <c r="H262" s="238">
        <v>0.3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170</v>
      </c>
      <c r="AU262" s="244" t="s">
        <v>82</v>
      </c>
      <c r="AV262" s="13" t="s">
        <v>82</v>
      </c>
      <c r="AW262" s="13" t="s">
        <v>33</v>
      </c>
      <c r="AX262" s="13" t="s">
        <v>72</v>
      </c>
      <c r="AY262" s="244" t="s">
        <v>157</v>
      </c>
    </row>
    <row r="263" spans="1:51" s="15" customFormat="1" ht="12">
      <c r="A263" s="15"/>
      <c r="B263" s="256"/>
      <c r="C263" s="257"/>
      <c r="D263" s="227" t="s">
        <v>170</v>
      </c>
      <c r="E263" s="258" t="s">
        <v>19</v>
      </c>
      <c r="F263" s="259" t="s">
        <v>208</v>
      </c>
      <c r="G263" s="257"/>
      <c r="H263" s="260">
        <v>1.5999999999999999</v>
      </c>
      <c r="I263" s="261"/>
      <c r="J263" s="257"/>
      <c r="K263" s="257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170</v>
      </c>
      <c r="AU263" s="266" t="s">
        <v>82</v>
      </c>
      <c r="AV263" s="15" t="s">
        <v>164</v>
      </c>
      <c r="AW263" s="15" t="s">
        <v>33</v>
      </c>
      <c r="AX263" s="15" t="s">
        <v>80</v>
      </c>
      <c r="AY263" s="266" t="s">
        <v>157</v>
      </c>
    </row>
    <row r="264" spans="1:65" s="2" customFormat="1" ht="24.15" customHeight="1">
      <c r="A264" s="39"/>
      <c r="B264" s="40"/>
      <c r="C264" s="214" t="s">
        <v>401</v>
      </c>
      <c r="D264" s="214" t="s">
        <v>159</v>
      </c>
      <c r="E264" s="215" t="s">
        <v>402</v>
      </c>
      <c r="F264" s="216" t="s">
        <v>403</v>
      </c>
      <c r="G264" s="217" t="s">
        <v>247</v>
      </c>
      <c r="H264" s="218">
        <v>1.7</v>
      </c>
      <c r="I264" s="219"/>
      <c r="J264" s="220">
        <f>ROUND(I264*H264,2)</f>
        <v>0</v>
      </c>
      <c r="K264" s="216" t="s">
        <v>163</v>
      </c>
      <c r="L264" s="45"/>
      <c r="M264" s="221" t="s">
        <v>19</v>
      </c>
      <c r="N264" s="222" t="s">
        <v>43</v>
      </c>
      <c r="O264" s="85"/>
      <c r="P264" s="223">
        <f>O264*H264</f>
        <v>0</v>
      </c>
      <c r="Q264" s="223">
        <v>0.00147</v>
      </c>
      <c r="R264" s="223">
        <f>Q264*H264</f>
        <v>0.002499</v>
      </c>
      <c r="S264" s="223">
        <v>0.039</v>
      </c>
      <c r="T264" s="224">
        <f>S264*H264</f>
        <v>0.0663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164</v>
      </c>
      <c r="AT264" s="225" t="s">
        <v>159</v>
      </c>
      <c r="AU264" s="225" t="s">
        <v>82</v>
      </c>
      <c r="AY264" s="18" t="s">
        <v>157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80</v>
      </c>
      <c r="BK264" s="226">
        <f>ROUND(I264*H264,2)</f>
        <v>0</v>
      </c>
      <c r="BL264" s="18" t="s">
        <v>164</v>
      </c>
      <c r="BM264" s="225" t="s">
        <v>404</v>
      </c>
    </row>
    <row r="265" spans="1:47" s="2" customFormat="1" ht="12">
      <c r="A265" s="39"/>
      <c r="B265" s="40"/>
      <c r="C265" s="41"/>
      <c r="D265" s="227" t="s">
        <v>166</v>
      </c>
      <c r="E265" s="41"/>
      <c r="F265" s="228" t="s">
        <v>405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166</v>
      </c>
      <c r="AU265" s="18" t="s">
        <v>82</v>
      </c>
    </row>
    <row r="266" spans="1:47" s="2" customFormat="1" ht="12">
      <c r="A266" s="39"/>
      <c r="B266" s="40"/>
      <c r="C266" s="41"/>
      <c r="D266" s="232" t="s">
        <v>168</v>
      </c>
      <c r="E266" s="41"/>
      <c r="F266" s="233" t="s">
        <v>406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168</v>
      </c>
      <c r="AU266" s="18" t="s">
        <v>82</v>
      </c>
    </row>
    <row r="267" spans="1:51" s="13" customFormat="1" ht="12">
      <c r="A267" s="13"/>
      <c r="B267" s="234"/>
      <c r="C267" s="235"/>
      <c r="D267" s="227" t="s">
        <v>170</v>
      </c>
      <c r="E267" s="236" t="s">
        <v>19</v>
      </c>
      <c r="F267" s="237" t="s">
        <v>407</v>
      </c>
      <c r="G267" s="235"/>
      <c r="H267" s="238">
        <v>0.8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170</v>
      </c>
      <c r="AU267" s="244" t="s">
        <v>82</v>
      </c>
      <c r="AV267" s="13" t="s">
        <v>82</v>
      </c>
      <c r="AW267" s="13" t="s">
        <v>33</v>
      </c>
      <c r="AX267" s="13" t="s">
        <v>72</v>
      </c>
      <c r="AY267" s="244" t="s">
        <v>157</v>
      </c>
    </row>
    <row r="268" spans="1:51" s="13" customFormat="1" ht="12">
      <c r="A268" s="13"/>
      <c r="B268" s="234"/>
      <c r="C268" s="235"/>
      <c r="D268" s="227" t="s">
        <v>170</v>
      </c>
      <c r="E268" s="236" t="s">
        <v>19</v>
      </c>
      <c r="F268" s="237" t="s">
        <v>399</v>
      </c>
      <c r="G268" s="235"/>
      <c r="H268" s="238">
        <v>0.3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170</v>
      </c>
      <c r="AU268" s="244" t="s">
        <v>82</v>
      </c>
      <c r="AV268" s="13" t="s">
        <v>82</v>
      </c>
      <c r="AW268" s="13" t="s">
        <v>33</v>
      </c>
      <c r="AX268" s="13" t="s">
        <v>72</v>
      </c>
      <c r="AY268" s="244" t="s">
        <v>157</v>
      </c>
    </row>
    <row r="269" spans="1:51" s="13" customFormat="1" ht="12">
      <c r="A269" s="13"/>
      <c r="B269" s="234"/>
      <c r="C269" s="235"/>
      <c r="D269" s="227" t="s">
        <v>170</v>
      </c>
      <c r="E269" s="236" t="s">
        <v>19</v>
      </c>
      <c r="F269" s="237" t="s">
        <v>399</v>
      </c>
      <c r="G269" s="235"/>
      <c r="H269" s="238">
        <v>0.3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170</v>
      </c>
      <c r="AU269" s="244" t="s">
        <v>82</v>
      </c>
      <c r="AV269" s="13" t="s">
        <v>82</v>
      </c>
      <c r="AW269" s="13" t="s">
        <v>33</v>
      </c>
      <c r="AX269" s="13" t="s">
        <v>72</v>
      </c>
      <c r="AY269" s="244" t="s">
        <v>157</v>
      </c>
    </row>
    <row r="270" spans="1:51" s="13" customFormat="1" ht="12">
      <c r="A270" s="13"/>
      <c r="B270" s="234"/>
      <c r="C270" s="235"/>
      <c r="D270" s="227" t="s">
        <v>170</v>
      </c>
      <c r="E270" s="236" t="s">
        <v>19</v>
      </c>
      <c r="F270" s="237" t="s">
        <v>399</v>
      </c>
      <c r="G270" s="235"/>
      <c r="H270" s="238">
        <v>0.3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170</v>
      </c>
      <c r="AU270" s="244" t="s">
        <v>82</v>
      </c>
      <c r="AV270" s="13" t="s">
        <v>82</v>
      </c>
      <c r="AW270" s="13" t="s">
        <v>33</v>
      </c>
      <c r="AX270" s="13" t="s">
        <v>72</v>
      </c>
      <c r="AY270" s="244" t="s">
        <v>157</v>
      </c>
    </row>
    <row r="271" spans="1:51" s="15" customFormat="1" ht="12">
      <c r="A271" s="15"/>
      <c r="B271" s="256"/>
      <c r="C271" s="257"/>
      <c r="D271" s="227" t="s">
        <v>170</v>
      </c>
      <c r="E271" s="258" t="s">
        <v>19</v>
      </c>
      <c r="F271" s="259" t="s">
        <v>208</v>
      </c>
      <c r="G271" s="257"/>
      <c r="H271" s="260">
        <v>1.7000000000000002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170</v>
      </c>
      <c r="AU271" s="266" t="s">
        <v>82</v>
      </c>
      <c r="AV271" s="15" t="s">
        <v>164</v>
      </c>
      <c r="AW271" s="15" t="s">
        <v>33</v>
      </c>
      <c r="AX271" s="15" t="s">
        <v>80</v>
      </c>
      <c r="AY271" s="266" t="s">
        <v>157</v>
      </c>
    </row>
    <row r="272" spans="1:65" s="2" customFormat="1" ht="24.15" customHeight="1">
      <c r="A272" s="39"/>
      <c r="B272" s="40"/>
      <c r="C272" s="214" t="s">
        <v>408</v>
      </c>
      <c r="D272" s="214" t="s">
        <v>159</v>
      </c>
      <c r="E272" s="215" t="s">
        <v>409</v>
      </c>
      <c r="F272" s="216" t="s">
        <v>410</v>
      </c>
      <c r="G272" s="217" t="s">
        <v>247</v>
      </c>
      <c r="H272" s="218">
        <v>0.4</v>
      </c>
      <c r="I272" s="219"/>
      <c r="J272" s="220">
        <f>ROUND(I272*H272,2)</f>
        <v>0</v>
      </c>
      <c r="K272" s="216" t="s">
        <v>163</v>
      </c>
      <c r="L272" s="45"/>
      <c r="M272" s="221" t="s">
        <v>19</v>
      </c>
      <c r="N272" s="222" t="s">
        <v>43</v>
      </c>
      <c r="O272" s="85"/>
      <c r="P272" s="223">
        <f>O272*H272</f>
        <v>0</v>
      </c>
      <c r="Q272" s="223">
        <v>0.00279</v>
      </c>
      <c r="R272" s="223">
        <f>Q272*H272</f>
        <v>0.001116</v>
      </c>
      <c r="S272" s="223">
        <v>0.056</v>
      </c>
      <c r="T272" s="224">
        <f>S272*H272</f>
        <v>0.022400000000000003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164</v>
      </c>
      <c r="AT272" s="225" t="s">
        <v>159</v>
      </c>
      <c r="AU272" s="225" t="s">
        <v>82</v>
      </c>
      <c r="AY272" s="18" t="s">
        <v>157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80</v>
      </c>
      <c r="BK272" s="226">
        <f>ROUND(I272*H272,2)</f>
        <v>0</v>
      </c>
      <c r="BL272" s="18" t="s">
        <v>164</v>
      </c>
      <c r="BM272" s="225" t="s">
        <v>411</v>
      </c>
    </row>
    <row r="273" spans="1:47" s="2" customFormat="1" ht="12">
      <c r="A273" s="39"/>
      <c r="B273" s="40"/>
      <c r="C273" s="41"/>
      <c r="D273" s="227" t="s">
        <v>166</v>
      </c>
      <c r="E273" s="41"/>
      <c r="F273" s="228" t="s">
        <v>412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166</v>
      </c>
      <c r="AU273" s="18" t="s">
        <v>82</v>
      </c>
    </row>
    <row r="274" spans="1:47" s="2" customFormat="1" ht="12">
      <c r="A274" s="39"/>
      <c r="B274" s="40"/>
      <c r="C274" s="41"/>
      <c r="D274" s="232" t="s">
        <v>168</v>
      </c>
      <c r="E274" s="41"/>
      <c r="F274" s="233" t="s">
        <v>413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168</v>
      </c>
      <c r="AU274" s="18" t="s">
        <v>82</v>
      </c>
    </row>
    <row r="275" spans="1:51" s="13" customFormat="1" ht="12">
      <c r="A275" s="13"/>
      <c r="B275" s="234"/>
      <c r="C275" s="235"/>
      <c r="D275" s="227" t="s">
        <v>170</v>
      </c>
      <c r="E275" s="236" t="s">
        <v>19</v>
      </c>
      <c r="F275" s="237" t="s">
        <v>398</v>
      </c>
      <c r="G275" s="235"/>
      <c r="H275" s="238">
        <v>0.4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4" t="s">
        <v>170</v>
      </c>
      <c r="AU275" s="244" t="s">
        <v>82</v>
      </c>
      <c r="AV275" s="13" t="s">
        <v>82</v>
      </c>
      <c r="AW275" s="13" t="s">
        <v>33</v>
      </c>
      <c r="AX275" s="13" t="s">
        <v>80</v>
      </c>
      <c r="AY275" s="244" t="s">
        <v>157</v>
      </c>
    </row>
    <row r="276" spans="1:63" s="12" customFormat="1" ht="22.8" customHeight="1">
      <c r="A276" s="12"/>
      <c r="B276" s="198"/>
      <c r="C276" s="199"/>
      <c r="D276" s="200" t="s">
        <v>71</v>
      </c>
      <c r="E276" s="212" t="s">
        <v>414</v>
      </c>
      <c r="F276" s="212" t="s">
        <v>415</v>
      </c>
      <c r="G276" s="199"/>
      <c r="H276" s="199"/>
      <c r="I276" s="202"/>
      <c r="J276" s="213">
        <f>BK276</f>
        <v>0</v>
      </c>
      <c r="K276" s="199"/>
      <c r="L276" s="204"/>
      <c r="M276" s="205"/>
      <c r="N276" s="206"/>
      <c r="O276" s="206"/>
      <c r="P276" s="207">
        <f>SUM(P277:P308)</f>
        <v>0</v>
      </c>
      <c r="Q276" s="206"/>
      <c r="R276" s="207">
        <f>SUM(R277:R308)</f>
        <v>0</v>
      </c>
      <c r="S276" s="206"/>
      <c r="T276" s="208">
        <f>SUM(T277:T308)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9" t="s">
        <v>80</v>
      </c>
      <c r="AT276" s="210" t="s">
        <v>71</v>
      </c>
      <c r="AU276" s="210" t="s">
        <v>80</v>
      </c>
      <c r="AY276" s="209" t="s">
        <v>157</v>
      </c>
      <c r="BK276" s="211">
        <f>SUM(BK277:BK308)</f>
        <v>0</v>
      </c>
    </row>
    <row r="277" spans="1:65" s="2" customFormat="1" ht="33" customHeight="1">
      <c r="A277" s="39"/>
      <c r="B277" s="40"/>
      <c r="C277" s="214" t="s">
        <v>416</v>
      </c>
      <c r="D277" s="214" t="s">
        <v>159</v>
      </c>
      <c r="E277" s="215" t="s">
        <v>417</v>
      </c>
      <c r="F277" s="216" t="s">
        <v>418</v>
      </c>
      <c r="G277" s="217" t="s">
        <v>190</v>
      </c>
      <c r="H277" s="218">
        <v>515.767</v>
      </c>
      <c r="I277" s="219"/>
      <c r="J277" s="220">
        <f>ROUND(I277*H277,2)</f>
        <v>0</v>
      </c>
      <c r="K277" s="216" t="s">
        <v>163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164</v>
      </c>
      <c r="AT277" s="225" t="s">
        <v>159</v>
      </c>
      <c r="AU277" s="225" t="s">
        <v>82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164</v>
      </c>
      <c r="BM277" s="225" t="s">
        <v>419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420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82</v>
      </c>
    </row>
    <row r="279" spans="1:47" s="2" customFormat="1" ht="12">
      <c r="A279" s="39"/>
      <c r="B279" s="40"/>
      <c r="C279" s="41"/>
      <c r="D279" s="232" t="s">
        <v>168</v>
      </c>
      <c r="E279" s="41"/>
      <c r="F279" s="233" t="s">
        <v>421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168</v>
      </c>
      <c r="AU279" s="18" t="s">
        <v>82</v>
      </c>
    </row>
    <row r="280" spans="1:65" s="2" customFormat="1" ht="24.15" customHeight="1">
      <c r="A280" s="39"/>
      <c r="B280" s="40"/>
      <c r="C280" s="214" t="s">
        <v>422</v>
      </c>
      <c r="D280" s="214" t="s">
        <v>159</v>
      </c>
      <c r="E280" s="215" t="s">
        <v>423</v>
      </c>
      <c r="F280" s="216" t="s">
        <v>424</v>
      </c>
      <c r="G280" s="217" t="s">
        <v>190</v>
      </c>
      <c r="H280" s="218">
        <v>515.767</v>
      </c>
      <c r="I280" s="219"/>
      <c r="J280" s="220">
        <f>ROUND(I280*H280,2)</f>
        <v>0</v>
      </c>
      <c r="K280" s="216" t="s">
        <v>163</v>
      </c>
      <c r="L280" s="45"/>
      <c r="M280" s="221" t="s">
        <v>19</v>
      </c>
      <c r="N280" s="222" t="s">
        <v>43</v>
      </c>
      <c r="O280" s="85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5" t="s">
        <v>164</v>
      </c>
      <c r="AT280" s="225" t="s">
        <v>159</v>
      </c>
      <c r="AU280" s="225" t="s">
        <v>82</v>
      </c>
      <c r="AY280" s="18" t="s">
        <v>157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8" t="s">
        <v>80</v>
      </c>
      <c r="BK280" s="226">
        <f>ROUND(I280*H280,2)</f>
        <v>0</v>
      </c>
      <c r="BL280" s="18" t="s">
        <v>164</v>
      </c>
      <c r="BM280" s="225" t="s">
        <v>425</v>
      </c>
    </row>
    <row r="281" spans="1:47" s="2" customFormat="1" ht="12">
      <c r="A281" s="39"/>
      <c r="B281" s="40"/>
      <c r="C281" s="41"/>
      <c r="D281" s="227" t="s">
        <v>166</v>
      </c>
      <c r="E281" s="41"/>
      <c r="F281" s="228" t="s">
        <v>426</v>
      </c>
      <c r="G281" s="41"/>
      <c r="H281" s="41"/>
      <c r="I281" s="229"/>
      <c r="J281" s="41"/>
      <c r="K281" s="41"/>
      <c r="L281" s="45"/>
      <c r="M281" s="230"/>
      <c r="N281" s="231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166</v>
      </c>
      <c r="AU281" s="18" t="s">
        <v>82</v>
      </c>
    </row>
    <row r="282" spans="1:47" s="2" customFormat="1" ht="12">
      <c r="A282" s="39"/>
      <c r="B282" s="40"/>
      <c r="C282" s="41"/>
      <c r="D282" s="232" t="s">
        <v>168</v>
      </c>
      <c r="E282" s="41"/>
      <c r="F282" s="233" t="s">
        <v>427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168</v>
      </c>
      <c r="AU282" s="18" t="s">
        <v>82</v>
      </c>
    </row>
    <row r="283" spans="1:65" s="2" customFormat="1" ht="24.15" customHeight="1">
      <c r="A283" s="39"/>
      <c r="B283" s="40"/>
      <c r="C283" s="214" t="s">
        <v>428</v>
      </c>
      <c r="D283" s="214" t="s">
        <v>159</v>
      </c>
      <c r="E283" s="215" t="s">
        <v>429</v>
      </c>
      <c r="F283" s="216" t="s">
        <v>430</v>
      </c>
      <c r="G283" s="217" t="s">
        <v>190</v>
      </c>
      <c r="H283" s="218">
        <v>4641.903</v>
      </c>
      <c r="I283" s="219"/>
      <c r="J283" s="220">
        <f>ROUND(I283*H283,2)</f>
        <v>0</v>
      </c>
      <c r="K283" s="216" t="s">
        <v>163</v>
      </c>
      <c r="L283" s="45"/>
      <c r="M283" s="221" t="s">
        <v>19</v>
      </c>
      <c r="N283" s="222" t="s">
        <v>43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164</v>
      </c>
      <c r="AT283" s="225" t="s">
        <v>159</v>
      </c>
      <c r="AU283" s="225" t="s">
        <v>82</v>
      </c>
      <c r="AY283" s="18" t="s">
        <v>157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80</v>
      </c>
      <c r="BK283" s="226">
        <f>ROUND(I283*H283,2)</f>
        <v>0</v>
      </c>
      <c r="BL283" s="18" t="s">
        <v>164</v>
      </c>
      <c r="BM283" s="225" t="s">
        <v>431</v>
      </c>
    </row>
    <row r="284" spans="1:47" s="2" customFormat="1" ht="12">
      <c r="A284" s="39"/>
      <c r="B284" s="40"/>
      <c r="C284" s="41"/>
      <c r="D284" s="227" t="s">
        <v>166</v>
      </c>
      <c r="E284" s="41"/>
      <c r="F284" s="228" t="s">
        <v>432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166</v>
      </c>
      <c r="AU284" s="18" t="s">
        <v>82</v>
      </c>
    </row>
    <row r="285" spans="1:47" s="2" customFormat="1" ht="12">
      <c r="A285" s="39"/>
      <c r="B285" s="40"/>
      <c r="C285" s="41"/>
      <c r="D285" s="232" t="s">
        <v>168</v>
      </c>
      <c r="E285" s="41"/>
      <c r="F285" s="233" t="s">
        <v>433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168</v>
      </c>
      <c r="AU285" s="18" t="s">
        <v>82</v>
      </c>
    </row>
    <row r="286" spans="1:51" s="13" customFormat="1" ht="12">
      <c r="A286" s="13"/>
      <c r="B286" s="234"/>
      <c r="C286" s="235"/>
      <c r="D286" s="227" t="s">
        <v>170</v>
      </c>
      <c r="E286" s="235"/>
      <c r="F286" s="237" t="s">
        <v>434</v>
      </c>
      <c r="G286" s="235"/>
      <c r="H286" s="238">
        <v>4641.903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170</v>
      </c>
      <c r="AU286" s="244" t="s">
        <v>82</v>
      </c>
      <c r="AV286" s="13" t="s">
        <v>82</v>
      </c>
      <c r="AW286" s="13" t="s">
        <v>4</v>
      </c>
      <c r="AX286" s="13" t="s">
        <v>80</v>
      </c>
      <c r="AY286" s="244" t="s">
        <v>157</v>
      </c>
    </row>
    <row r="287" spans="1:65" s="2" customFormat="1" ht="33" customHeight="1">
      <c r="A287" s="39"/>
      <c r="B287" s="40"/>
      <c r="C287" s="214" t="s">
        <v>435</v>
      </c>
      <c r="D287" s="214" t="s">
        <v>159</v>
      </c>
      <c r="E287" s="215" t="s">
        <v>436</v>
      </c>
      <c r="F287" s="216" t="s">
        <v>437</v>
      </c>
      <c r="G287" s="217" t="s">
        <v>190</v>
      </c>
      <c r="H287" s="218">
        <v>144.727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164</v>
      </c>
      <c r="AT287" s="225" t="s">
        <v>159</v>
      </c>
      <c r="AU287" s="225" t="s">
        <v>82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164</v>
      </c>
      <c r="BM287" s="225" t="s">
        <v>438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439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82</v>
      </c>
    </row>
    <row r="289" spans="1:47" s="2" customFormat="1" ht="12">
      <c r="A289" s="39"/>
      <c r="B289" s="40"/>
      <c r="C289" s="41"/>
      <c r="D289" s="227" t="s">
        <v>298</v>
      </c>
      <c r="E289" s="41"/>
      <c r="F289" s="268" t="s">
        <v>440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298</v>
      </c>
      <c r="AU289" s="18" t="s">
        <v>82</v>
      </c>
    </row>
    <row r="290" spans="1:51" s="13" customFormat="1" ht="12">
      <c r="A290" s="13"/>
      <c r="B290" s="234"/>
      <c r="C290" s="235"/>
      <c r="D290" s="227" t="s">
        <v>170</v>
      </c>
      <c r="E290" s="236" t="s">
        <v>19</v>
      </c>
      <c r="F290" s="237" t="s">
        <v>441</v>
      </c>
      <c r="G290" s="235"/>
      <c r="H290" s="238">
        <v>144.727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170</v>
      </c>
      <c r="AU290" s="244" t="s">
        <v>82</v>
      </c>
      <c r="AV290" s="13" t="s">
        <v>82</v>
      </c>
      <c r="AW290" s="13" t="s">
        <v>33</v>
      </c>
      <c r="AX290" s="13" t="s">
        <v>80</v>
      </c>
      <c r="AY290" s="244" t="s">
        <v>157</v>
      </c>
    </row>
    <row r="291" spans="1:65" s="2" customFormat="1" ht="33" customHeight="1">
      <c r="A291" s="39"/>
      <c r="B291" s="40"/>
      <c r="C291" s="214" t="s">
        <v>442</v>
      </c>
      <c r="D291" s="214" t="s">
        <v>159</v>
      </c>
      <c r="E291" s="215" t="s">
        <v>443</v>
      </c>
      <c r="F291" s="216" t="s">
        <v>444</v>
      </c>
      <c r="G291" s="217" t="s">
        <v>190</v>
      </c>
      <c r="H291" s="218">
        <v>9.5</v>
      </c>
      <c r="I291" s="219"/>
      <c r="J291" s="220">
        <f>ROUND(I291*H291,2)</f>
        <v>0</v>
      </c>
      <c r="K291" s="216" t="s">
        <v>163</v>
      </c>
      <c r="L291" s="45"/>
      <c r="M291" s="221" t="s">
        <v>19</v>
      </c>
      <c r="N291" s="222" t="s">
        <v>43</v>
      </c>
      <c r="O291" s="85"/>
      <c r="P291" s="223">
        <f>O291*H291</f>
        <v>0</v>
      </c>
      <c r="Q291" s="223">
        <v>0</v>
      </c>
      <c r="R291" s="223">
        <f>Q291*H291</f>
        <v>0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164</v>
      </c>
      <c r="AT291" s="225" t="s">
        <v>159</v>
      </c>
      <c r="AU291" s="225" t="s">
        <v>82</v>
      </c>
      <c r="AY291" s="18" t="s">
        <v>157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80</v>
      </c>
      <c r="BK291" s="226">
        <f>ROUND(I291*H291,2)</f>
        <v>0</v>
      </c>
      <c r="BL291" s="18" t="s">
        <v>164</v>
      </c>
      <c r="BM291" s="225" t="s">
        <v>445</v>
      </c>
    </row>
    <row r="292" spans="1:47" s="2" customFormat="1" ht="12">
      <c r="A292" s="39"/>
      <c r="B292" s="40"/>
      <c r="C292" s="41"/>
      <c r="D292" s="227" t="s">
        <v>166</v>
      </c>
      <c r="E292" s="41"/>
      <c r="F292" s="228" t="s">
        <v>446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166</v>
      </c>
      <c r="AU292" s="18" t="s">
        <v>82</v>
      </c>
    </row>
    <row r="293" spans="1:47" s="2" customFormat="1" ht="12">
      <c r="A293" s="39"/>
      <c r="B293" s="40"/>
      <c r="C293" s="41"/>
      <c r="D293" s="232" t="s">
        <v>168</v>
      </c>
      <c r="E293" s="41"/>
      <c r="F293" s="233" t="s">
        <v>447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168</v>
      </c>
      <c r="AU293" s="18" t="s">
        <v>82</v>
      </c>
    </row>
    <row r="294" spans="1:65" s="2" customFormat="1" ht="33" customHeight="1">
      <c r="A294" s="39"/>
      <c r="B294" s="40"/>
      <c r="C294" s="214" t="s">
        <v>448</v>
      </c>
      <c r="D294" s="214" t="s">
        <v>159</v>
      </c>
      <c r="E294" s="215" t="s">
        <v>449</v>
      </c>
      <c r="F294" s="216" t="s">
        <v>450</v>
      </c>
      <c r="G294" s="217" t="s">
        <v>190</v>
      </c>
      <c r="H294" s="218">
        <v>0.245</v>
      </c>
      <c r="I294" s="219"/>
      <c r="J294" s="220">
        <f>ROUND(I294*H294,2)</f>
        <v>0</v>
      </c>
      <c r="K294" s="216" t="s">
        <v>163</v>
      </c>
      <c r="L294" s="45"/>
      <c r="M294" s="221" t="s">
        <v>19</v>
      </c>
      <c r="N294" s="222" t="s">
        <v>43</v>
      </c>
      <c r="O294" s="85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164</v>
      </c>
      <c r="AT294" s="225" t="s">
        <v>159</v>
      </c>
      <c r="AU294" s="225" t="s">
        <v>82</v>
      </c>
      <c r="AY294" s="18" t="s">
        <v>157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80</v>
      </c>
      <c r="BK294" s="226">
        <f>ROUND(I294*H294,2)</f>
        <v>0</v>
      </c>
      <c r="BL294" s="18" t="s">
        <v>164</v>
      </c>
      <c r="BM294" s="225" t="s">
        <v>451</v>
      </c>
    </row>
    <row r="295" spans="1:47" s="2" customFormat="1" ht="12">
      <c r="A295" s="39"/>
      <c r="B295" s="40"/>
      <c r="C295" s="41"/>
      <c r="D295" s="227" t="s">
        <v>166</v>
      </c>
      <c r="E295" s="41"/>
      <c r="F295" s="228" t="s">
        <v>452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166</v>
      </c>
      <c r="AU295" s="18" t="s">
        <v>82</v>
      </c>
    </row>
    <row r="296" spans="1:47" s="2" customFormat="1" ht="12">
      <c r="A296" s="39"/>
      <c r="B296" s="40"/>
      <c r="C296" s="41"/>
      <c r="D296" s="232" t="s">
        <v>168</v>
      </c>
      <c r="E296" s="41"/>
      <c r="F296" s="233" t="s">
        <v>453</v>
      </c>
      <c r="G296" s="41"/>
      <c r="H296" s="41"/>
      <c r="I296" s="229"/>
      <c r="J296" s="41"/>
      <c r="K296" s="41"/>
      <c r="L296" s="45"/>
      <c r="M296" s="230"/>
      <c r="N296" s="231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168</v>
      </c>
      <c r="AU296" s="18" t="s">
        <v>82</v>
      </c>
    </row>
    <row r="297" spans="1:65" s="2" customFormat="1" ht="37.8" customHeight="1">
      <c r="A297" s="39"/>
      <c r="B297" s="40"/>
      <c r="C297" s="214" t="s">
        <v>454</v>
      </c>
      <c r="D297" s="214" t="s">
        <v>159</v>
      </c>
      <c r="E297" s="215" t="s">
        <v>455</v>
      </c>
      <c r="F297" s="216" t="s">
        <v>456</v>
      </c>
      <c r="G297" s="217" t="s">
        <v>190</v>
      </c>
      <c r="H297" s="218">
        <v>75</v>
      </c>
      <c r="I297" s="219"/>
      <c r="J297" s="220">
        <f>ROUND(I297*H297,2)</f>
        <v>0</v>
      </c>
      <c r="K297" s="216" t="s">
        <v>255</v>
      </c>
      <c r="L297" s="45"/>
      <c r="M297" s="221" t="s">
        <v>19</v>
      </c>
      <c r="N297" s="222" t="s">
        <v>43</v>
      </c>
      <c r="O297" s="85"/>
      <c r="P297" s="223">
        <f>O297*H297</f>
        <v>0</v>
      </c>
      <c r="Q297" s="223">
        <v>0</v>
      </c>
      <c r="R297" s="223">
        <f>Q297*H297</f>
        <v>0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164</v>
      </c>
      <c r="AT297" s="225" t="s">
        <v>159</v>
      </c>
      <c r="AU297" s="225" t="s">
        <v>82</v>
      </c>
      <c r="AY297" s="18" t="s">
        <v>157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80</v>
      </c>
      <c r="BK297" s="226">
        <f>ROUND(I297*H297,2)</f>
        <v>0</v>
      </c>
      <c r="BL297" s="18" t="s">
        <v>164</v>
      </c>
      <c r="BM297" s="225" t="s">
        <v>457</v>
      </c>
    </row>
    <row r="298" spans="1:47" s="2" customFormat="1" ht="12">
      <c r="A298" s="39"/>
      <c r="B298" s="40"/>
      <c r="C298" s="41"/>
      <c r="D298" s="227" t="s">
        <v>166</v>
      </c>
      <c r="E298" s="41"/>
      <c r="F298" s="228" t="s">
        <v>458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166</v>
      </c>
      <c r="AU298" s="18" t="s">
        <v>82</v>
      </c>
    </row>
    <row r="299" spans="1:47" s="2" customFormat="1" ht="12">
      <c r="A299" s="39"/>
      <c r="B299" s="40"/>
      <c r="C299" s="41"/>
      <c r="D299" s="232" t="s">
        <v>168</v>
      </c>
      <c r="E299" s="41"/>
      <c r="F299" s="233" t="s">
        <v>459</v>
      </c>
      <c r="G299" s="41"/>
      <c r="H299" s="41"/>
      <c r="I299" s="229"/>
      <c r="J299" s="41"/>
      <c r="K299" s="41"/>
      <c r="L299" s="45"/>
      <c r="M299" s="230"/>
      <c r="N299" s="23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168</v>
      </c>
      <c r="AU299" s="18" t="s">
        <v>82</v>
      </c>
    </row>
    <row r="300" spans="1:51" s="13" customFormat="1" ht="12">
      <c r="A300" s="13"/>
      <c r="B300" s="234"/>
      <c r="C300" s="235"/>
      <c r="D300" s="227" t="s">
        <v>170</v>
      </c>
      <c r="E300" s="236" t="s">
        <v>19</v>
      </c>
      <c r="F300" s="237" t="s">
        <v>460</v>
      </c>
      <c r="G300" s="235"/>
      <c r="H300" s="238">
        <v>75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170</v>
      </c>
      <c r="AU300" s="244" t="s">
        <v>82</v>
      </c>
      <c r="AV300" s="13" t="s">
        <v>82</v>
      </c>
      <c r="AW300" s="13" t="s">
        <v>33</v>
      </c>
      <c r="AX300" s="13" t="s">
        <v>80</v>
      </c>
      <c r="AY300" s="244" t="s">
        <v>157</v>
      </c>
    </row>
    <row r="301" spans="1:65" s="2" customFormat="1" ht="37.8" customHeight="1">
      <c r="A301" s="39"/>
      <c r="B301" s="40"/>
      <c r="C301" s="214" t="s">
        <v>461</v>
      </c>
      <c r="D301" s="214" t="s">
        <v>159</v>
      </c>
      <c r="E301" s="215" t="s">
        <v>462</v>
      </c>
      <c r="F301" s="216" t="s">
        <v>463</v>
      </c>
      <c r="G301" s="217" t="s">
        <v>190</v>
      </c>
      <c r="H301" s="218">
        <v>28.063</v>
      </c>
      <c r="I301" s="219"/>
      <c r="J301" s="220">
        <f>ROUND(I301*H301,2)</f>
        <v>0</v>
      </c>
      <c r="K301" s="216" t="s">
        <v>255</v>
      </c>
      <c r="L301" s="45"/>
      <c r="M301" s="221" t="s">
        <v>19</v>
      </c>
      <c r="N301" s="222" t="s">
        <v>43</v>
      </c>
      <c r="O301" s="85"/>
      <c r="P301" s="223">
        <f>O301*H301</f>
        <v>0</v>
      </c>
      <c r="Q301" s="223">
        <v>0</v>
      </c>
      <c r="R301" s="223">
        <f>Q301*H301</f>
        <v>0</v>
      </c>
      <c r="S301" s="223">
        <v>0</v>
      </c>
      <c r="T301" s="22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5" t="s">
        <v>164</v>
      </c>
      <c r="AT301" s="225" t="s">
        <v>159</v>
      </c>
      <c r="AU301" s="225" t="s">
        <v>82</v>
      </c>
      <c r="AY301" s="18" t="s">
        <v>157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8" t="s">
        <v>80</v>
      </c>
      <c r="BK301" s="226">
        <f>ROUND(I301*H301,2)</f>
        <v>0</v>
      </c>
      <c r="BL301" s="18" t="s">
        <v>164</v>
      </c>
      <c r="BM301" s="225" t="s">
        <v>464</v>
      </c>
    </row>
    <row r="302" spans="1:47" s="2" customFormat="1" ht="12">
      <c r="A302" s="39"/>
      <c r="B302" s="40"/>
      <c r="C302" s="41"/>
      <c r="D302" s="227" t="s">
        <v>166</v>
      </c>
      <c r="E302" s="41"/>
      <c r="F302" s="228" t="s">
        <v>465</v>
      </c>
      <c r="G302" s="41"/>
      <c r="H302" s="41"/>
      <c r="I302" s="229"/>
      <c r="J302" s="41"/>
      <c r="K302" s="41"/>
      <c r="L302" s="45"/>
      <c r="M302" s="230"/>
      <c r="N302" s="231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166</v>
      </c>
      <c r="AU302" s="18" t="s">
        <v>82</v>
      </c>
    </row>
    <row r="303" spans="1:47" s="2" customFormat="1" ht="12">
      <c r="A303" s="39"/>
      <c r="B303" s="40"/>
      <c r="C303" s="41"/>
      <c r="D303" s="232" t="s">
        <v>168</v>
      </c>
      <c r="E303" s="41"/>
      <c r="F303" s="233" t="s">
        <v>466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168</v>
      </c>
      <c r="AU303" s="18" t="s">
        <v>82</v>
      </c>
    </row>
    <row r="304" spans="1:51" s="13" customFormat="1" ht="12">
      <c r="A304" s="13"/>
      <c r="B304" s="234"/>
      <c r="C304" s="235"/>
      <c r="D304" s="227" t="s">
        <v>170</v>
      </c>
      <c r="E304" s="236" t="s">
        <v>19</v>
      </c>
      <c r="F304" s="237" t="s">
        <v>467</v>
      </c>
      <c r="G304" s="235"/>
      <c r="H304" s="238">
        <v>28.063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170</v>
      </c>
      <c r="AU304" s="244" t="s">
        <v>82</v>
      </c>
      <c r="AV304" s="13" t="s">
        <v>82</v>
      </c>
      <c r="AW304" s="13" t="s">
        <v>33</v>
      </c>
      <c r="AX304" s="13" t="s">
        <v>80</v>
      </c>
      <c r="AY304" s="244" t="s">
        <v>157</v>
      </c>
    </row>
    <row r="305" spans="1:65" s="2" customFormat="1" ht="33" customHeight="1">
      <c r="A305" s="39"/>
      <c r="B305" s="40"/>
      <c r="C305" s="214" t="s">
        <v>468</v>
      </c>
      <c r="D305" s="214" t="s">
        <v>159</v>
      </c>
      <c r="E305" s="215" t="s">
        <v>469</v>
      </c>
      <c r="F305" s="216" t="s">
        <v>470</v>
      </c>
      <c r="G305" s="217" t="s">
        <v>190</v>
      </c>
      <c r="H305" s="218">
        <v>264.022</v>
      </c>
      <c r="I305" s="219"/>
      <c r="J305" s="220">
        <f>ROUND(I305*H305,2)</f>
        <v>0</v>
      </c>
      <c r="K305" s="216" t="s">
        <v>255</v>
      </c>
      <c r="L305" s="45"/>
      <c r="M305" s="221" t="s">
        <v>19</v>
      </c>
      <c r="N305" s="222" t="s">
        <v>43</v>
      </c>
      <c r="O305" s="85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5" t="s">
        <v>164</v>
      </c>
      <c r="AT305" s="225" t="s">
        <v>159</v>
      </c>
      <c r="AU305" s="225" t="s">
        <v>82</v>
      </c>
      <c r="AY305" s="18" t="s">
        <v>157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8" t="s">
        <v>80</v>
      </c>
      <c r="BK305" s="226">
        <f>ROUND(I305*H305,2)</f>
        <v>0</v>
      </c>
      <c r="BL305" s="18" t="s">
        <v>164</v>
      </c>
      <c r="BM305" s="225" t="s">
        <v>471</v>
      </c>
    </row>
    <row r="306" spans="1:47" s="2" customFormat="1" ht="12">
      <c r="A306" s="39"/>
      <c r="B306" s="40"/>
      <c r="C306" s="41"/>
      <c r="D306" s="227" t="s">
        <v>166</v>
      </c>
      <c r="E306" s="41"/>
      <c r="F306" s="228" t="s">
        <v>472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166</v>
      </c>
      <c r="AU306" s="18" t="s">
        <v>82</v>
      </c>
    </row>
    <row r="307" spans="1:47" s="2" customFormat="1" ht="12">
      <c r="A307" s="39"/>
      <c r="B307" s="40"/>
      <c r="C307" s="41"/>
      <c r="D307" s="232" t="s">
        <v>168</v>
      </c>
      <c r="E307" s="41"/>
      <c r="F307" s="233" t="s">
        <v>473</v>
      </c>
      <c r="G307" s="41"/>
      <c r="H307" s="41"/>
      <c r="I307" s="229"/>
      <c r="J307" s="41"/>
      <c r="K307" s="41"/>
      <c r="L307" s="45"/>
      <c r="M307" s="230"/>
      <c r="N307" s="231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168</v>
      </c>
      <c r="AU307" s="18" t="s">
        <v>82</v>
      </c>
    </row>
    <row r="308" spans="1:51" s="13" customFormat="1" ht="12">
      <c r="A308" s="13"/>
      <c r="B308" s="234"/>
      <c r="C308" s="235"/>
      <c r="D308" s="227" t="s">
        <v>170</v>
      </c>
      <c r="E308" s="236" t="s">
        <v>19</v>
      </c>
      <c r="F308" s="237" t="s">
        <v>474</v>
      </c>
      <c r="G308" s="235"/>
      <c r="H308" s="238">
        <v>264.022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170</v>
      </c>
      <c r="AU308" s="244" t="s">
        <v>82</v>
      </c>
      <c r="AV308" s="13" t="s">
        <v>82</v>
      </c>
      <c r="AW308" s="13" t="s">
        <v>33</v>
      </c>
      <c r="AX308" s="13" t="s">
        <v>80</v>
      </c>
      <c r="AY308" s="244" t="s">
        <v>157</v>
      </c>
    </row>
    <row r="309" spans="1:63" s="12" customFormat="1" ht="22.8" customHeight="1">
      <c r="A309" s="12"/>
      <c r="B309" s="198"/>
      <c r="C309" s="199"/>
      <c r="D309" s="200" t="s">
        <v>71</v>
      </c>
      <c r="E309" s="212" t="s">
        <v>475</v>
      </c>
      <c r="F309" s="212" t="s">
        <v>476</v>
      </c>
      <c r="G309" s="199"/>
      <c r="H309" s="199"/>
      <c r="I309" s="202"/>
      <c r="J309" s="213">
        <f>BK309</f>
        <v>0</v>
      </c>
      <c r="K309" s="199"/>
      <c r="L309" s="204"/>
      <c r="M309" s="205"/>
      <c r="N309" s="206"/>
      <c r="O309" s="206"/>
      <c r="P309" s="207">
        <f>SUM(P310:P312)</f>
        <v>0</v>
      </c>
      <c r="Q309" s="206"/>
      <c r="R309" s="207">
        <f>SUM(R310:R312)</f>
        <v>0</v>
      </c>
      <c r="S309" s="206"/>
      <c r="T309" s="208">
        <f>SUM(T310:T312)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9" t="s">
        <v>80</v>
      </c>
      <c r="AT309" s="210" t="s">
        <v>71</v>
      </c>
      <c r="AU309" s="210" t="s">
        <v>80</v>
      </c>
      <c r="AY309" s="209" t="s">
        <v>157</v>
      </c>
      <c r="BK309" s="211">
        <f>SUM(BK310:BK312)</f>
        <v>0</v>
      </c>
    </row>
    <row r="310" spans="1:65" s="2" customFormat="1" ht="21.75" customHeight="1">
      <c r="A310" s="39"/>
      <c r="B310" s="40"/>
      <c r="C310" s="214" t="s">
        <v>477</v>
      </c>
      <c r="D310" s="214" t="s">
        <v>159</v>
      </c>
      <c r="E310" s="215" t="s">
        <v>478</v>
      </c>
      <c r="F310" s="216" t="s">
        <v>479</v>
      </c>
      <c r="G310" s="217" t="s">
        <v>190</v>
      </c>
      <c r="H310" s="218">
        <v>0.042</v>
      </c>
      <c r="I310" s="219"/>
      <c r="J310" s="220">
        <f>ROUND(I310*H310,2)</f>
        <v>0</v>
      </c>
      <c r="K310" s="216" t="s">
        <v>163</v>
      </c>
      <c r="L310" s="45"/>
      <c r="M310" s="221" t="s">
        <v>19</v>
      </c>
      <c r="N310" s="222" t="s">
        <v>43</v>
      </c>
      <c r="O310" s="85"/>
      <c r="P310" s="223">
        <f>O310*H310</f>
        <v>0</v>
      </c>
      <c r="Q310" s="223">
        <v>0</v>
      </c>
      <c r="R310" s="223">
        <f>Q310*H310</f>
        <v>0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164</v>
      </c>
      <c r="AT310" s="225" t="s">
        <v>159</v>
      </c>
      <c r="AU310" s="225" t="s">
        <v>82</v>
      </c>
      <c r="AY310" s="18" t="s">
        <v>157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8" t="s">
        <v>80</v>
      </c>
      <c r="BK310" s="226">
        <f>ROUND(I310*H310,2)</f>
        <v>0</v>
      </c>
      <c r="BL310" s="18" t="s">
        <v>164</v>
      </c>
      <c r="BM310" s="225" t="s">
        <v>480</v>
      </c>
    </row>
    <row r="311" spans="1:47" s="2" customFormat="1" ht="12">
      <c r="A311" s="39"/>
      <c r="B311" s="40"/>
      <c r="C311" s="41"/>
      <c r="D311" s="227" t="s">
        <v>166</v>
      </c>
      <c r="E311" s="41"/>
      <c r="F311" s="228" t="s">
        <v>481</v>
      </c>
      <c r="G311" s="41"/>
      <c r="H311" s="41"/>
      <c r="I311" s="229"/>
      <c r="J311" s="41"/>
      <c r="K311" s="41"/>
      <c r="L311" s="45"/>
      <c r="M311" s="230"/>
      <c r="N311" s="23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166</v>
      </c>
      <c r="AU311" s="18" t="s">
        <v>82</v>
      </c>
    </row>
    <row r="312" spans="1:47" s="2" customFormat="1" ht="12">
      <c r="A312" s="39"/>
      <c r="B312" s="40"/>
      <c r="C312" s="41"/>
      <c r="D312" s="232" t="s">
        <v>168</v>
      </c>
      <c r="E312" s="41"/>
      <c r="F312" s="233" t="s">
        <v>482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168</v>
      </c>
      <c r="AU312" s="18" t="s">
        <v>82</v>
      </c>
    </row>
    <row r="313" spans="1:63" s="12" customFormat="1" ht="25.9" customHeight="1">
      <c r="A313" s="12"/>
      <c r="B313" s="198"/>
      <c r="C313" s="199"/>
      <c r="D313" s="200" t="s">
        <v>71</v>
      </c>
      <c r="E313" s="201" t="s">
        <v>483</v>
      </c>
      <c r="F313" s="201" t="s">
        <v>484</v>
      </c>
      <c r="G313" s="199"/>
      <c r="H313" s="199"/>
      <c r="I313" s="202"/>
      <c r="J313" s="203">
        <f>BK313</f>
        <v>0</v>
      </c>
      <c r="K313" s="199"/>
      <c r="L313" s="204"/>
      <c r="M313" s="205"/>
      <c r="N313" s="206"/>
      <c r="O313" s="206"/>
      <c r="P313" s="207">
        <f>P314+P319+P323+P331+P342+P358+P387+P405+P429</f>
        <v>0</v>
      </c>
      <c r="Q313" s="206"/>
      <c r="R313" s="207">
        <f>R314+R319+R323+R331+R342+R358+R387+R405+R429</f>
        <v>0.029</v>
      </c>
      <c r="S313" s="206"/>
      <c r="T313" s="208">
        <f>T314+T319+T323+T331+T342+T358+T387+T405+T429</f>
        <v>98.24115960000002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9" t="s">
        <v>82</v>
      </c>
      <c r="AT313" s="210" t="s">
        <v>71</v>
      </c>
      <c r="AU313" s="210" t="s">
        <v>72</v>
      </c>
      <c r="AY313" s="209" t="s">
        <v>157</v>
      </c>
      <c r="BK313" s="211">
        <f>BK314+BK319+BK323+BK331+BK342+BK358+BK387+BK405+BK429</f>
        <v>0</v>
      </c>
    </row>
    <row r="314" spans="1:63" s="12" customFormat="1" ht="22.8" customHeight="1">
      <c r="A314" s="12"/>
      <c r="B314" s="198"/>
      <c r="C314" s="199"/>
      <c r="D314" s="200" t="s">
        <v>71</v>
      </c>
      <c r="E314" s="212" t="s">
        <v>485</v>
      </c>
      <c r="F314" s="212" t="s">
        <v>486</v>
      </c>
      <c r="G314" s="199"/>
      <c r="H314" s="199"/>
      <c r="I314" s="202"/>
      <c r="J314" s="213">
        <f>BK314</f>
        <v>0</v>
      </c>
      <c r="K314" s="199"/>
      <c r="L314" s="204"/>
      <c r="M314" s="205"/>
      <c r="N314" s="206"/>
      <c r="O314" s="206"/>
      <c r="P314" s="207">
        <f>SUM(P315:P318)</f>
        <v>0</v>
      </c>
      <c r="Q314" s="206"/>
      <c r="R314" s="207">
        <f>SUM(R315:R318)</f>
        <v>0</v>
      </c>
      <c r="S314" s="206"/>
      <c r="T314" s="208">
        <f>SUM(T315:T318)</f>
        <v>0.24504900000000002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9" t="s">
        <v>82</v>
      </c>
      <c r="AT314" s="210" t="s">
        <v>71</v>
      </c>
      <c r="AU314" s="210" t="s">
        <v>80</v>
      </c>
      <c r="AY314" s="209" t="s">
        <v>157</v>
      </c>
      <c r="BK314" s="211">
        <f>SUM(BK315:BK318)</f>
        <v>0</v>
      </c>
    </row>
    <row r="315" spans="1:65" s="2" customFormat="1" ht="24.15" customHeight="1">
      <c r="A315" s="39"/>
      <c r="B315" s="40"/>
      <c r="C315" s="214" t="s">
        <v>487</v>
      </c>
      <c r="D315" s="214" t="s">
        <v>159</v>
      </c>
      <c r="E315" s="215" t="s">
        <v>488</v>
      </c>
      <c r="F315" s="216" t="s">
        <v>489</v>
      </c>
      <c r="G315" s="217" t="s">
        <v>200</v>
      </c>
      <c r="H315" s="218">
        <v>583.45</v>
      </c>
      <c r="I315" s="219"/>
      <c r="J315" s="220">
        <f>ROUND(I315*H315,2)</f>
        <v>0</v>
      </c>
      <c r="K315" s="216" t="s">
        <v>163</v>
      </c>
      <c r="L315" s="45"/>
      <c r="M315" s="221" t="s">
        <v>19</v>
      </c>
      <c r="N315" s="222" t="s">
        <v>43</v>
      </c>
      <c r="O315" s="85"/>
      <c r="P315" s="223">
        <f>O315*H315</f>
        <v>0</v>
      </c>
      <c r="Q315" s="223">
        <v>0</v>
      </c>
      <c r="R315" s="223">
        <f>Q315*H315</f>
        <v>0</v>
      </c>
      <c r="S315" s="223">
        <v>0.00042</v>
      </c>
      <c r="T315" s="224">
        <f>S315*H315</f>
        <v>0.24504900000000002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5" t="s">
        <v>300</v>
      </c>
      <c r="AT315" s="225" t="s">
        <v>159</v>
      </c>
      <c r="AU315" s="225" t="s">
        <v>82</v>
      </c>
      <c r="AY315" s="18" t="s">
        <v>157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8" t="s">
        <v>80</v>
      </c>
      <c r="BK315" s="226">
        <f>ROUND(I315*H315,2)</f>
        <v>0</v>
      </c>
      <c r="BL315" s="18" t="s">
        <v>300</v>
      </c>
      <c r="BM315" s="225" t="s">
        <v>490</v>
      </c>
    </row>
    <row r="316" spans="1:47" s="2" customFormat="1" ht="12">
      <c r="A316" s="39"/>
      <c r="B316" s="40"/>
      <c r="C316" s="41"/>
      <c r="D316" s="227" t="s">
        <v>166</v>
      </c>
      <c r="E316" s="41"/>
      <c r="F316" s="228" t="s">
        <v>491</v>
      </c>
      <c r="G316" s="41"/>
      <c r="H316" s="41"/>
      <c r="I316" s="229"/>
      <c r="J316" s="41"/>
      <c r="K316" s="41"/>
      <c r="L316" s="45"/>
      <c r="M316" s="230"/>
      <c r="N316" s="231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166</v>
      </c>
      <c r="AU316" s="18" t="s">
        <v>82</v>
      </c>
    </row>
    <row r="317" spans="1:47" s="2" customFormat="1" ht="12">
      <c r="A317" s="39"/>
      <c r="B317" s="40"/>
      <c r="C317" s="41"/>
      <c r="D317" s="232" t="s">
        <v>168</v>
      </c>
      <c r="E317" s="41"/>
      <c r="F317" s="233" t="s">
        <v>492</v>
      </c>
      <c r="G317" s="41"/>
      <c r="H317" s="41"/>
      <c r="I317" s="229"/>
      <c r="J317" s="41"/>
      <c r="K317" s="41"/>
      <c r="L317" s="45"/>
      <c r="M317" s="230"/>
      <c r="N317" s="231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168</v>
      </c>
      <c r="AU317" s="18" t="s">
        <v>82</v>
      </c>
    </row>
    <row r="318" spans="1:51" s="13" customFormat="1" ht="12">
      <c r="A318" s="13"/>
      <c r="B318" s="234"/>
      <c r="C318" s="235"/>
      <c r="D318" s="227" t="s">
        <v>170</v>
      </c>
      <c r="E318" s="236" t="s">
        <v>19</v>
      </c>
      <c r="F318" s="237" t="s">
        <v>493</v>
      </c>
      <c r="G318" s="235"/>
      <c r="H318" s="238">
        <v>583.45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4" t="s">
        <v>170</v>
      </c>
      <c r="AU318" s="244" t="s">
        <v>82</v>
      </c>
      <c r="AV318" s="13" t="s">
        <v>82</v>
      </c>
      <c r="AW318" s="13" t="s">
        <v>33</v>
      </c>
      <c r="AX318" s="13" t="s">
        <v>80</v>
      </c>
      <c r="AY318" s="244" t="s">
        <v>157</v>
      </c>
    </row>
    <row r="319" spans="1:63" s="12" customFormat="1" ht="22.8" customHeight="1">
      <c r="A319" s="12"/>
      <c r="B319" s="198"/>
      <c r="C319" s="199"/>
      <c r="D319" s="200" t="s">
        <v>71</v>
      </c>
      <c r="E319" s="212" t="s">
        <v>494</v>
      </c>
      <c r="F319" s="212" t="s">
        <v>495</v>
      </c>
      <c r="G319" s="199"/>
      <c r="H319" s="199"/>
      <c r="I319" s="202"/>
      <c r="J319" s="213">
        <f>BK319</f>
        <v>0</v>
      </c>
      <c r="K319" s="199"/>
      <c r="L319" s="204"/>
      <c r="M319" s="205"/>
      <c r="N319" s="206"/>
      <c r="O319" s="206"/>
      <c r="P319" s="207">
        <f>SUM(P320:P322)</f>
        <v>0</v>
      </c>
      <c r="Q319" s="206"/>
      <c r="R319" s="207">
        <f>SUM(R320:R322)</f>
        <v>0.029</v>
      </c>
      <c r="S319" s="206"/>
      <c r="T319" s="208">
        <f>SUM(T320:T322)</f>
        <v>2.7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9" t="s">
        <v>82</v>
      </c>
      <c r="AT319" s="210" t="s">
        <v>71</v>
      </c>
      <c r="AU319" s="210" t="s">
        <v>80</v>
      </c>
      <c r="AY319" s="209" t="s">
        <v>157</v>
      </c>
      <c r="BK319" s="211">
        <f>SUM(BK320:BK322)</f>
        <v>0</v>
      </c>
    </row>
    <row r="320" spans="1:65" s="2" customFormat="1" ht="16.5" customHeight="1">
      <c r="A320" s="39"/>
      <c r="B320" s="40"/>
      <c r="C320" s="214" t="s">
        <v>496</v>
      </c>
      <c r="D320" s="214" t="s">
        <v>159</v>
      </c>
      <c r="E320" s="215" t="s">
        <v>497</v>
      </c>
      <c r="F320" s="216" t="s">
        <v>498</v>
      </c>
      <c r="G320" s="217" t="s">
        <v>499</v>
      </c>
      <c r="H320" s="218">
        <v>100</v>
      </c>
      <c r="I320" s="219"/>
      <c r="J320" s="220">
        <f>ROUND(I320*H320,2)</f>
        <v>0</v>
      </c>
      <c r="K320" s="216" t="s">
        <v>19</v>
      </c>
      <c r="L320" s="45"/>
      <c r="M320" s="221" t="s">
        <v>19</v>
      </c>
      <c r="N320" s="222" t="s">
        <v>43</v>
      </c>
      <c r="O320" s="85"/>
      <c r="P320" s="223">
        <f>O320*H320</f>
        <v>0</v>
      </c>
      <c r="Q320" s="223">
        <v>0.00029</v>
      </c>
      <c r="R320" s="223">
        <f>Q320*H320</f>
        <v>0.029</v>
      </c>
      <c r="S320" s="223">
        <v>0.027</v>
      </c>
      <c r="T320" s="224">
        <f>S320*H320</f>
        <v>2.7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300</v>
      </c>
      <c r="AT320" s="225" t="s">
        <v>159</v>
      </c>
      <c r="AU320" s="225" t="s">
        <v>82</v>
      </c>
      <c r="AY320" s="18" t="s">
        <v>157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8" t="s">
        <v>80</v>
      </c>
      <c r="BK320" s="226">
        <f>ROUND(I320*H320,2)</f>
        <v>0</v>
      </c>
      <c r="BL320" s="18" t="s">
        <v>300</v>
      </c>
      <c r="BM320" s="225" t="s">
        <v>500</v>
      </c>
    </row>
    <row r="321" spans="1:47" s="2" customFormat="1" ht="12">
      <c r="A321" s="39"/>
      <c r="B321" s="40"/>
      <c r="C321" s="41"/>
      <c r="D321" s="227" t="s">
        <v>166</v>
      </c>
      <c r="E321" s="41"/>
      <c r="F321" s="228" t="s">
        <v>498</v>
      </c>
      <c r="G321" s="41"/>
      <c r="H321" s="41"/>
      <c r="I321" s="229"/>
      <c r="J321" s="41"/>
      <c r="K321" s="41"/>
      <c r="L321" s="45"/>
      <c r="M321" s="230"/>
      <c r="N321" s="231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166</v>
      </c>
      <c r="AU321" s="18" t="s">
        <v>82</v>
      </c>
    </row>
    <row r="322" spans="1:47" s="2" customFormat="1" ht="12">
      <c r="A322" s="39"/>
      <c r="B322" s="40"/>
      <c r="C322" s="41"/>
      <c r="D322" s="227" t="s">
        <v>298</v>
      </c>
      <c r="E322" s="41"/>
      <c r="F322" s="268" t="s">
        <v>501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298</v>
      </c>
      <c r="AU322" s="18" t="s">
        <v>82</v>
      </c>
    </row>
    <row r="323" spans="1:63" s="12" customFormat="1" ht="22.8" customHeight="1">
      <c r="A323" s="12"/>
      <c r="B323" s="198"/>
      <c r="C323" s="199"/>
      <c r="D323" s="200" t="s">
        <v>71</v>
      </c>
      <c r="E323" s="212" t="s">
        <v>502</v>
      </c>
      <c r="F323" s="212" t="s">
        <v>503</v>
      </c>
      <c r="G323" s="199"/>
      <c r="H323" s="199"/>
      <c r="I323" s="202"/>
      <c r="J323" s="213">
        <f>BK323</f>
        <v>0</v>
      </c>
      <c r="K323" s="199"/>
      <c r="L323" s="204"/>
      <c r="M323" s="205"/>
      <c r="N323" s="206"/>
      <c r="O323" s="206"/>
      <c r="P323" s="207">
        <f>SUM(P324:P330)</f>
        <v>0</v>
      </c>
      <c r="Q323" s="206"/>
      <c r="R323" s="207">
        <f>SUM(R324:R330)</f>
        <v>0</v>
      </c>
      <c r="S323" s="206"/>
      <c r="T323" s="208">
        <f>SUM(T324:T330)</f>
        <v>0.08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9" t="s">
        <v>82</v>
      </c>
      <c r="AT323" s="210" t="s">
        <v>71</v>
      </c>
      <c r="AU323" s="210" t="s">
        <v>80</v>
      </c>
      <c r="AY323" s="209" t="s">
        <v>157</v>
      </c>
      <c r="BK323" s="211">
        <f>SUM(BK324:BK330)</f>
        <v>0</v>
      </c>
    </row>
    <row r="324" spans="1:65" s="2" customFormat="1" ht="37.8" customHeight="1">
      <c r="A324" s="39"/>
      <c r="B324" s="40"/>
      <c r="C324" s="214" t="s">
        <v>504</v>
      </c>
      <c r="D324" s="214" t="s">
        <v>159</v>
      </c>
      <c r="E324" s="215" t="s">
        <v>505</v>
      </c>
      <c r="F324" s="216" t="s">
        <v>506</v>
      </c>
      <c r="G324" s="217" t="s">
        <v>507</v>
      </c>
      <c r="H324" s="218">
        <v>80</v>
      </c>
      <c r="I324" s="219"/>
      <c r="J324" s="220">
        <f>ROUND(I324*H324,2)</f>
        <v>0</v>
      </c>
      <c r="K324" s="216" t="s">
        <v>19</v>
      </c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</v>
      </c>
      <c r="R324" s="223">
        <f>Q324*H324</f>
        <v>0</v>
      </c>
      <c r="S324" s="223">
        <v>0.001</v>
      </c>
      <c r="T324" s="224">
        <f>S324*H324</f>
        <v>0.08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300</v>
      </c>
      <c r="AT324" s="225" t="s">
        <v>159</v>
      </c>
      <c r="AU324" s="225" t="s">
        <v>82</v>
      </c>
      <c r="AY324" s="18" t="s">
        <v>157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80</v>
      </c>
      <c r="BK324" s="226">
        <f>ROUND(I324*H324,2)</f>
        <v>0</v>
      </c>
      <c r="BL324" s="18" t="s">
        <v>300</v>
      </c>
      <c r="BM324" s="225" t="s">
        <v>508</v>
      </c>
    </row>
    <row r="325" spans="1:47" s="2" customFormat="1" ht="12">
      <c r="A325" s="39"/>
      <c r="B325" s="40"/>
      <c r="C325" s="41"/>
      <c r="D325" s="227" t="s">
        <v>166</v>
      </c>
      <c r="E325" s="41"/>
      <c r="F325" s="228" t="s">
        <v>509</v>
      </c>
      <c r="G325" s="41"/>
      <c r="H325" s="41"/>
      <c r="I325" s="229"/>
      <c r="J325" s="41"/>
      <c r="K325" s="41"/>
      <c r="L325" s="45"/>
      <c r="M325" s="230"/>
      <c r="N325" s="231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166</v>
      </c>
      <c r="AU325" s="18" t="s">
        <v>82</v>
      </c>
    </row>
    <row r="326" spans="1:47" s="2" customFormat="1" ht="12">
      <c r="A326" s="39"/>
      <c r="B326" s="40"/>
      <c r="C326" s="41"/>
      <c r="D326" s="227" t="s">
        <v>298</v>
      </c>
      <c r="E326" s="41"/>
      <c r="F326" s="268" t="s">
        <v>510</v>
      </c>
      <c r="G326" s="41"/>
      <c r="H326" s="41"/>
      <c r="I326" s="229"/>
      <c r="J326" s="41"/>
      <c r="K326" s="41"/>
      <c r="L326" s="45"/>
      <c r="M326" s="230"/>
      <c r="N326" s="23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298</v>
      </c>
      <c r="AU326" s="18" t="s">
        <v>82</v>
      </c>
    </row>
    <row r="327" spans="1:65" s="2" customFormat="1" ht="16.5" customHeight="1">
      <c r="A327" s="39"/>
      <c r="B327" s="40"/>
      <c r="C327" s="214" t="s">
        <v>511</v>
      </c>
      <c r="D327" s="214" t="s">
        <v>159</v>
      </c>
      <c r="E327" s="215" t="s">
        <v>512</v>
      </c>
      <c r="F327" s="216" t="s">
        <v>513</v>
      </c>
      <c r="G327" s="217" t="s">
        <v>273</v>
      </c>
      <c r="H327" s="218">
        <v>1</v>
      </c>
      <c r="I327" s="219"/>
      <c r="J327" s="220">
        <f>ROUND(I327*H327,2)</f>
        <v>0</v>
      </c>
      <c r="K327" s="216" t="s">
        <v>19</v>
      </c>
      <c r="L327" s="45"/>
      <c r="M327" s="221" t="s">
        <v>19</v>
      </c>
      <c r="N327" s="222" t="s">
        <v>43</v>
      </c>
      <c r="O327" s="85"/>
      <c r="P327" s="223">
        <f>O327*H327</f>
        <v>0</v>
      </c>
      <c r="Q327" s="223">
        <v>0</v>
      </c>
      <c r="R327" s="223">
        <f>Q327*H327</f>
        <v>0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300</v>
      </c>
      <c r="AT327" s="225" t="s">
        <v>159</v>
      </c>
      <c r="AU327" s="225" t="s">
        <v>82</v>
      </c>
      <c r="AY327" s="18" t="s">
        <v>157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80</v>
      </c>
      <c r="BK327" s="226">
        <f>ROUND(I327*H327,2)</f>
        <v>0</v>
      </c>
      <c r="BL327" s="18" t="s">
        <v>300</v>
      </c>
      <c r="BM327" s="225" t="s">
        <v>514</v>
      </c>
    </row>
    <row r="328" spans="1:47" s="2" customFormat="1" ht="12">
      <c r="A328" s="39"/>
      <c r="B328" s="40"/>
      <c r="C328" s="41"/>
      <c r="D328" s="227" t="s">
        <v>166</v>
      </c>
      <c r="E328" s="41"/>
      <c r="F328" s="228" t="s">
        <v>513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166</v>
      </c>
      <c r="AU328" s="18" t="s">
        <v>82</v>
      </c>
    </row>
    <row r="329" spans="1:65" s="2" customFormat="1" ht="16.5" customHeight="1">
      <c r="A329" s="39"/>
      <c r="B329" s="40"/>
      <c r="C329" s="214" t="s">
        <v>515</v>
      </c>
      <c r="D329" s="214" t="s">
        <v>159</v>
      </c>
      <c r="E329" s="215" t="s">
        <v>516</v>
      </c>
      <c r="F329" s="216" t="s">
        <v>517</v>
      </c>
      <c r="G329" s="217" t="s">
        <v>273</v>
      </c>
      <c r="H329" s="218">
        <v>1</v>
      </c>
      <c r="I329" s="219"/>
      <c r="J329" s="220">
        <f>ROUND(I329*H329,2)</f>
        <v>0</v>
      </c>
      <c r="K329" s="216" t="s">
        <v>19</v>
      </c>
      <c r="L329" s="45"/>
      <c r="M329" s="221" t="s">
        <v>19</v>
      </c>
      <c r="N329" s="222" t="s">
        <v>43</v>
      </c>
      <c r="O329" s="85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300</v>
      </c>
      <c r="AT329" s="225" t="s">
        <v>159</v>
      </c>
      <c r="AU329" s="225" t="s">
        <v>82</v>
      </c>
      <c r="AY329" s="18" t="s">
        <v>157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80</v>
      </c>
      <c r="BK329" s="226">
        <f>ROUND(I329*H329,2)</f>
        <v>0</v>
      </c>
      <c r="BL329" s="18" t="s">
        <v>300</v>
      </c>
      <c r="BM329" s="225" t="s">
        <v>518</v>
      </c>
    </row>
    <row r="330" spans="1:47" s="2" customFormat="1" ht="12">
      <c r="A330" s="39"/>
      <c r="B330" s="40"/>
      <c r="C330" s="41"/>
      <c r="D330" s="227" t="s">
        <v>166</v>
      </c>
      <c r="E330" s="41"/>
      <c r="F330" s="228" t="s">
        <v>517</v>
      </c>
      <c r="G330" s="41"/>
      <c r="H330" s="41"/>
      <c r="I330" s="229"/>
      <c r="J330" s="41"/>
      <c r="K330" s="41"/>
      <c r="L330" s="45"/>
      <c r="M330" s="230"/>
      <c r="N330" s="231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166</v>
      </c>
      <c r="AU330" s="18" t="s">
        <v>82</v>
      </c>
    </row>
    <row r="331" spans="1:63" s="12" customFormat="1" ht="22.8" customHeight="1">
      <c r="A331" s="12"/>
      <c r="B331" s="198"/>
      <c r="C331" s="199"/>
      <c r="D331" s="200" t="s">
        <v>71</v>
      </c>
      <c r="E331" s="212" t="s">
        <v>519</v>
      </c>
      <c r="F331" s="212" t="s">
        <v>520</v>
      </c>
      <c r="G331" s="199"/>
      <c r="H331" s="199"/>
      <c r="I331" s="202"/>
      <c r="J331" s="213">
        <f>BK331</f>
        <v>0</v>
      </c>
      <c r="K331" s="199"/>
      <c r="L331" s="204"/>
      <c r="M331" s="205"/>
      <c r="N331" s="206"/>
      <c r="O331" s="206"/>
      <c r="P331" s="207">
        <f>SUM(P332:P341)</f>
        <v>0</v>
      </c>
      <c r="Q331" s="206"/>
      <c r="R331" s="207">
        <f>SUM(R332:R341)</f>
        <v>0</v>
      </c>
      <c r="S331" s="206"/>
      <c r="T331" s="208">
        <f>SUM(T332:T341)</f>
        <v>3.696021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9" t="s">
        <v>82</v>
      </c>
      <c r="AT331" s="210" t="s">
        <v>71</v>
      </c>
      <c r="AU331" s="210" t="s">
        <v>80</v>
      </c>
      <c r="AY331" s="209" t="s">
        <v>157</v>
      </c>
      <c r="BK331" s="211">
        <f>SUM(BK332:BK341)</f>
        <v>0</v>
      </c>
    </row>
    <row r="332" spans="1:65" s="2" customFormat="1" ht="21.75" customHeight="1">
      <c r="A332" s="39"/>
      <c r="B332" s="40"/>
      <c r="C332" s="214" t="s">
        <v>521</v>
      </c>
      <c r="D332" s="214" t="s">
        <v>159</v>
      </c>
      <c r="E332" s="215" t="s">
        <v>522</v>
      </c>
      <c r="F332" s="216" t="s">
        <v>523</v>
      </c>
      <c r="G332" s="217" t="s">
        <v>200</v>
      </c>
      <c r="H332" s="218">
        <v>10.85</v>
      </c>
      <c r="I332" s="219"/>
      <c r="J332" s="220">
        <f>ROUND(I332*H332,2)</f>
        <v>0</v>
      </c>
      <c r="K332" s="216" t="s">
        <v>163</v>
      </c>
      <c r="L332" s="45"/>
      <c r="M332" s="221" t="s">
        <v>19</v>
      </c>
      <c r="N332" s="222" t="s">
        <v>43</v>
      </c>
      <c r="O332" s="85"/>
      <c r="P332" s="223">
        <f>O332*H332</f>
        <v>0</v>
      </c>
      <c r="Q332" s="223">
        <v>0</v>
      </c>
      <c r="R332" s="223">
        <f>Q332*H332</f>
        <v>0</v>
      </c>
      <c r="S332" s="223">
        <v>0.039</v>
      </c>
      <c r="T332" s="224">
        <f>S332*H332</f>
        <v>0.42314999999999997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300</v>
      </c>
      <c r="AT332" s="225" t="s">
        <v>159</v>
      </c>
      <c r="AU332" s="225" t="s">
        <v>82</v>
      </c>
      <c r="AY332" s="18" t="s">
        <v>157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80</v>
      </c>
      <c r="BK332" s="226">
        <f>ROUND(I332*H332,2)</f>
        <v>0</v>
      </c>
      <c r="BL332" s="18" t="s">
        <v>300</v>
      </c>
      <c r="BM332" s="225" t="s">
        <v>524</v>
      </c>
    </row>
    <row r="333" spans="1:47" s="2" customFormat="1" ht="12">
      <c r="A333" s="39"/>
      <c r="B333" s="40"/>
      <c r="C333" s="41"/>
      <c r="D333" s="227" t="s">
        <v>166</v>
      </c>
      <c r="E333" s="41"/>
      <c r="F333" s="228" t="s">
        <v>525</v>
      </c>
      <c r="G333" s="41"/>
      <c r="H333" s="41"/>
      <c r="I333" s="229"/>
      <c r="J333" s="41"/>
      <c r="K333" s="41"/>
      <c r="L333" s="45"/>
      <c r="M333" s="230"/>
      <c r="N333" s="231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166</v>
      </c>
      <c r="AU333" s="18" t="s">
        <v>82</v>
      </c>
    </row>
    <row r="334" spans="1:47" s="2" customFormat="1" ht="12">
      <c r="A334" s="39"/>
      <c r="B334" s="40"/>
      <c r="C334" s="41"/>
      <c r="D334" s="232" t="s">
        <v>168</v>
      </c>
      <c r="E334" s="41"/>
      <c r="F334" s="233" t="s">
        <v>526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168</v>
      </c>
      <c r="AU334" s="18" t="s">
        <v>82</v>
      </c>
    </row>
    <row r="335" spans="1:51" s="13" customFormat="1" ht="12">
      <c r="A335" s="13"/>
      <c r="B335" s="234"/>
      <c r="C335" s="235"/>
      <c r="D335" s="227" t="s">
        <v>170</v>
      </c>
      <c r="E335" s="236" t="s">
        <v>19</v>
      </c>
      <c r="F335" s="237" t="s">
        <v>527</v>
      </c>
      <c r="G335" s="235"/>
      <c r="H335" s="238">
        <v>10.85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170</v>
      </c>
      <c r="AU335" s="244" t="s">
        <v>82</v>
      </c>
      <c r="AV335" s="13" t="s">
        <v>82</v>
      </c>
      <c r="AW335" s="13" t="s">
        <v>33</v>
      </c>
      <c r="AX335" s="13" t="s">
        <v>80</v>
      </c>
      <c r="AY335" s="244" t="s">
        <v>157</v>
      </c>
    </row>
    <row r="336" spans="1:65" s="2" customFormat="1" ht="24.15" customHeight="1">
      <c r="A336" s="39"/>
      <c r="B336" s="40"/>
      <c r="C336" s="214" t="s">
        <v>528</v>
      </c>
      <c r="D336" s="214" t="s">
        <v>159</v>
      </c>
      <c r="E336" s="215" t="s">
        <v>529</v>
      </c>
      <c r="F336" s="216" t="s">
        <v>530</v>
      </c>
      <c r="G336" s="217" t="s">
        <v>200</v>
      </c>
      <c r="H336" s="218">
        <v>1558.51</v>
      </c>
      <c r="I336" s="219"/>
      <c r="J336" s="220">
        <f>ROUND(I336*H336,2)</f>
        <v>0</v>
      </c>
      <c r="K336" s="216" t="s">
        <v>163</v>
      </c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</v>
      </c>
      <c r="R336" s="223">
        <f>Q336*H336</f>
        <v>0</v>
      </c>
      <c r="S336" s="223">
        <v>0.0021</v>
      </c>
      <c r="T336" s="224">
        <f>S336*H336</f>
        <v>3.272871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300</v>
      </c>
      <c r="AT336" s="225" t="s">
        <v>159</v>
      </c>
      <c r="AU336" s="225" t="s">
        <v>82</v>
      </c>
      <c r="AY336" s="18" t="s">
        <v>157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80</v>
      </c>
      <c r="BK336" s="226">
        <f>ROUND(I336*H336,2)</f>
        <v>0</v>
      </c>
      <c r="BL336" s="18" t="s">
        <v>300</v>
      </c>
      <c r="BM336" s="225" t="s">
        <v>531</v>
      </c>
    </row>
    <row r="337" spans="1:47" s="2" customFormat="1" ht="12">
      <c r="A337" s="39"/>
      <c r="B337" s="40"/>
      <c r="C337" s="41"/>
      <c r="D337" s="227" t="s">
        <v>166</v>
      </c>
      <c r="E337" s="41"/>
      <c r="F337" s="228" t="s">
        <v>532</v>
      </c>
      <c r="G337" s="41"/>
      <c r="H337" s="41"/>
      <c r="I337" s="229"/>
      <c r="J337" s="41"/>
      <c r="K337" s="41"/>
      <c r="L337" s="45"/>
      <c r="M337" s="230"/>
      <c r="N337" s="231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166</v>
      </c>
      <c r="AU337" s="18" t="s">
        <v>82</v>
      </c>
    </row>
    <row r="338" spans="1:47" s="2" customFormat="1" ht="12">
      <c r="A338" s="39"/>
      <c r="B338" s="40"/>
      <c r="C338" s="41"/>
      <c r="D338" s="232" t="s">
        <v>168</v>
      </c>
      <c r="E338" s="41"/>
      <c r="F338" s="233" t="s">
        <v>533</v>
      </c>
      <c r="G338" s="41"/>
      <c r="H338" s="41"/>
      <c r="I338" s="229"/>
      <c r="J338" s="41"/>
      <c r="K338" s="41"/>
      <c r="L338" s="45"/>
      <c r="M338" s="230"/>
      <c r="N338" s="23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168</v>
      </c>
      <c r="AU338" s="18" t="s">
        <v>82</v>
      </c>
    </row>
    <row r="339" spans="1:51" s="13" customFormat="1" ht="12">
      <c r="A339" s="13"/>
      <c r="B339" s="234"/>
      <c r="C339" s="235"/>
      <c r="D339" s="227" t="s">
        <v>170</v>
      </c>
      <c r="E339" s="236" t="s">
        <v>19</v>
      </c>
      <c r="F339" s="237" t="s">
        <v>534</v>
      </c>
      <c r="G339" s="235"/>
      <c r="H339" s="238">
        <v>779.92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170</v>
      </c>
      <c r="AU339" s="244" t="s">
        <v>82</v>
      </c>
      <c r="AV339" s="13" t="s">
        <v>82</v>
      </c>
      <c r="AW339" s="13" t="s">
        <v>33</v>
      </c>
      <c r="AX339" s="13" t="s">
        <v>72</v>
      </c>
      <c r="AY339" s="244" t="s">
        <v>157</v>
      </c>
    </row>
    <row r="340" spans="1:51" s="13" customFormat="1" ht="12">
      <c r="A340" s="13"/>
      <c r="B340" s="234"/>
      <c r="C340" s="235"/>
      <c r="D340" s="227" t="s">
        <v>170</v>
      </c>
      <c r="E340" s="236" t="s">
        <v>19</v>
      </c>
      <c r="F340" s="237" t="s">
        <v>535</v>
      </c>
      <c r="G340" s="235"/>
      <c r="H340" s="238">
        <v>778.59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170</v>
      </c>
      <c r="AU340" s="244" t="s">
        <v>82</v>
      </c>
      <c r="AV340" s="13" t="s">
        <v>82</v>
      </c>
      <c r="AW340" s="13" t="s">
        <v>33</v>
      </c>
      <c r="AX340" s="13" t="s">
        <v>72</v>
      </c>
      <c r="AY340" s="244" t="s">
        <v>157</v>
      </c>
    </row>
    <row r="341" spans="1:51" s="15" customFormat="1" ht="12">
      <c r="A341" s="15"/>
      <c r="B341" s="256"/>
      <c r="C341" s="257"/>
      <c r="D341" s="227" t="s">
        <v>170</v>
      </c>
      <c r="E341" s="258" t="s">
        <v>19</v>
      </c>
      <c r="F341" s="259" t="s">
        <v>208</v>
      </c>
      <c r="G341" s="257"/>
      <c r="H341" s="260">
        <v>1558.51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170</v>
      </c>
      <c r="AU341" s="266" t="s">
        <v>82</v>
      </c>
      <c r="AV341" s="15" t="s">
        <v>164</v>
      </c>
      <c r="AW341" s="15" t="s">
        <v>33</v>
      </c>
      <c r="AX341" s="15" t="s">
        <v>80</v>
      </c>
      <c r="AY341" s="266" t="s">
        <v>157</v>
      </c>
    </row>
    <row r="342" spans="1:63" s="12" customFormat="1" ht="22.8" customHeight="1">
      <c r="A342" s="12"/>
      <c r="B342" s="198"/>
      <c r="C342" s="199"/>
      <c r="D342" s="200" t="s">
        <v>71</v>
      </c>
      <c r="E342" s="212" t="s">
        <v>536</v>
      </c>
      <c r="F342" s="212" t="s">
        <v>537</v>
      </c>
      <c r="G342" s="199"/>
      <c r="H342" s="199"/>
      <c r="I342" s="202"/>
      <c r="J342" s="213">
        <f>BK342</f>
        <v>0</v>
      </c>
      <c r="K342" s="199"/>
      <c r="L342" s="204"/>
      <c r="M342" s="205"/>
      <c r="N342" s="206"/>
      <c r="O342" s="206"/>
      <c r="P342" s="207">
        <f>SUM(P343:P357)</f>
        <v>0</v>
      </c>
      <c r="Q342" s="206"/>
      <c r="R342" s="207">
        <f>SUM(R343:R357)</f>
        <v>0</v>
      </c>
      <c r="S342" s="206"/>
      <c r="T342" s="208">
        <f>SUM(T343:T357)</f>
        <v>13.1261337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9" t="s">
        <v>82</v>
      </c>
      <c r="AT342" s="210" t="s">
        <v>71</v>
      </c>
      <c r="AU342" s="210" t="s">
        <v>80</v>
      </c>
      <c r="AY342" s="209" t="s">
        <v>157</v>
      </c>
      <c r="BK342" s="211">
        <f>SUM(BK343:BK357)</f>
        <v>0</v>
      </c>
    </row>
    <row r="343" spans="1:65" s="2" customFormat="1" ht="16.5" customHeight="1">
      <c r="A343" s="39"/>
      <c r="B343" s="40"/>
      <c r="C343" s="214" t="s">
        <v>538</v>
      </c>
      <c r="D343" s="214" t="s">
        <v>159</v>
      </c>
      <c r="E343" s="215" t="s">
        <v>539</v>
      </c>
      <c r="F343" s="216" t="s">
        <v>540</v>
      </c>
      <c r="G343" s="217" t="s">
        <v>200</v>
      </c>
      <c r="H343" s="218">
        <v>19.065</v>
      </c>
      <c r="I343" s="219"/>
      <c r="J343" s="220">
        <f>ROUND(I343*H343,2)</f>
        <v>0</v>
      </c>
      <c r="K343" s="216" t="s">
        <v>163</v>
      </c>
      <c r="L343" s="45"/>
      <c r="M343" s="221" t="s">
        <v>19</v>
      </c>
      <c r="N343" s="222" t="s">
        <v>43</v>
      </c>
      <c r="O343" s="85"/>
      <c r="P343" s="223">
        <f>O343*H343</f>
        <v>0</v>
      </c>
      <c r="Q343" s="223">
        <v>0</v>
      </c>
      <c r="R343" s="223">
        <f>Q343*H343</f>
        <v>0</v>
      </c>
      <c r="S343" s="223">
        <v>0.01098</v>
      </c>
      <c r="T343" s="224">
        <f>S343*H343</f>
        <v>0.2093337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5" t="s">
        <v>300</v>
      </c>
      <c r="AT343" s="225" t="s">
        <v>159</v>
      </c>
      <c r="AU343" s="225" t="s">
        <v>82</v>
      </c>
      <c r="AY343" s="18" t="s">
        <v>157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8" t="s">
        <v>80</v>
      </c>
      <c r="BK343" s="226">
        <f>ROUND(I343*H343,2)</f>
        <v>0</v>
      </c>
      <c r="BL343" s="18" t="s">
        <v>300</v>
      </c>
      <c r="BM343" s="225" t="s">
        <v>541</v>
      </c>
    </row>
    <row r="344" spans="1:47" s="2" customFormat="1" ht="12">
      <c r="A344" s="39"/>
      <c r="B344" s="40"/>
      <c r="C344" s="41"/>
      <c r="D344" s="227" t="s">
        <v>166</v>
      </c>
      <c r="E344" s="41"/>
      <c r="F344" s="228" t="s">
        <v>542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166</v>
      </c>
      <c r="AU344" s="18" t="s">
        <v>82</v>
      </c>
    </row>
    <row r="345" spans="1:47" s="2" customFormat="1" ht="12">
      <c r="A345" s="39"/>
      <c r="B345" s="40"/>
      <c r="C345" s="41"/>
      <c r="D345" s="232" t="s">
        <v>168</v>
      </c>
      <c r="E345" s="41"/>
      <c r="F345" s="233" t="s">
        <v>543</v>
      </c>
      <c r="G345" s="41"/>
      <c r="H345" s="41"/>
      <c r="I345" s="229"/>
      <c r="J345" s="41"/>
      <c r="K345" s="41"/>
      <c r="L345" s="45"/>
      <c r="M345" s="230"/>
      <c r="N345" s="231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168</v>
      </c>
      <c r="AU345" s="18" t="s">
        <v>82</v>
      </c>
    </row>
    <row r="346" spans="1:51" s="13" customFormat="1" ht="12">
      <c r="A346" s="13"/>
      <c r="B346" s="234"/>
      <c r="C346" s="235"/>
      <c r="D346" s="227" t="s">
        <v>170</v>
      </c>
      <c r="E346" s="236" t="s">
        <v>19</v>
      </c>
      <c r="F346" s="237" t="s">
        <v>544</v>
      </c>
      <c r="G346" s="235"/>
      <c r="H346" s="238">
        <v>5.58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170</v>
      </c>
      <c r="AU346" s="244" t="s">
        <v>82</v>
      </c>
      <c r="AV346" s="13" t="s">
        <v>82</v>
      </c>
      <c r="AW346" s="13" t="s">
        <v>33</v>
      </c>
      <c r="AX346" s="13" t="s">
        <v>72</v>
      </c>
      <c r="AY346" s="244" t="s">
        <v>157</v>
      </c>
    </row>
    <row r="347" spans="1:51" s="13" customFormat="1" ht="12">
      <c r="A347" s="13"/>
      <c r="B347" s="234"/>
      <c r="C347" s="235"/>
      <c r="D347" s="227" t="s">
        <v>170</v>
      </c>
      <c r="E347" s="236" t="s">
        <v>19</v>
      </c>
      <c r="F347" s="237" t="s">
        <v>545</v>
      </c>
      <c r="G347" s="235"/>
      <c r="H347" s="238">
        <v>5.115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170</v>
      </c>
      <c r="AU347" s="244" t="s">
        <v>82</v>
      </c>
      <c r="AV347" s="13" t="s">
        <v>82</v>
      </c>
      <c r="AW347" s="13" t="s">
        <v>33</v>
      </c>
      <c r="AX347" s="13" t="s">
        <v>72</v>
      </c>
      <c r="AY347" s="244" t="s">
        <v>157</v>
      </c>
    </row>
    <row r="348" spans="1:51" s="13" customFormat="1" ht="12">
      <c r="A348" s="13"/>
      <c r="B348" s="234"/>
      <c r="C348" s="235"/>
      <c r="D348" s="227" t="s">
        <v>170</v>
      </c>
      <c r="E348" s="236" t="s">
        <v>19</v>
      </c>
      <c r="F348" s="237" t="s">
        <v>546</v>
      </c>
      <c r="G348" s="235"/>
      <c r="H348" s="238">
        <v>4.185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170</v>
      </c>
      <c r="AU348" s="244" t="s">
        <v>82</v>
      </c>
      <c r="AV348" s="13" t="s">
        <v>82</v>
      </c>
      <c r="AW348" s="13" t="s">
        <v>33</v>
      </c>
      <c r="AX348" s="13" t="s">
        <v>72</v>
      </c>
      <c r="AY348" s="244" t="s">
        <v>157</v>
      </c>
    </row>
    <row r="349" spans="1:51" s="13" customFormat="1" ht="12">
      <c r="A349" s="13"/>
      <c r="B349" s="234"/>
      <c r="C349" s="235"/>
      <c r="D349" s="227" t="s">
        <v>170</v>
      </c>
      <c r="E349" s="236" t="s">
        <v>19</v>
      </c>
      <c r="F349" s="237" t="s">
        <v>546</v>
      </c>
      <c r="G349" s="235"/>
      <c r="H349" s="238">
        <v>4.185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170</v>
      </c>
      <c r="AU349" s="244" t="s">
        <v>82</v>
      </c>
      <c r="AV349" s="13" t="s">
        <v>82</v>
      </c>
      <c r="AW349" s="13" t="s">
        <v>33</v>
      </c>
      <c r="AX349" s="13" t="s">
        <v>72</v>
      </c>
      <c r="AY349" s="244" t="s">
        <v>157</v>
      </c>
    </row>
    <row r="350" spans="1:51" s="15" customFormat="1" ht="12">
      <c r="A350" s="15"/>
      <c r="B350" s="256"/>
      <c r="C350" s="257"/>
      <c r="D350" s="227" t="s">
        <v>170</v>
      </c>
      <c r="E350" s="258" t="s">
        <v>19</v>
      </c>
      <c r="F350" s="259" t="s">
        <v>208</v>
      </c>
      <c r="G350" s="257"/>
      <c r="H350" s="260">
        <v>19.064999999999998</v>
      </c>
      <c r="I350" s="261"/>
      <c r="J350" s="257"/>
      <c r="K350" s="257"/>
      <c r="L350" s="262"/>
      <c r="M350" s="263"/>
      <c r="N350" s="264"/>
      <c r="O350" s="264"/>
      <c r="P350" s="264"/>
      <c r="Q350" s="264"/>
      <c r="R350" s="264"/>
      <c r="S350" s="264"/>
      <c r="T350" s="26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6" t="s">
        <v>170</v>
      </c>
      <c r="AU350" s="266" t="s">
        <v>82</v>
      </c>
      <c r="AV350" s="15" t="s">
        <v>164</v>
      </c>
      <c r="AW350" s="15" t="s">
        <v>33</v>
      </c>
      <c r="AX350" s="15" t="s">
        <v>80</v>
      </c>
      <c r="AY350" s="266" t="s">
        <v>157</v>
      </c>
    </row>
    <row r="351" spans="1:65" s="2" customFormat="1" ht="24.15" customHeight="1">
      <c r="A351" s="39"/>
      <c r="B351" s="40"/>
      <c r="C351" s="214" t="s">
        <v>547</v>
      </c>
      <c r="D351" s="214" t="s">
        <v>159</v>
      </c>
      <c r="E351" s="215" t="s">
        <v>548</v>
      </c>
      <c r="F351" s="216" t="s">
        <v>549</v>
      </c>
      <c r="G351" s="217" t="s">
        <v>308</v>
      </c>
      <c r="H351" s="218">
        <v>117</v>
      </c>
      <c r="I351" s="219"/>
      <c r="J351" s="220">
        <f>ROUND(I351*H351,2)</f>
        <v>0</v>
      </c>
      <c r="K351" s="216" t="s">
        <v>163</v>
      </c>
      <c r="L351" s="45"/>
      <c r="M351" s="221" t="s">
        <v>19</v>
      </c>
      <c r="N351" s="222" t="s">
        <v>43</v>
      </c>
      <c r="O351" s="85"/>
      <c r="P351" s="223">
        <f>O351*H351</f>
        <v>0</v>
      </c>
      <c r="Q351" s="223">
        <v>0</v>
      </c>
      <c r="R351" s="223">
        <f>Q351*H351</f>
        <v>0</v>
      </c>
      <c r="S351" s="223">
        <v>0.1104</v>
      </c>
      <c r="T351" s="224">
        <f>S351*H351</f>
        <v>12.9168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5" t="s">
        <v>300</v>
      </c>
      <c r="AT351" s="225" t="s">
        <v>159</v>
      </c>
      <c r="AU351" s="225" t="s">
        <v>82</v>
      </c>
      <c r="AY351" s="18" t="s">
        <v>157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8" t="s">
        <v>80</v>
      </c>
      <c r="BK351" s="226">
        <f>ROUND(I351*H351,2)</f>
        <v>0</v>
      </c>
      <c r="BL351" s="18" t="s">
        <v>300</v>
      </c>
      <c r="BM351" s="225" t="s">
        <v>550</v>
      </c>
    </row>
    <row r="352" spans="1:47" s="2" customFormat="1" ht="12">
      <c r="A352" s="39"/>
      <c r="B352" s="40"/>
      <c r="C352" s="41"/>
      <c r="D352" s="227" t="s">
        <v>166</v>
      </c>
      <c r="E352" s="41"/>
      <c r="F352" s="228" t="s">
        <v>551</v>
      </c>
      <c r="G352" s="41"/>
      <c r="H352" s="41"/>
      <c r="I352" s="229"/>
      <c r="J352" s="41"/>
      <c r="K352" s="41"/>
      <c r="L352" s="45"/>
      <c r="M352" s="230"/>
      <c r="N352" s="231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166</v>
      </c>
      <c r="AU352" s="18" t="s">
        <v>82</v>
      </c>
    </row>
    <row r="353" spans="1:47" s="2" customFormat="1" ht="12">
      <c r="A353" s="39"/>
      <c r="B353" s="40"/>
      <c r="C353" s="41"/>
      <c r="D353" s="232" t="s">
        <v>168</v>
      </c>
      <c r="E353" s="41"/>
      <c r="F353" s="233" t="s">
        <v>552</v>
      </c>
      <c r="G353" s="41"/>
      <c r="H353" s="41"/>
      <c r="I353" s="229"/>
      <c r="J353" s="41"/>
      <c r="K353" s="41"/>
      <c r="L353" s="45"/>
      <c r="M353" s="230"/>
      <c r="N353" s="231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168</v>
      </c>
      <c r="AU353" s="18" t="s">
        <v>82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553</v>
      </c>
      <c r="G354" s="235"/>
      <c r="H354" s="238">
        <v>32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554</v>
      </c>
      <c r="G355" s="235"/>
      <c r="H355" s="238">
        <v>43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3" customFormat="1" ht="12">
      <c r="A356" s="13"/>
      <c r="B356" s="234"/>
      <c r="C356" s="235"/>
      <c r="D356" s="227" t="s">
        <v>170</v>
      </c>
      <c r="E356" s="236" t="s">
        <v>19</v>
      </c>
      <c r="F356" s="237" t="s">
        <v>487</v>
      </c>
      <c r="G356" s="235"/>
      <c r="H356" s="238">
        <v>42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170</v>
      </c>
      <c r="AU356" s="244" t="s">
        <v>82</v>
      </c>
      <c r="AV356" s="13" t="s">
        <v>82</v>
      </c>
      <c r="AW356" s="13" t="s">
        <v>33</v>
      </c>
      <c r="AX356" s="13" t="s">
        <v>72</v>
      </c>
      <c r="AY356" s="244" t="s">
        <v>157</v>
      </c>
    </row>
    <row r="357" spans="1:51" s="15" customFormat="1" ht="12">
      <c r="A357" s="15"/>
      <c r="B357" s="256"/>
      <c r="C357" s="257"/>
      <c r="D357" s="227" t="s">
        <v>170</v>
      </c>
      <c r="E357" s="258" t="s">
        <v>19</v>
      </c>
      <c r="F357" s="259" t="s">
        <v>208</v>
      </c>
      <c r="G357" s="257"/>
      <c r="H357" s="260">
        <v>117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170</v>
      </c>
      <c r="AU357" s="266" t="s">
        <v>82</v>
      </c>
      <c r="AV357" s="15" t="s">
        <v>164</v>
      </c>
      <c r="AW357" s="15" t="s">
        <v>33</v>
      </c>
      <c r="AX357" s="15" t="s">
        <v>80</v>
      </c>
      <c r="AY357" s="266" t="s">
        <v>157</v>
      </c>
    </row>
    <row r="358" spans="1:63" s="12" customFormat="1" ht="22.8" customHeight="1">
      <c r="A358" s="12"/>
      <c r="B358" s="198"/>
      <c r="C358" s="199"/>
      <c r="D358" s="200" t="s">
        <v>71</v>
      </c>
      <c r="E358" s="212" t="s">
        <v>555</v>
      </c>
      <c r="F358" s="212" t="s">
        <v>556</v>
      </c>
      <c r="G358" s="199"/>
      <c r="H358" s="199"/>
      <c r="I358" s="202"/>
      <c r="J358" s="213">
        <f>BK358</f>
        <v>0</v>
      </c>
      <c r="K358" s="199"/>
      <c r="L358" s="204"/>
      <c r="M358" s="205"/>
      <c r="N358" s="206"/>
      <c r="O358" s="206"/>
      <c r="P358" s="207">
        <f>SUM(P359:P386)</f>
        <v>0</v>
      </c>
      <c r="Q358" s="206"/>
      <c r="R358" s="207">
        <f>SUM(R359:R386)</f>
        <v>0</v>
      </c>
      <c r="S358" s="206"/>
      <c r="T358" s="208">
        <f>SUM(T359:T386)</f>
        <v>13.013933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9" t="s">
        <v>82</v>
      </c>
      <c r="AT358" s="210" t="s">
        <v>71</v>
      </c>
      <c r="AU358" s="210" t="s">
        <v>80</v>
      </c>
      <c r="AY358" s="209" t="s">
        <v>157</v>
      </c>
      <c r="BK358" s="211">
        <f>SUM(BK359:BK386)</f>
        <v>0</v>
      </c>
    </row>
    <row r="359" spans="1:65" s="2" customFormat="1" ht="16.5" customHeight="1">
      <c r="A359" s="39"/>
      <c r="B359" s="40"/>
      <c r="C359" s="214" t="s">
        <v>557</v>
      </c>
      <c r="D359" s="214" t="s">
        <v>159</v>
      </c>
      <c r="E359" s="215" t="s">
        <v>558</v>
      </c>
      <c r="F359" s="216" t="s">
        <v>559</v>
      </c>
      <c r="G359" s="217" t="s">
        <v>200</v>
      </c>
      <c r="H359" s="218">
        <v>388.301</v>
      </c>
      <c r="I359" s="219"/>
      <c r="J359" s="220">
        <f>ROUND(I359*H359,2)</f>
        <v>0</v>
      </c>
      <c r="K359" s="216" t="s">
        <v>163</v>
      </c>
      <c r="L359" s="45"/>
      <c r="M359" s="221" t="s">
        <v>19</v>
      </c>
      <c r="N359" s="222" t="s">
        <v>43</v>
      </c>
      <c r="O359" s="85"/>
      <c r="P359" s="223">
        <f>O359*H359</f>
        <v>0</v>
      </c>
      <c r="Q359" s="223">
        <v>0</v>
      </c>
      <c r="R359" s="223">
        <f>Q359*H359</f>
        <v>0</v>
      </c>
      <c r="S359" s="223">
        <v>0.033</v>
      </c>
      <c r="T359" s="224">
        <f>S359*H359</f>
        <v>12.813933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300</v>
      </c>
      <c r="AT359" s="225" t="s">
        <v>159</v>
      </c>
      <c r="AU359" s="225" t="s">
        <v>82</v>
      </c>
      <c r="AY359" s="18" t="s">
        <v>157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8" t="s">
        <v>80</v>
      </c>
      <c r="BK359" s="226">
        <f>ROUND(I359*H359,2)</f>
        <v>0</v>
      </c>
      <c r="BL359" s="18" t="s">
        <v>300</v>
      </c>
      <c r="BM359" s="225" t="s">
        <v>560</v>
      </c>
    </row>
    <row r="360" spans="1:47" s="2" customFormat="1" ht="12">
      <c r="A360" s="39"/>
      <c r="B360" s="40"/>
      <c r="C360" s="41"/>
      <c r="D360" s="227" t="s">
        <v>166</v>
      </c>
      <c r="E360" s="41"/>
      <c r="F360" s="228" t="s">
        <v>561</v>
      </c>
      <c r="G360" s="41"/>
      <c r="H360" s="41"/>
      <c r="I360" s="229"/>
      <c r="J360" s="41"/>
      <c r="K360" s="41"/>
      <c r="L360" s="45"/>
      <c r="M360" s="230"/>
      <c r="N360" s="231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166</v>
      </c>
      <c r="AU360" s="18" t="s">
        <v>82</v>
      </c>
    </row>
    <row r="361" spans="1:47" s="2" customFormat="1" ht="12">
      <c r="A361" s="39"/>
      <c r="B361" s="40"/>
      <c r="C361" s="41"/>
      <c r="D361" s="232" t="s">
        <v>168</v>
      </c>
      <c r="E361" s="41"/>
      <c r="F361" s="233" t="s">
        <v>562</v>
      </c>
      <c r="G361" s="41"/>
      <c r="H361" s="41"/>
      <c r="I361" s="229"/>
      <c r="J361" s="41"/>
      <c r="K361" s="41"/>
      <c r="L361" s="45"/>
      <c r="M361" s="230"/>
      <c r="N361" s="231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168</v>
      </c>
      <c r="AU361" s="18" t="s">
        <v>82</v>
      </c>
    </row>
    <row r="362" spans="1:51" s="13" customFormat="1" ht="12">
      <c r="A362" s="13"/>
      <c r="B362" s="234"/>
      <c r="C362" s="235"/>
      <c r="D362" s="227" t="s">
        <v>170</v>
      </c>
      <c r="E362" s="236" t="s">
        <v>19</v>
      </c>
      <c r="F362" s="237" t="s">
        <v>563</v>
      </c>
      <c r="G362" s="235"/>
      <c r="H362" s="238">
        <v>140.688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170</v>
      </c>
      <c r="AU362" s="244" t="s">
        <v>82</v>
      </c>
      <c r="AV362" s="13" t="s">
        <v>82</v>
      </c>
      <c r="AW362" s="13" t="s">
        <v>33</v>
      </c>
      <c r="AX362" s="13" t="s">
        <v>72</v>
      </c>
      <c r="AY362" s="244" t="s">
        <v>157</v>
      </c>
    </row>
    <row r="363" spans="1:51" s="14" customFormat="1" ht="12">
      <c r="A363" s="14"/>
      <c r="B363" s="245"/>
      <c r="C363" s="246"/>
      <c r="D363" s="227" t="s">
        <v>170</v>
      </c>
      <c r="E363" s="247" t="s">
        <v>19</v>
      </c>
      <c r="F363" s="248" t="s">
        <v>205</v>
      </c>
      <c r="G363" s="246"/>
      <c r="H363" s="249">
        <v>140.688</v>
      </c>
      <c r="I363" s="250"/>
      <c r="J363" s="246"/>
      <c r="K363" s="246"/>
      <c r="L363" s="251"/>
      <c r="M363" s="252"/>
      <c r="N363" s="253"/>
      <c r="O363" s="253"/>
      <c r="P363" s="253"/>
      <c r="Q363" s="253"/>
      <c r="R363" s="253"/>
      <c r="S363" s="253"/>
      <c r="T363" s="25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5" t="s">
        <v>170</v>
      </c>
      <c r="AU363" s="255" t="s">
        <v>82</v>
      </c>
      <c r="AV363" s="14" t="s">
        <v>111</v>
      </c>
      <c r="AW363" s="14" t="s">
        <v>33</v>
      </c>
      <c r="AX363" s="14" t="s">
        <v>72</v>
      </c>
      <c r="AY363" s="255" t="s">
        <v>157</v>
      </c>
    </row>
    <row r="364" spans="1:51" s="13" customFormat="1" ht="12">
      <c r="A364" s="13"/>
      <c r="B364" s="234"/>
      <c r="C364" s="235"/>
      <c r="D364" s="227" t="s">
        <v>170</v>
      </c>
      <c r="E364" s="236" t="s">
        <v>19</v>
      </c>
      <c r="F364" s="237" t="s">
        <v>564</v>
      </c>
      <c r="G364" s="235"/>
      <c r="H364" s="238">
        <v>188.942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4" t="s">
        <v>170</v>
      </c>
      <c r="AU364" s="244" t="s">
        <v>82</v>
      </c>
      <c r="AV364" s="13" t="s">
        <v>82</v>
      </c>
      <c r="AW364" s="13" t="s">
        <v>33</v>
      </c>
      <c r="AX364" s="13" t="s">
        <v>72</v>
      </c>
      <c r="AY364" s="244" t="s">
        <v>157</v>
      </c>
    </row>
    <row r="365" spans="1:51" s="14" customFormat="1" ht="12">
      <c r="A365" s="14"/>
      <c r="B365" s="245"/>
      <c r="C365" s="246"/>
      <c r="D365" s="227" t="s">
        <v>170</v>
      </c>
      <c r="E365" s="247" t="s">
        <v>19</v>
      </c>
      <c r="F365" s="248" t="s">
        <v>207</v>
      </c>
      <c r="G365" s="246"/>
      <c r="H365" s="249">
        <v>188.942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5" t="s">
        <v>170</v>
      </c>
      <c r="AU365" s="255" t="s">
        <v>82</v>
      </c>
      <c r="AV365" s="14" t="s">
        <v>111</v>
      </c>
      <c r="AW365" s="14" t="s">
        <v>33</v>
      </c>
      <c r="AX365" s="14" t="s">
        <v>72</v>
      </c>
      <c r="AY365" s="255" t="s">
        <v>157</v>
      </c>
    </row>
    <row r="366" spans="1:51" s="13" customFormat="1" ht="12">
      <c r="A366" s="13"/>
      <c r="B366" s="234"/>
      <c r="C366" s="235"/>
      <c r="D366" s="227" t="s">
        <v>170</v>
      </c>
      <c r="E366" s="236" t="s">
        <v>19</v>
      </c>
      <c r="F366" s="237" t="s">
        <v>565</v>
      </c>
      <c r="G366" s="235"/>
      <c r="H366" s="238">
        <v>14.58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170</v>
      </c>
      <c r="AU366" s="244" t="s">
        <v>82</v>
      </c>
      <c r="AV366" s="13" t="s">
        <v>82</v>
      </c>
      <c r="AW366" s="13" t="s">
        <v>33</v>
      </c>
      <c r="AX366" s="13" t="s">
        <v>72</v>
      </c>
      <c r="AY366" s="244" t="s">
        <v>157</v>
      </c>
    </row>
    <row r="367" spans="1:51" s="14" customFormat="1" ht="12">
      <c r="A367" s="14"/>
      <c r="B367" s="245"/>
      <c r="C367" s="246"/>
      <c r="D367" s="227" t="s">
        <v>170</v>
      </c>
      <c r="E367" s="247" t="s">
        <v>19</v>
      </c>
      <c r="F367" s="248" t="s">
        <v>218</v>
      </c>
      <c r="G367" s="246"/>
      <c r="H367" s="249">
        <v>14.58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170</v>
      </c>
      <c r="AU367" s="255" t="s">
        <v>82</v>
      </c>
      <c r="AV367" s="14" t="s">
        <v>111</v>
      </c>
      <c r="AW367" s="14" t="s">
        <v>33</v>
      </c>
      <c r="AX367" s="14" t="s">
        <v>72</v>
      </c>
      <c r="AY367" s="255" t="s">
        <v>157</v>
      </c>
    </row>
    <row r="368" spans="1:51" s="13" customFormat="1" ht="12">
      <c r="A368" s="13"/>
      <c r="B368" s="234"/>
      <c r="C368" s="235"/>
      <c r="D368" s="227" t="s">
        <v>170</v>
      </c>
      <c r="E368" s="236" t="s">
        <v>19</v>
      </c>
      <c r="F368" s="237" t="s">
        <v>566</v>
      </c>
      <c r="G368" s="235"/>
      <c r="H368" s="238">
        <v>44.091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170</v>
      </c>
      <c r="AU368" s="244" t="s">
        <v>82</v>
      </c>
      <c r="AV368" s="13" t="s">
        <v>82</v>
      </c>
      <c r="AW368" s="13" t="s">
        <v>33</v>
      </c>
      <c r="AX368" s="13" t="s">
        <v>72</v>
      </c>
      <c r="AY368" s="244" t="s">
        <v>157</v>
      </c>
    </row>
    <row r="369" spans="1:51" s="14" customFormat="1" ht="12">
      <c r="A369" s="14"/>
      <c r="B369" s="245"/>
      <c r="C369" s="246"/>
      <c r="D369" s="227" t="s">
        <v>170</v>
      </c>
      <c r="E369" s="247" t="s">
        <v>19</v>
      </c>
      <c r="F369" s="248" t="s">
        <v>220</v>
      </c>
      <c r="G369" s="246"/>
      <c r="H369" s="249">
        <v>44.091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170</v>
      </c>
      <c r="AU369" s="255" t="s">
        <v>82</v>
      </c>
      <c r="AV369" s="14" t="s">
        <v>111</v>
      </c>
      <c r="AW369" s="14" t="s">
        <v>33</v>
      </c>
      <c r="AX369" s="14" t="s">
        <v>72</v>
      </c>
      <c r="AY369" s="255" t="s">
        <v>157</v>
      </c>
    </row>
    <row r="370" spans="1:51" s="15" customFormat="1" ht="12">
      <c r="A370" s="15"/>
      <c r="B370" s="256"/>
      <c r="C370" s="257"/>
      <c r="D370" s="227" t="s">
        <v>170</v>
      </c>
      <c r="E370" s="258" t="s">
        <v>19</v>
      </c>
      <c r="F370" s="259" t="s">
        <v>208</v>
      </c>
      <c r="G370" s="257"/>
      <c r="H370" s="260">
        <v>388.301</v>
      </c>
      <c r="I370" s="261"/>
      <c r="J370" s="257"/>
      <c r="K370" s="257"/>
      <c r="L370" s="262"/>
      <c r="M370" s="263"/>
      <c r="N370" s="264"/>
      <c r="O370" s="264"/>
      <c r="P370" s="264"/>
      <c r="Q370" s="264"/>
      <c r="R370" s="264"/>
      <c r="S370" s="264"/>
      <c r="T370" s="26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6" t="s">
        <v>170</v>
      </c>
      <c r="AU370" s="266" t="s">
        <v>82</v>
      </c>
      <c r="AV370" s="15" t="s">
        <v>164</v>
      </c>
      <c r="AW370" s="15" t="s">
        <v>33</v>
      </c>
      <c r="AX370" s="15" t="s">
        <v>80</v>
      </c>
      <c r="AY370" s="266" t="s">
        <v>157</v>
      </c>
    </row>
    <row r="371" spans="1:65" s="2" customFormat="1" ht="16.5" customHeight="1">
      <c r="A371" s="39"/>
      <c r="B371" s="40"/>
      <c r="C371" s="214" t="s">
        <v>567</v>
      </c>
      <c r="D371" s="214" t="s">
        <v>159</v>
      </c>
      <c r="E371" s="215" t="s">
        <v>568</v>
      </c>
      <c r="F371" s="216" t="s">
        <v>569</v>
      </c>
      <c r="G371" s="217" t="s">
        <v>499</v>
      </c>
      <c r="H371" s="218">
        <v>30</v>
      </c>
      <c r="I371" s="219"/>
      <c r="J371" s="220">
        <f>ROUND(I371*H371,2)</f>
        <v>0</v>
      </c>
      <c r="K371" s="216" t="s">
        <v>19</v>
      </c>
      <c r="L371" s="45"/>
      <c r="M371" s="221" t="s">
        <v>19</v>
      </c>
      <c r="N371" s="222" t="s">
        <v>43</v>
      </c>
      <c r="O371" s="85"/>
      <c r="P371" s="223">
        <f>O371*H371</f>
        <v>0</v>
      </c>
      <c r="Q371" s="223">
        <v>0</v>
      </c>
      <c r="R371" s="223">
        <f>Q371*H371</f>
        <v>0</v>
      </c>
      <c r="S371" s="223">
        <v>0</v>
      </c>
      <c r="T371" s="224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5" t="s">
        <v>300</v>
      </c>
      <c r="AT371" s="225" t="s">
        <v>159</v>
      </c>
      <c r="AU371" s="225" t="s">
        <v>82</v>
      </c>
      <c r="AY371" s="18" t="s">
        <v>157</v>
      </c>
      <c r="BE371" s="226">
        <f>IF(N371="základní",J371,0)</f>
        <v>0</v>
      </c>
      <c r="BF371" s="226">
        <f>IF(N371="snížená",J371,0)</f>
        <v>0</v>
      </c>
      <c r="BG371" s="226">
        <f>IF(N371="zákl. přenesená",J371,0)</f>
        <v>0</v>
      </c>
      <c r="BH371" s="226">
        <f>IF(N371="sníž. přenesená",J371,0)</f>
        <v>0</v>
      </c>
      <c r="BI371" s="226">
        <f>IF(N371="nulová",J371,0)</f>
        <v>0</v>
      </c>
      <c r="BJ371" s="18" t="s">
        <v>80</v>
      </c>
      <c r="BK371" s="226">
        <f>ROUND(I371*H371,2)</f>
        <v>0</v>
      </c>
      <c r="BL371" s="18" t="s">
        <v>300</v>
      </c>
      <c r="BM371" s="225" t="s">
        <v>570</v>
      </c>
    </row>
    <row r="372" spans="1:47" s="2" customFormat="1" ht="12">
      <c r="A372" s="39"/>
      <c r="B372" s="40"/>
      <c r="C372" s="41"/>
      <c r="D372" s="227" t="s">
        <v>166</v>
      </c>
      <c r="E372" s="41"/>
      <c r="F372" s="228" t="s">
        <v>569</v>
      </c>
      <c r="G372" s="41"/>
      <c r="H372" s="41"/>
      <c r="I372" s="229"/>
      <c r="J372" s="41"/>
      <c r="K372" s="41"/>
      <c r="L372" s="45"/>
      <c r="M372" s="230"/>
      <c r="N372" s="231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166</v>
      </c>
      <c r="AU372" s="18" t="s">
        <v>82</v>
      </c>
    </row>
    <row r="373" spans="1:47" s="2" customFormat="1" ht="12">
      <c r="A373" s="39"/>
      <c r="B373" s="40"/>
      <c r="C373" s="41"/>
      <c r="D373" s="227" t="s">
        <v>298</v>
      </c>
      <c r="E373" s="41"/>
      <c r="F373" s="268" t="s">
        <v>571</v>
      </c>
      <c r="G373" s="41"/>
      <c r="H373" s="41"/>
      <c r="I373" s="229"/>
      <c r="J373" s="41"/>
      <c r="K373" s="41"/>
      <c r="L373" s="45"/>
      <c r="M373" s="230"/>
      <c r="N373" s="231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298</v>
      </c>
      <c r="AU373" s="18" t="s">
        <v>82</v>
      </c>
    </row>
    <row r="374" spans="1:65" s="2" customFormat="1" ht="16.5" customHeight="1">
      <c r="A374" s="39"/>
      <c r="B374" s="40"/>
      <c r="C374" s="214" t="s">
        <v>572</v>
      </c>
      <c r="D374" s="214" t="s">
        <v>159</v>
      </c>
      <c r="E374" s="215" t="s">
        <v>573</v>
      </c>
      <c r="F374" s="216" t="s">
        <v>574</v>
      </c>
      <c r="G374" s="217" t="s">
        <v>499</v>
      </c>
      <c r="H374" s="218">
        <v>45</v>
      </c>
      <c r="I374" s="219"/>
      <c r="J374" s="220">
        <f>ROUND(I374*H374,2)</f>
        <v>0</v>
      </c>
      <c r="K374" s="216" t="s">
        <v>19</v>
      </c>
      <c r="L374" s="45"/>
      <c r="M374" s="221" t="s">
        <v>19</v>
      </c>
      <c r="N374" s="222" t="s">
        <v>43</v>
      </c>
      <c r="O374" s="85"/>
      <c r="P374" s="223">
        <f>O374*H374</f>
        <v>0</v>
      </c>
      <c r="Q374" s="223">
        <v>0</v>
      </c>
      <c r="R374" s="223">
        <f>Q374*H374</f>
        <v>0</v>
      </c>
      <c r="S374" s="223">
        <v>0</v>
      </c>
      <c r="T374" s="22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5" t="s">
        <v>300</v>
      </c>
      <c r="AT374" s="225" t="s">
        <v>159</v>
      </c>
      <c r="AU374" s="225" t="s">
        <v>82</v>
      </c>
      <c r="AY374" s="18" t="s">
        <v>157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8" t="s">
        <v>80</v>
      </c>
      <c r="BK374" s="226">
        <f>ROUND(I374*H374,2)</f>
        <v>0</v>
      </c>
      <c r="BL374" s="18" t="s">
        <v>300</v>
      </c>
      <c r="BM374" s="225" t="s">
        <v>575</v>
      </c>
    </row>
    <row r="375" spans="1:47" s="2" customFormat="1" ht="12">
      <c r="A375" s="39"/>
      <c r="B375" s="40"/>
      <c r="C375" s="41"/>
      <c r="D375" s="227" t="s">
        <v>166</v>
      </c>
      <c r="E375" s="41"/>
      <c r="F375" s="228" t="s">
        <v>574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166</v>
      </c>
      <c r="AU375" s="18" t="s">
        <v>82</v>
      </c>
    </row>
    <row r="376" spans="1:47" s="2" customFormat="1" ht="12">
      <c r="A376" s="39"/>
      <c r="B376" s="40"/>
      <c r="C376" s="41"/>
      <c r="D376" s="227" t="s">
        <v>298</v>
      </c>
      <c r="E376" s="41"/>
      <c r="F376" s="268" t="s">
        <v>571</v>
      </c>
      <c r="G376" s="41"/>
      <c r="H376" s="41"/>
      <c r="I376" s="229"/>
      <c r="J376" s="41"/>
      <c r="K376" s="41"/>
      <c r="L376" s="45"/>
      <c r="M376" s="230"/>
      <c r="N376" s="231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298</v>
      </c>
      <c r="AU376" s="18" t="s">
        <v>82</v>
      </c>
    </row>
    <row r="377" spans="1:65" s="2" customFormat="1" ht="16.5" customHeight="1">
      <c r="A377" s="39"/>
      <c r="B377" s="40"/>
      <c r="C377" s="214" t="s">
        <v>576</v>
      </c>
      <c r="D377" s="214" t="s">
        <v>159</v>
      </c>
      <c r="E377" s="215" t="s">
        <v>577</v>
      </c>
      <c r="F377" s="216" t="s">
        <v>578</v>
      </c>
      <c r="G377" s="217" t="s">
        <v>499</v>
      </c>
      <c r="H377" s="218">
        <v>15</v>
      </c>
      <c r="I377" s="219"/>
      <c r="J377" s="220">
        <f>ROUND(I377*H377,2)</f>
        <v>0</v>
      </c>
      <c r="K377" s="216" t="s">
        <v>19</v>
      </c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300</v>
      </c>
      <c r="AT377" s="225" t="s">
        <v>159</v>
      </c>
      <c r="AU377" s="225" t="s">
        <v>82</v>
      </c>
      <c r="AY377" s="18" t="s">
        <v>157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80</v>
      </c>
      <c r="BK377" s="226">
        <f>ROUND(I377*H377,2)</f>
        <v>0</v>
      </c>
      <c r="BL377" s="18" t="s">
        <v>300</v>
      </c>
      <c r="BM377" s="225" t="s">
        <v>579</v>
      </c>
    </row>
    <row r="378" spans="1:47" s="2" customFormat="1" ht="12">
      <c r="A378" s="39"/>
      <c r="B378" s="40"/>
      <c r="C378" s="41"/>
      <c r="D378" s="227" t="s">
        <v>166</v>
      </c>
      <c r="E378" s="41"/>
      <c r="F378" s="228" t="s">
        <v>578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166</v>
      </c>
      <c r="AU378" s="18" t="s">
        <v>82</v>
      </c>
    </row>
    <row r="379" spans="1:47" s="2" customFormat="1" ht="12">
      <c r="A379" s="39"/>
      <c r="B379" s="40"/>
      <c r="C379" s="41"/>
      <c r="D379" s="227" t="s">
        <v>298</v>
      </c>
      <c r="E379" s="41"/>
      <c r="F379" s="268" t="s">
        <v>571</v>
      </c>
      <c r="G379" s="41"/>
      <c r="H379" s="41"/>
      <c r="I379" s="229"/>
      <c r="J379" s="41"/>
      <c r="K379" s="41"/>
      <c r="L379" s="45"/>
      <c r="M379" s="230"/>
      <c r="N379" s="23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298</v>
      </c>
      <c r="AU379" s="18" t="s">
        <v>82</v>
      </c>
    </row>
    <row r="380" spans="1:65" s="2" customFormat="1" ht="16.5" customHeight="1">
      <c r="A380" s="39"/>
      <c r="B380" s="40"/>
      <c r="C380" s="214" t="s">
        <v>580</v>
      </c>
      <c r="D380" s="214" t="s">
        <v>159</v>
      </c>
      <c r="E380" s="215" t="s">
        <v>581</v>
      </c>
      <c r="F380" s="216" t="s">
        <v>582</v>
      </c>
      <c r="G380" s="217" t="s">
        <v>273</v>
      </c>
      <c r="H380" s="218">
        <v>1</v>
      </c>
      <c r="I380" s="219"/>
      <c r="J380" s="220">
        <f>ROUND(I380*H380,2)</f>
        <v>0</v>
      </c>
      <c r="K380" s="216" t="s">
        <v>19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</v>
      </c>
      <c r="R380" s="223">
        <f>Q380*H380</f>
        <v>0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300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300</v>
      </c>
      <c r="BM380" s="225" t="s">
        <v>583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582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27" t="s">
        <v>298</v>
      </c>
      <c r="E382" s="41"/>
      <c r="F382" s="268" t="s">
        <v>584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298</v>
      </c>
      <c r="AU382" s="18" t="s">
        <v>82</v>
      </c>
    </row>
    <row r="383" spans="1:65" s="2" customFormat="1" ht="33" customHeight="1">
      <c r="A383" s="39"/>
      <c r="B383" s="40"/>
      <c r="C383" s="214" t="s">
        <v>585</v>
      </c>
      <c r="D383" s="214" t="s">
        <v>159</v>
      </c>
      <c r="E383" s="215" t="s">
        <v>586</v>
      </c>
      <c r="F383" s="216" t="s">
        <v>587</v>
      </c>
      <c r="G383" s="217" t="s">
        <v>588</v>
      </c>
      <c r="H383" s="218">
        <v>200</v>
      </c>
      <c r="I383" s="219"/>
      <c r="J383" s="220">
        <f>ROUND(I383*H383,2)</f>
        <v>0</v>
      </c>
      <c r="K383" s="216" t="s">
        <v>163</v>
      </c>
      <c r="L383" s="45"/>
      <c r="M383" s="221" t="s">
        <v>19</v>
      </c>
      <c r="N383" s="222" t="s">
        <v>43</v>
      </c>
      <c r="O383" s="85"/>
      <c r="P383" s="223">
        <f>O383*H383</f>
        <v>0</v>
      </c>
      <c r="Q383" s="223">
        <v>0</v>
      </c>
      <c r="R383" s="223">
        <f>Q383*H383</f>
        <v>0</v>
      </c>
      <c r="S383" s="223">
        <v>0.001</v>
      </c>
      <c r="T383" s="224">
        <f>S383*H383</f>
        <v>0.2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300</v>
      </c>
      <c r="AT383" s="225" t="s">
        <v>159</v>
      </c>
      <c r="AU383" s="225" t="s">
        <v>82</v>
      </c>
      <c r="AY383" s="18" t="s">
        <v>157</v>
      </c>
      <c r="BE383" s="226">
        <f>IF(N383="základní",J383,0)</f>
        <v>0</v>
      </c>
      <c r="BF383" s="226">
        <f>IF(N383="snížená",J383,0)</f>
        <v>0</v>
      </c>
      <c r="BG383" s="226">
        <f>IF(N383="zákl. přenesená",J383,0)</f>
        <v>0</v>
      </c>
      <c r="BH383" s="226">
        <f>IF(N383="sníž. přenesená",J383,0)</f>
        <v>0</v>
      </c>
      <c r="BI383" s="226">
        <f>IF(N383="nulová",J383,0)</f>
        <v>0</v>
      </c>
      <c r="BJ383" s="18" t="s">
        <v>80</v>
      </c>
      <c r="BK383" s="226">
        <f>ROUND(I383*H383,2)</f>
        <v>0</v>
      </c>
      <c r="BL383" s="18" t="s">
        <v>300</v>
      </c>
      <c r="BM383" s="225" t="s">
        <v>589</v>
      </c>
    </row>
    <row r="384" spans="1:47" s="2" customFormat="1" ht="12">
      <c r="A384" s="39"/>
      <c r="B384" s="40"/>
      <c r="C384" s="41"/>
      <c r="D384" s="227" t="s">
        <v>166</v>
      </c>
      <c r="E384" s="41"/>
      <c r="F384" s="228" t="s">
        <v>590</v>
      </c>
      <c r="G384" s="41"/>
      <c r="H384" s="41"/>
      <c r="I384" s="229"/>
      <c r="J384" s="41"/>
      <c r="K384" s="41"/>
      <c r="L384" s="45"/>
      <c r="M384" s="230"/>
      <c r="N384" s="231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166</v>
      </c>
      <c r="AU384" s="18" t="s">
        <v>82</v>
      </c>
    </row>
    <row r="385" spans="1:47" s="2" customFormat="1" ht="12">
      <c r="A385" s="39"/>
      <c r="B385" s="40"/>
      <c r="C385" s="41"/>
      <c r="D385" s="232" t="s">
        <v>168</v>
      </c>
      <c r="E385" s="41"/>
      <c r="F385" s="233" t="s">
        <v>591</v>
      </c>
      <c r="G385" s="41"/>
      <c r="H385" s="41"/>
      <c r="I385" s="229"/>
      <c r="J385" s="41"/>
      <c r="K385" s="41"/>
      <c r="L385" s="45"/>
      <c r="M385" s="230"/>
      <c r="N385" s="231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168</v>
      </c>
      <c r="AU385" s="18" t="s">
        <v>82</v>
      </c>
    </row>
    <row r="386" spans="1:51" s="13" customFormat="1" ht="12">
      <c r="A386" s="13"/>
      <c r="B386" s="234"/>
      <c r="C386" s="235"/>
      <c r="D386" s="227" t="s">
        <v>170</v>
      </c>
      <c r="E386" s="236" t="s">
        <v>19</v>
      </c>
      <c r="F386" s="237" t="s">
        <v>592</v>
      </c>
      <c r="G386" s="235"/>
      <c r="H386" s="238">
        <v>200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170</v>
      </c>
      <c r="AU386" s="244" t="s">
        <v>82</v>
      </c>
      <c r="AV386" s="13" t="s">
        <v>82</v>
      </c>
      <c r="AW386" s="13" t="s">
        <v>33</v>
      </c>
      <c r="AX386" s="13" t="s">
        <v>80</v>
      </c>
      <c r="AY386" s="244" t="s">
        <v>157</v>
      </c>
    </row>
    <row r="387" spans="1:63" s="12" customFormat="1" ht="22.8" customHeight="1">
      <c r="A387" s="12"/>
      <c r="B387" s="198"/>
      <c r="C387" s="199"/>
      <c r="D387" s="200" t="s">
        <v>71</v>
      </c>
      <c r="E387" s="212" t="s">
        <v>593</v>
      </c>
      <c r="F387" s="212" t="s">
        <v>594</v>
      </c>
      <c r="G387" s="199"/>
      <c r="H387" s="199"/>
      <c r="I387" s="202"/>
      <c r="J387" s="213">
        <f>BK387</f>
        <v>0</v>
      </c>
      <c r="K387" s="199"/>
      <c r="L387" s="204"/>
      <c r="M387" s="205"/>
      <c r="N387" s="206"/>
      <c r="O387" s="206"/>
      <c r="P387" s="207">
        <f>SUM(P388:P404)</f>
        <v>0</v>
      </c>
      <c r="Q387" s="206"/>
      <c r="R387" s="207">
        <f>SUM(R388:R404)</f>
        <v>0</v>
      </c>
      <c r="S387" s="206"/>
      <c r="T387" s="208">
        <f>SUM(T388:T404)</f>
        <v>41.6981029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9" t="s">
        <v>82</v>
      </c>
      <c r="AT387" s="210" t="s">
        <v>71</v>
      </c>
      <c r="AU387" s="210" t="s">
        <v>80</v>
      </c>
      <c r="AY387" s="209" t="s">
        <v>157</v>
      </c>
      <c r="BK387" s="211">
        <f>SUM(BK388:BK404)</f>
        <v>0</v>
      </c>
    </row>
    <row r="388" spans="1:65" s="2" customFormat="1" ht="24.15" customHeight="1">
      <c r="A388" s="39"/>
      <c r="B388" s="40"/>
      <c r="C388" s="214" t="s">
        <v>595</v>
      </c>
      <c r="D388" s="214" t="s">
        <v>159</v>
      </c>
      <c r="E388" s="215" t="s">
        <v>596</v>
      </c>
      <c r="F388" s="216" t="s">
        <v>597</v>
      </c>
      <c r="G388" s="217" t="s">
        <v>247</v>
      </c>
      <c r="H388" s="218">
        <v>510</v>
      </c>
      <c r="I388" s="219"/>
      <c r="J388" s="220">
        <f>ROUND(I388*H388,2)</f>
        <v>0</v>
      </c>
      <c r="K388" s="216" t="s">
        <v>163</v>
      </c>
      <c r="L388" s="45"/>
      <c r="M388" s="221" t="s">
        <v>19</v>
      </c>
      <c r="N388" s="222" t="s">
        <v>43</v>
      </c>
      <c r="O388" s="85"/>
      <c r="P388" s="223">
        <f>O388*H388</f>
        <v>0</v>
      </c>
      <c r="Q388" s="223">
        <v>0</v>
      </c>
      <c r="R388" s="223">
        <f>Q388*H388</f>
        <v>0</v>
      </c>
      <c r="S388" s="223">
        <v>0.01174</v>
      </c>
      <c r="T388" s="224">
        <f>S388*H388</f>
        <v>5.9874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300</v>
      </c>
      <c r="AT388" s="225" t="s">
        <v>159</v>
      </c>
      <c r="AU388" s="225" t="s">
        <v>82</v>
      </c>
      <c r="AY388" s="18" t="s">
        <v>157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80</v>
      </c>
      <c r="BK388" s="226">
        <f>ROUND(I388*H388,2)</f>
        <v>0</v>
      </c>
      <c r="BL388" s="18" t="s">
        <v>300</v>
      </c>
      <c r="BM388" s="225" t="s">
        <v>598</v>
      </c>
    </row>
    <row r="389" spans="1:47" s="2" customFormat="1" ht="12">
      <c r="A389" s="39"/>
      <c r="B389" s="40"/>
      <c r="C389" s="41"/>
      <c r="D389" s="227" t="s">
        <v>166</v>
      </c>
      <c r="E389" s="41"/>
      <c r="F389" s="228" t="s">
        <v>597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166</v>
      </c>
      <c r="AU389" s="18" t="s">
        <v>82</v>
      </c>
    </row>
    <row r="390" spans="1:47" s="2" customFormat="1" ht="12">
      <c r="A390" s="39"/>
      <c r="B390" s="40"/>
      <c r="C390" s="41"/>
      <c r="D390" s="232" t="s">
        <v>168</v>
      </c>
      <c r="E390" s="41"/>
      <c r="F390" s="233" t="s">
        <v>599</v>
      </c>
      <c r="G390" s="41"/>
      <c r="H390" s="41"/>
      <c r="I390" s="229"/>
      <c r="J390" s="41"/>
      <c r="K390" s="41"/>
      <c r="L390" s="45"/>
      <c r="M390" s="230"/>
      <c r="N390" s="231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168</v>
      </c>
      <c r="AU390" s="18" t="s">
        <v>82</v>
      </c>
    </row>
    <row r="391" spans="1:51" s="13" customFormat="1" ht="12">
      <c r="A391" s="13"/>
      <c r="B391" s="234"/>
      <c r="C391" s="235"/>
      <c r="D391" s="227" t="s">
        <v>170</v>
      </c>
      <c r="E391" s="236" t="s">
        <v>19</v>
      </c>
      <c r="F391" s="237" t="s">
        <v>600</v>
      </c>
      <c r="G391" s="235"/>
      <c r="H391" s="238">
        <v>510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170</v>
      </c>
      <c r="AU391" s="244" t="s">
        <v>82</v>
      </c>
      <c r="AV391" s="13" t="s">
        <v>82</v>
      </c>
      <c r="AW391" s="13" t="s">
        <v>33</v>
      </c>
      <c r="AX391" s="13" t="s">
        <v>80</v>
      </c>
      <c r="AY391" s="244" t="s">
        <v>157</v>
      </c>
    </row>
    <row r="392" spans="1:65" s="2" customFormat="1" ht="24.15" customHeight="1">
      <c r="A392" s="39"/>
      <c r="B392" s="40"/>
      <c r="C392" s="214" t="s">
        <v>601</v>
      </c>
      <c r="D392" s="214" t="s">
        <v>159</v>
      </c>
      <c r="E392" s="215" t="s">
        <v>602</v>
      </c>
      <c r="F392" s="216" t="s">
        <v>603</v>
      </c>
      <c r="G392" s="217" t="s">
        <v>200</v>
      </c>
      <c r="H392" s="218">
        <v>429.37</v>
      </c>
      <c r="I392" s="219"/>
      <c r="J392" s="220">
        <f>ROUND(I392*H392,2)</f>
        <v>0</v>
      </c>
      <c r="K392" s="216" t="s">
        <v>163</v>
      </c>
      <c r="L392" s="45"/>
      <c r="M392" s="221" t="s">
        <v>19</v>
      </c>
      <c r="N392" s="222" t="s">
        <v>43</v>
      </c>
      <c r="O392" s="85"/>
      <c r="P392" s="223">
        <f>O392*H392</f>
        <v>0</v>
      </c>
      <c r="Q392" s="223">
        <v>0</v>
      </c>
      <c r="R392" s="223">
        <f>Q392*H392</f>
        <v>0</v>
      </c>
      <c r="S392" s="223">
        <v>0.08317</v>
      </c>
      <c r="T392" s="224">
        <f>S392*H392</f>
        <v>35.7107029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5" t="s">
        <v>300</v>
      </c>
      <c r="AT392" s="225" t="s">
        <v>159</v>
      </c>
      <c r="AU392" s="225" t="s">
        <v>82</v>
      </c>
      <c r="AY392" s="18" t="s">
        <v>157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8" t="s">
        <v>80</v>
      </c>
      <c r="BK392" s="226">
        <f>ROUND(I392*H392,2)</f>
        <v>0</v>
      </c>
      <c r="BL392" s="18" t="s">
        <v>300</v>
      </c>
      <c r="BM392" s="225" t="s">
        <v>604</v>
      </c>
    </row>
    <row r="393" spans="1:47" s="2" customFormat="1" ht="12">
      <c r="A393" s="39"/>
      <c r="B393" s="40"/>
      <c r="C393" s="41"/>
      <c r="D393" s="227" t="s">
        <v>166</v>
      </c>
      <c r="E393" s="41"/>
      <c r="F393" s="228" t="s">
        <v>603</v>
      </c>
      <c r="G393" s="41"/>
      <c r="H393" s="41"/>
      <c r="I393" s="229"/>
      <c r="J393" s="41"/>
      <c r="K393" s="41"/>
      <c r="L393" s="45"/>
      <c r="M393" s="230"/>
      <c r="N393" s="231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166</v>
      </c>
      <c r="AU393" s="18" t="s">
        <v>82</v>
      </c>
    </row>
    <row r="394" spans="1:47" s="2" customFormat="1" ht="12">
      <c r="A394" s="39"/>
      <c r="B394" s="40"/>
      <c r="C394" s="41"/>
      <c r="D394" s="232" t="s">
        <v>168</v>
      </c>
      <c r="E394" s="41"/>
      <c r="F394" s="233" t="s">
        <v>605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168</v>
      </c>
      <c r="AU394" s="18" t="s">
        <v>82</v>
      </c>
    </row>
    <row r="395" spans="1:51" s="13" customFormat="1" ht="12">
      <c r="A395" s="13"/>
      <c r="B395" s="234"/>
      <c r="C395" s="235"/>
      <c r="D395" s="227" t="s">
        <v>170</v>
      </c>
      <c r="E395" s="236" t="s">
        <v>19</v>
      </c>
      <c r="F395" s="237" t="s">
        <v>606</v>
      </c>
      <c r="G395" s="235"/>
      <c r="H395" s="238">
        <v>163.54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4" t="s">
        <v>170</v>
      </c>
      <c r="AU395" s="244" t="s">
        <v>82</v>
      </c>
      <c r="AV395" s="13" t="s">
        <v>82</v>
      </c>
      <c r="AW395" s="13" t="s">
        <v>33</v>
      </c>
      <c r="AX395" s="13" t="s">
        <v>72</v>
      </c>
      <c r="AY395" s="244" t="s">
        <v>157</v>
      </c>
    </row>
    <row r="396" spans="1:51" s="13" customFormat="1" ht="12">
      <c r="A396" s="13"/>
      <c r="B396" s="234"/>
      <c r="C396" s="235"/>
      <c r="D396" s="227" t="s">
        <v>170</v>
      </c>
      <c r="E396" s="236" t="s">
        <v>19</v>
      </c>
      <c r="F396" s="237" t="s">
        <v>607</v>
      </c>
      <c r="G396" s="235"/>
      <c r="H396" s="238">
        <v>180.62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170</v>
      </c>
      <c r="AU396" s="244" t="s">
        <v>82</v>
      </c>
      <c r="AV396" s="13" t="s">
        <v>82</v>
      </c>
      <c r="AW396" s="13" t="s">
        <v>33</v>
      </c>
      <c r="AX396" s="13" t="s">
        <v>72</v>
      </c>
      <c r="AY396" s="244" t="s">
        <v>157</v>
      </c>
    </row>
    <row r="397" spans="1:51" s="14" customFormat="1" ht="12">
      <c r="A397" s="14"/>
      <c r="B397" s="245"/>
      <c r="C397" s="246"/>
      <c r="D397" s="227" t="s">
        <v>170</v>
      </c>
      <c r="E397" s="247" t="s">
        <v>19</v>
      </c>
      <c r="F397" s="248" t="s">
        <v>205</v>
      </c>
      <c r="G397" s="246"/>
      <c r="H397" s="249">
        <v>344.15999999999997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170</v>
      </c>
      <c r="AU397" s="255" t="s">
        <v>82</v>
      </c>
      <c r="AV397" s="14" t="s">
        <v>111</v>
      </c>
      <c r="AW397" s="14" t="s">
        <v>33</v>
      </c>
      <c r="AX397" s="14" t="s">
        <v>72</v>
      </c>
      <c r="AY397" s="255" t="s">
        <v>157</v>
      </c>
    </row>
    <row r="398" spans="1:51" s="13" customFormat="1" ht="12">
      <c r="A398" s="13"/>
      <c r="B398" s="234"/>
      <c r="C398" s="235"/>
      <c r="D398" s="227" t="s">
        <v>170</v>
      </c>
      <c r="E398" s="236" t="s">
        <v>19</v>
      </c>
      <c r="F398" s="237" t="s">
        <v>608</v>
      </c>
      <c r="G398" s="235"/>
      <c r="H398" s="238">
        <v>38.27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170</v>
      </c>
      <c r="AU398" s="244" t="s">
        <v>82</v>
      </c>
      <c r="AV398" s="13" t="s">
        <v>82</v>
      </c>
      <c r="AW398" s="13" t="s">
        <v>33</v>
      </c>
      <c r="AX398" s="13" t="s">
        <v>72</v>
      </c>
      <c r="AY398" s="244" t="s">
        <v>157</v>
      </c>
    </row>
    <row r="399" spans="1:51" s="14" customFormat="1" ht="12">
      <c r="A399" s="14"/>
      <c r="B399" s="245"/>
      <c r="C399" s="246"/>
      <c r="D399" s="227" t="s">
        <v>170</v>
      </c>
      <c r="E399" s="247" t="s">
        <v>19</v>
      </c>
      <c r="F399" s="248" t="s">
        <v>218</v>
      </c>
      <c r="G399" s="246"/>
      <c r="H399" s="249">
        <v>38.27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170</v>
      </c>
      <c r="AU399" s="255" t="s">
        <v>82</v>
      </c>
      <c r="AV399" s="14" t="s">
        <v>111</v>
      </c>
      <c r="AW399" s="14" t="s">
        <v>33</v>
      </c>
      <c r="AX399" s="14" t="s">
        <v>72</v>
      </c>
      <c r="AY399" s="255" t="s">
        <v>157</v>
      </c>
    </row>
    <row r="400" spans="1:51" s="13" customFormat="1" ht="12">
      <c r="A400" s="13"/>
      <c r="B400" s="234"/>
      <c r="C400" s="235"/>
      <c r="D400" s="227" t="s">
        <v>170</v>
      </c>
      <c r="E400" s="236" t="s">
        <v>19</v>
      </c>
      <c r="F400" s="237" t="s">
        <v>609</v>
      </c>
      <c r="G400" s="235"/>
      <c r="H400" s="238">
        <v>37.64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4" t="s">
        <v>170</v>
      </c>
      <c r="AU400" s="244" t="s">
        <v>82</v>
      </c>
      <c r="AV400" s="13" t="s">
        <v>82</v>
      </c>
      <c r="AW400" s="13" t="s">
        <v>33</v>
      </c>
      <c r="AX400" s="13" t="s">
        <v>72</v>
      </c>
      <c r="AY400" s="244" t="s">
        <v>157</v>
      </c>
    </row>
    <row r="401" spans="1:51" s="14" customFormat="1" ht="12">
      <c r="A401" s="14"/>
      <c r="B401" s="245"/>
      <c r="C401" s="246"/>
      <c r="D401" s="227" t="s">
        <v>170</v>
      </c>
      <c r="E401" s="247" t="s">
        <v>19</v>
      </c>
      <c r="F401" s="248" t="s">
        <v>220</v>
      </c>
      <c r="G401" s="246"/>
      <c r="H401" s="249">
        <v>37.64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5" t="s">
        <v>170</v>
      </c>
      <c r="AU401" s="255" t="s">
        <v>82</v>
      </c>
      <c r="AV401" s="14" t="s">
        <v>111</v>
      </c>
      <c r="AW401" s="14" t="s">
        <v>33</v>
      </c>
      <c r="AX401" s="14" t="s">
        <v>72</v>
      </c>
      <c r="AY401" s="255" t="s">
        <v>157</v>
      </c>
    </row>
    <row r="402" spans="1:51" s="13" customFormat="1" ht="12">
      <c r="A402" s="13"/>
      <c r="B402" s="234"/>
      <c r="C402" s="235"/>
      <c r="D402" s="227" t="s">
        <v>170</v>
      </c>
      <c r="E402" s="236" t="s">
        <v>19</v>
      </c>
      <c r="F402" s="237" t="s">
        <v>610</v>
      </c>
      <c r="G402" s="235"/>
      <c r="H402" s="238">
        <v>9.3</v>
      </c>
      <c r="I402" s="239"/>
      <c r="J402" s="235"/>
      <c r="K402" s="235"/>
      <c r="L402" s="240"/>
      <c r="M402" s="241"/>
      <c r="N402" s="242"/>
      <c r="O402" s="242"/>
      <c r="P402" s="242"/>
      <c r="Q402" s="242"/>
      <c r="R402" s="242"/>
      <c r="S402" s="242"/>
      <c r="T402" s="24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4" t="s">
        <v>170</v>
      </c>
      <c r="AU402" s="244" t="s">
        <v>82</v>
      </c>
      <c r="AV402" s="13" t="s">
        <v>82</v>
      </c>
      <c r="AW402" s="13" t="s">
        <v>33</v>
      </c>
      <c r="AX402" s="13" t="s">
        <v>72</v>
      </c>
      <c r="AY402" s="244" t="s">
        <v>157</v>
      </c>
    </row>
    <row r="403" spans="1:51" s="14" customFormat="1" ht="12">
      <c r="A403" s="14"/>
      <c r="B403" s="245"/>
      <c r="C403" s="246"/>
      <c r="D403" s="227" t="s">
        <v>170</v>
      </c>
      <c r="E403" s="247" t="s">
        <v>19</v>
      </c>
      <c r="F403" s="248" t="s">
        <v>611</v>
      </c>
      <c r="G403" s="246"/>
      <c r="H403" s="249">
        <v>9.3</v>
      </c>
      <c r="I403" s="250"/>
      <c r="J403" s="246"/>
      <c r="K403" s="246"/>
      <c r="L403" s="251"/>
      <c r="M403" s="252"/>
      <c r="N403" s="253"/>
      <c r="O403" s="253"/>
      <c r="P403" s="253"/>
      <c r="Q403" s="253"/>
      <c r="R403" s="253"/>
      <c r="S403" s="253"/>
      <c r="T403" s="25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5" t="s">
        <v>170</v>
      </c>
      <c r="AU403" s="255" t="s">
        <v>82</v>
      </c>
      <c r="AV403" s="14" t="s">
        <v>111</v>
      </c>
      <c r="AW403" s="14" t="s">
        <v>33</v>
      </c>
      <c r="AX403" s="14" t="s">
        <v>72</v>
      </c>
      <c r="AY403" s="255" t="s">
        <v>157</v>
      </c>
    </row>
    <row r="404" spans="1:51" s="15" customFormat="1" ht="12">
      <c r="A404" s="15"/>
      <c r="B404" s="256"/>
      <c r="C404" s="257"/>
      <c r="D404" s="227" t="s">
        <v>170</v>
      </c>
      <c r="E404" s="258" t="s">
        <v>19</v>
      </c>
      <c r="F404" s="259" t="s">
        <v>208</v>
      </c>
      <c r="G404" s="257"/>
      <c r="H404" s="260">
        <v>429.36999999999995</v>
      </c>
      <c r="I404" s="261"/>
      <c r="J404" s="257"/>
      <c r="K404" s="257"/>
      <c r="L404" s="262"/>
      <c r="M404" s="263"/>
      <c r="N404" s="264"/>
      <c r="O404" s="264"/>
      <c r="P404" s="264"/>
      <c r="Q404" s="264"/>
      <c r="R404" s="264"/>
      <c r="S404" s="264"/>
      <c r="T404" s="26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66" t="s">
        <v>170</v>
      </c>
      <c r="AU404" s="266" t="s">
        <v>82</v>
      </c>
      <c r="AV404" s="15" t="s">
        <v>164</v>
      </c>
      <c r="AW404" s="15" t="s">
        <v>33</v>
      </c>
      <c r="AX404" s="15" t="s">
        <v>80</v>
      </c>
      <c r="AY404" s="266" t="s">
        <v>157</v>
      </c>
    </row>
    <row r="405" spans="1:63" s="12" customFormat="1" ht="22.8" customHeight="1">
      <c r="A405" s="12"/>
      <c r="B405" s="198"/>
      <c r="C405" s="199"/>
      <c r="D405" s="200" t="s">
        <v>71</v>
      </c>
      <c r="E405" s="212" t="s">
        <v>612</v>
      </c>
      <c r="F405" s="212" t="s">
        <v>613</v>
      </c>
      <c r="G405" s="199"/>
      <c r="H405" s="199"/>
      <c r="I405" s="202"/>
      <c r="J405" s="213">
        <f>BK405</f>
        <v>0</v>
      </c>
      <c r="K405" s="199"/>
      <c r="L405" s="204"/>
      <c r="M405" s="205"/>
      <c r="N405" s="206"/>
      <c r="O405" s="206"/>
      <c r="P405" s="207">
        <f>SUM(P406:P428)</f>
        <v>0</v>
      </c>
      <c r="Q405" s="206"/>
      <c r="R405" s="207">
        <f>SUM(R406:R428)</f>
        <v>0</v>
      </c>
      <c r="S405" s="206"/>
      <c r="T405" s="208">
        <f>SUM(T406:T428)</f>
        <v>8.180620000000001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9" t="s">
        <v>82</v>
      </c>
      <c r="AT405" s="210" t="s">
        <v>71</v>
      </c>
      <c r="AU405" s="210" t="s">
        <v>80</v>
      </c>
      <c r="AY405" s="209" t="s">
        <v>157</v>
      </c>
      <c r="BK405" s="211">
        <f>SUM(BK406:BK428)</f>
        <v>0</v>
      </c>
    </row>
    <row r="406" spans="1:65" s="2" customFormat="1" ht="24.15" customHeight="1">
      <c r="A406" s="39"/>
      <c r="B406" s="40"/>
      <c r="C406" s="214" t="s">
        <v>614</v>
      </c>
      <c r="D406" s="214" t="s">
        <v>159</v>
      </c>
      <c r="E406" s="215" t="s">
        <v>615</v>
      </c>
      <c r="F406" s="216" t="s">
        <v>616</v>
      </c>
      <c r="G406" s="217" t="s">
        <v>200</v>
      </c>
      <c r="H406" s="218">
        <v>2870.92</v>
      </c>
      <c r="I406" s="219"/>
      <c r="J406" s="220">
        <f>ROUND(I406*H406,2)</f>
        <v>0</v>
      </c>
      <c r="K406" s="216" t="s">
        <v>163</v>
      </c>
      <c r="L406" s="45"/>
      <c r="M406" s="221" t="s">
        <v>19</v>
      </c>
      <c r="N406" s="222" t="s">
        <v>43</v>
      </c>
      <c r="O406" s="85"/>
      <c r="P406" s="223">
        <f>O406*H406</f>
        <v>0</v>
      </c>
      <c r="Q406" s="223">
        <v>0</v>
      </c>
      <c r="R406" s="223">
        <f>Q406*H406</f>
        <v>0</v>
      </c>
      <c r="S406" s="223">
        <v>0.0025</v>
      </c>
      <c r="T406" s="224">
        <f>S406*H406</f>
        <v>7.177300000000001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5" t="s">
        <v>300</v>
      </c>
      <c r="AT406" s="225" t="s">
        <v>159</v>
      </c>
      <c r="AU406" s="225" t="s">
        <v>82</v>
      </c>
      <c r="AY406" s="18" t="s">
        <v>157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8" t="s">
        <v>80</v>
      </c>
      <c r="BK406" s="226">
        <f>ROUND(I406*H406,2)</f>
        <v>0</v>
      </c>
      <c r="BL406" s="18" t="s">
        <v>300</v>
      </c>
      <c r="BM406" s="225" t="s">
        <v>617</v>
      </c>
    </row>
    <row r="407" spans="1:47" s="2" customFormat="1" ht="12">
      <c r="A407" s="39"/>
      <c r="B407" s="40"/>
      <c r="C407" s="41"/>
      <c r="D407" s="227" t="s">
        <v>166</v>
      </c>
      <c r="E407" s="41"/>
      <c r="F407" s="228" t="s">
        <v>618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166</v>
      </c>
      <c r="AU407" s="18" t="s">
        <v>82</v>
      </c>
    </row>
    <row r="408" spans="1:47" s="2" customFormat="1" ht="12">
      <c r="A408" s="39"/>
      <c r="B408" s="40"/>
      <c r="C408" s="41"/>
      <c r="D408" s="232" t="s">
        <v>168</v>
      </c>
      <c r="E408" s="41"/>
      <c r="F408" s="233" t="s">
        <v>619</v>
      </c>
      <c r="G408" s="41"/>
      <c r="H408" s="41"/>
      <c r="I408" s="229"/>
      <c r="J408" s="41"/>
      <c r="K408" s="41"/>
      <c r="L408" s="45"/>
      <c r="M408" s="230"/>
      <c r="N408" s="231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168</v>
      </c>
      <c r="AU408" s="18" t="s">
        <v>82</v>
      </c>
    </row>
    <row r="409" spans="1:51" s="13" customFormat="1" ht="12">
      <c r="A409" s="13"/>
      <c r="B409" s="234"/>
      <c r="C409" s="235"/>
      <c r="D409" s="227" t="s">
        <v>170</v>
      </c>
      <c r="E409" s="236" t="s">
        <v>19</v>
      </c>
      <c r="F409" s="237" t="s">
        <v>620</v>
      </c>
      <c r="G409" s="235"/>
      <c r="H409" s="238">
        <v>78.22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4" t="s">
        <v>170</v>
      </c>
      <c r="AU409" s="244" t="s">
        <v>82</v>
      </c>
      <c r="AV409" s="13" t="s">
        <v>82</v>
      </c>
      <c r="AW409" s="13" t="s">
        <v>33</v>
      </c>
      <c r="AX409" s="13" t="s">
        <v>72</v>
      </c>
      <c r="AY409" s="244" t="s">
        <v>157</v>
      </c>
    </row>
    <row r="410" spans="1:51" s="13" customFormat="1" ht="12">
      <c r="A410" s="13"/>
      <c r="B410" s="234"/>
      <c r="C410" s="235"/>
      <c r="D410" s="227" t="s">
        <v>170</v>
      </c>
      <c r="E410" s="236" t="s">
        <v>19</v>
      </c>
      <c r="F410" s="237" t="s">
        <v>621</v>
      </c>
      <c r="G410" s="235"/>
      <c r="H410" s="238">
        <v>731.84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170</v>
      </c>
      <c r="AU410" s="244" t="s">
        <v>82</v>
      </c>
      <c r="AV410" s="13" t="s">
        <v>82</v>
      </c>
      <c r="AW410" s="13" t="s">
        <v>33</v>
      </c>
      <c r="AX410" s="13" t="s">
        <v>72</v>
      </c>
      <c r="AY410" s="244" t="s">
        <v>157</v>
      </c>
    </row>
    <row r="411" spans="1:51" s="13" customFormat="1" ht="12">
      <c r="A411" s="13"/>
      <c r="B411" s="234"/>
      <c r="C411" s="235"/>
      <c r="D411" s="227" t="s">
        <v>170</v>
      </c>
      <c r="E411" s="236" t="s">
        <v>19</v>
      </c>
      <c r="F411" s="237" t="s">
        <v>622</v>
      </c>
      <c r="G411" s="235"/>
      <c r="H411" s="238">
        <v>334.5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170</v>
      </c>
      <c r="AU411" s="244" t="s">
        <v>82</v>
      </c>
      <c r="AV411" s="13" t="s">
        <v>82</v>
      </c>
      <c r="AW411" s="13" t="s">
        <v>33</v>
      </c>
      <c r="AX411" s="13" t="s">
        <v>72</v>
      </c>
      <c r="AY411" s="244" t="s">
        <v>157</v>
      </c>
    </row>
    <row r="412" spans="1:51" s="13" customFormat="1" ht="12">
      <c r="A412" s="13"/>
      <c r="B412" s="234"/>
      <c r="C412" s="235"/>
      <c r="D412" s="227" t="s">
        <v>170</v>
      </c>
      <c r="E412" s="236" t="s">
        <v>19</v>
      </c>
      <c r="F412" s="237" t="s">
        <v>623</v>
      </c>
      <c r="G412" s="235"/>
      <c r="H412" s="238">
        <v>330.01</v>
      </c>
      <c r="I412" s="239"/>
      <c r="J412" s="235"/>
      <c r="K412" s="235"/>
      <c r="L412" s="240"/>
      <c r="M412" s="241"/>
      <c r="N412" s="242"/>
      <c r="O412" s="242"/>
      <c r="P412" s="242"/>
      <c r="Q412" s="242"/>
      <c r="R412" s="242"/>
      <c r="S412" s="242"/>
      <c r="T412" s="24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4" t="s">
        <v>170</v>
      </c>
      <c r="AU412" s="244" t="s">
        <v>82</v>
      </c>
      <c r="AV412" s="13" t="s">
        <v>82</v>
      </c>
      <c r="AW412" s="13" t="s">
        <v>33</v>
      </c>
      <c r="AX412" s="13" t="s">
        <v>72</v>
      </c>
      <c r="AY412" s="244" t="s">
        <v>157</v>
      </c>
    </row>
    <row r="413" spans="1:51" s="14" customFormat="1" ht="12">
      <c r="A413" s="14"/>
      <c r="B413" s="245"/>
      <c r="C413" s="246"/>
      <c r="D413" s="227" t="s">
        <v>170</v>
      </c>
      <c r="E413" s="247" t="s">
        <v>19</v>
      </c>
      <c r="F413" s="248" t="s">
        <v>205</v>
      </c>
      <c r="G413" s="246"/>
      <c r="H413" s="249">
        <v>1474.57</v>
      </c>
      <c r="I413" s="250"/>
      <c r="J413" s="246"/>
      <c r="K413" s="246"/>
      <c r="L413" s="251"/>
      <c r="M413" s="252"/>
      <c r="N413" s="253"/>
      <c r="O413" s="253"/>
      <c r="P413" s="253"/>
      <c r="Q413" s="253"/>
      <c r="R413" s="253"/>
      <c r="S413" s="253"/>
      <c r="T413" s="25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5" t="s">
        <v>170</v>
      </c>
      <c r="AU413" s="255" t="s">
        <v>82</v>
      </c>
      <c r="AV413" s="14" t="s">
        <v>111</v>
      </c>
      <c r="AW413" s="14" t="s">
        <v>33</v>
      </c>
      <c r="AX413" s="14" t="s">
        <v>72</v>
      </c>
      <c r="AY413" s="255" t="s">
        <v>157</v>
      </c>
    </row>
    <row r="414" spans="1:51" s="13" customFormat="1" ht="12">
      <c r="A414" s="13"/>
      <c r="B414" s="234"/>
      <c r="C414" s="235"/>
      <c r="D414" s="227" t="s">
        <v>170</v>
      </c>
      <c r="E414" s="236" t="s">
        <v>19</v>
      </c>
      <c r="F414" s="237" t="s">
        <v>624</v>
      </c>
      <c r="G414" s="235"/>
      <c r="H414" s="238">
        <v>731.84</v>
      </c>
      <c r="I414" s="239"/>
      <c r="J414" s="235"/>
      <c r="K414" s="235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170</v>
      </c>
      <c r="AU414" s="244" t="s">
        <v>82</v>
      </c>
      <c r="AV414" s="13" t="s">
        <v>82</v>
      </c>
      <c r="AW414" s="13" t="s">
        <v>33</v>
      </c>
      <c r="AX414" s="13" t="s">
        <v>72</v>
      </c>
      <c r="AY414" s="244" t="s">
        <v>157</v>
      </c>
    </row>
    <row r="415" spans="1:51" s="14" customFormat="1" ht="12">
      <c r="A415" s="14"/>
      <c r="B415" s="245"/>
      <c r="C415" s="246"/>
      <c r="D415" s="227" t="s">
        <v>170</v>
      </c>
      <c r="E415" s="247" t="s">
        <v>19</v>
      </c>
      <c r="F415" s="248" t="s">
        <v>207</v>
      </c>
      <c r="G415" s="246"/>
      <c r="H415" s="249">
        <v>731.84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170</v>
      </c>
      <c r="AU415" s="255" t="s">
        <v>82</v>
      </c>
      <c r="AV415" s="14" t="s">
        <v>111</v>
      </c>
      <c r="AW415" s="14" t="s">
        <v>33</v>
      </c>
      <c r="AX415" s="14" t="s">
        <v>72</v>
      </c>
      <c r="AY415" s="255" t="s">
        <v>157</v>
      </c>
    </row>
    <row r="416" spans="1:51" s="13" customFormat="1" ht="12">
      <c r="A416" s="13"/>
      <c r="B416" s="234"/>
      <c r="C416" s="235"/>
      <c r="D416" s="227" t="s">
        <v>170</v>
      </c>
      <c r="E416" s="236" t="s">
        <v>19</v>
      </c>
      <c r="F416" s="237" t="s">
        <v>622</v>
      </c>
      <c r="G416" s="235"/>
      <c r="H416" s="238">
        <v>334.5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4" t="s">
        <v>170</v>
      </c>
      <c r="AU416" s="244" t="s">
        <v>82</v>
      </c>
      <c r="AV416" s="13" t="s">
        <v>82</v>
      </c>
      <c r="AW416" s="13" t="s">
        <v>33</v>
      </c>
      <c r="AX416" s="13" t="s">
        <v>72</v>
      </c>
      <c r="AY416" s="244" t="s">
        <v>157</v>
      </c>
    </row>
    <row r="417" spans="1:51" s="14" customFormat="1" ht="12">
      <c r="A417" s="14"/>
      <c r="B417" s="245"/>
      <c r="C417" s="246"/>
      <c r="D417" s="227" t="s">
        <v>170</v>
      </c>
      <c r="E417" s="247" t="s">
        <v>19</v>
      </c>
      <c r="F417" s="248" t="s">
        <v>218</v>
      </c>
      <c r="G417" s="246"/>
      <c r="H417" s="249">
        <v>334.5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5" t="s">
        <v>170</v>
      </c>
      <c r="AU417" s="255" t="s">
        <v>82</v>
      </c>
      <c r="AV417" s="14" t="s">
        <v>111</v>
      </c>
      <c r="AW417" s="14" t="s">
        <v>33</v>
      </c>
      <c r="AX417" s="14" t="s">
        <v>72</v>
      </c>
      <c r="AY417" s="255" t="s">
        <v>157</v>
      </c>
    </row>
    <row r="418" spans="1:51" s="13" customFormat="1" ht="12">
      <c r="A418" s="13"/>
      <c r="B418" s="234"/>
      <c r="C418" s="235"/>
      <c r="D418" s="227" t="s">
        <v>170</v>
      </c>
      <c r="E418" s="236" t="s">
        <v>19</v>
      </c>
      <c r="F418" s="237" t="s">
        <v>625</v>
      </c>
      <c r="G418" s="235"/>
      <c r="H418" s="238">
        <v>330.01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170</v>
      </c>
      <c r="AU418" s="244" t="s">
        <v>82</v>
      </c>
      <c r="AV418" s="13" t="s">
        <v>82</v>
      </c>
      <c r="AW418" s="13" t="s">
        <v>33</v>
      </c>
      <c r="AX418" s="13" t="s">
        <v>72</v>
      </c>
      <c r="AY418" s="244" t="s">
        <v>157</v>
      </c>
    </row>
    <row r="419" spans="1:51" s="14" customFormat="1" ht="12">
      <c r="A419" s="14"/>
      <c r="B419" s="245"/>
      <c r="C419" s="246"/>
      <c r="D419" s="227" t="s">
        <v>170</v>
      </c>
      <c r="E419" s="247" t="s">
        <v>19</v>
      </c>
      <c r="F419" s="248" t="s">
        <v>220</v>
      </c>
      <c r="G419" s="246"/>
      <c r="H419" s="249">
        <v>330.01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170</v>
      </c>
      <c r="AU419" s="255" t="s">
        <v>82</v>
      </c>
      <c r="AV419" s="14" t="s">
        <v>111</v>
      </c>
      <c r="AW419" s="14" t="s">
        <v>33</v>
      </c>
      <c r="AX419" s="14" t="s">
        <v>72</v>
      </c>
      <c r="AY419" s="255" t="s">
        <v>157</v>
      </c>
    </row>
    <row r="420" spans="1:51" s="15" customFormat="1" ht="12">
      <c r="A420" s="15"/>
      <c r="B420" s="256"/>
      <c r="C420" s="257"/>
      <c r="D420" s="227" t="s">
        <v>170</v>
      </c>
      <c r="E420" s="258" t="s">
        <v>19</v>
      </c>
      <c r="F420" s="259" t="s">
        <v>208</v>
      </c>
      <c r="G420" s="257"/>
      <c r="H420" s="260">
        <v>2870.92</v>
      </c>
      <c r="I420" s="261"/>
      <c r="J420" s="257"/>
      <c r="K420" s="257"/>
      <c r="L420" s="262"/>
      <c r="M420" s="263"/>
      <c r="N420" s="264"/>
      <c r="O420" s="264"/>
      <c r="P420" s="264"/>
      <c r="Q420" s="264"/>
      <c r="R420" s="264"/>
      <c r="S420" s="264"/>
      <c r="T420" s="26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6" t="s">
        <v>170</v>
      </c>
      <c r="AU420" s="266" t="s">
        <v>82</v>
      </c>
      <c r="AV420" s="15" t="s">
        <v>164</v>
      </c>
      <c r="AW420" s="15" t="s">
        <v>33</v>
      </c>
      <c r="AX420" s="15" t="s">
        <v>80</v>
      </c>
      <c r="AY420" s="266" t="s">
        <v>157</v>
      </c>
    </row>
    <row r="421" spans="1:65" s="2" customFormat="1" ht="24.15" customHeight="1">
      <c r="A421" s="39"/>
      <c r="B421" s="40"/>
      <c r="C421" s="214" t="s">
        <v>626</v>
      </c>
      <c r="D421" s="214" t="s">
        <v>159</v>
      </c>
      <c r="E421" s="215" t="s">
        <v>627</v>
      </c>
      <c r="F421" s="216" t="s">
        <v>628</v>
      </c>
      <c r="G421" s="217" t="s">
        <v>247</v>
      </c>
      <c r="H421" s="218">
        <v>38.4</v>
      </c>
      <c r="I421" s="219"/>
      <c r="J421" s="220">
        <f>ROUND(I421*H421,2)</f>
        <v>0</v>
      </c>
      <c r="K421" s="216" t="s">
        <v>163</v>
      </c>
      <c r="L421" s="45"/>
      <c r="M421" s="221" t="s">
        <v>19</v>
      </c>
      <c r="N421" s="222" t="s">
        <v>43</v>
      </c>
      <c r="O421" s="85"/>
      <c r="P421" s="223">
        <f>O421*H421</f>
        <v>0</v>
      </c>
      <c r="Q421" s="223">
        <v>0</v>
      </c>
      <c r="R421" s="223">
        <f>Q421*H421</f>
        <v>0</v>
      </c>
      <c r="S421" s="223">
        <v>0.0023</v>
      </c>
      <c r="T421" s="224">
        <f>S421*H421</f>
        <v>0.08832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5" t="s">
        <v>300</v>
      </c>
      <c r="AT421" s="225" t="s">
        <v>159</v>
      </c>
      <c r="AU421" s="225" t="s">
        <v>82</v>
      </c>
      <c r="AY421" s="18" t="s">
        <v>157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8" t="s">
        <v>80</v>
      </c>
      <c r="BK421" s="226">
        <f>ROUND(I421*H421,2)</f>
        <v>0</v>
      </c>
      <c r="BL421" s="18" t="s">
        <v>300</v>
      </c>
      <c r="BM421" s="225" t="s">
        <v>629</v>
      </c>
    </row>
    <row r="422" spans="1:47" s="2" customFormat="1" ht="12">
      <c r="A422" s="39"/>
      <c r="B422" s="40"/>
      <c r="C422" s="41"/>
      <c r="D422" s="227" t="s">
        <v>166</v>
      </c>
      <c r="E422" s="41"/>
      <c r="F422" s="228" t="s">
        <v>630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166</v>
      </c>
      <c r="AU422" s="18" t="s">
        <v>82</v>
      </c>
    </row>
    <row r="423" spans="1:47" s="2" customFormat="1" ht="12">
      <c r="A423" s="39"/>
      <c r="B423" s="40"/>
      <c r="C423" s="41"/>
      <c r="D423" s="232" t="s">
        <v>168</v>
      </c>
      <c r="E423" s="41"/>
      <c r="F423" s="233" t="s">
        <v>631</v>
      </c>
      <c r="G423" s="41"/>
      <c r="H423" s="41"/>
      <c r="I423" s="229"/>
      <c r="J423" s="41"/>
      <c r="K423" s="41"/>
      <c r="L423" s="45"/>
      <c r="M423" s="230"/>
      <c r="N423" s="231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168</v>
      </c>
      <c r="AU423" s="18" t="s">
        <v>82</v>
      </c>
    </row>
    <row r="424" spans="1:51" s="13" customFormat="1" ht="12">
      <c r="A424" s="13"/>
      <c r="B424" s="234"/>
      <c r="C424" s="235"/>
      <c r="D424" s="227" t="s">
        <v>170</v>
      </c>
      <c r="E424" s="236" t="s">
        <v>19</v>
      </c>
      <c r="F424" s="237" t="s">
        <v>632</v>
      </c>
      <c r="G424" s="235"/>
      <c r="H424" s="238">
        <v>38.4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4" t="s">
        <v>170</v>
      </c>
      <c r="AU424" s="244" t="s">
        <v>82</v>
      </c>
      <c r="AV424" s="13" t="s">
        <v>82</v>
      </c>
      <c r="AW424" s="13" t="s">
        <v>33</v>
      </c>
      <c r="AX424" s="13" t="s">
        <v>72</v>
      </c>
      <c r="AY424" s="244" t="s">
        <v>157</v>
      </c>
    </row>
    <row r="425" spans="1:51" s="14" customFormat="1" ht="12">
      <c r="A425" s="14"/>
      <c r="B425" s="245"/>
      <c r="C425" s="246"/>
      <c r="D425" s="227" t="s">
        <v>170</v>
      </c>
      <c r="E425" s="247" t="s">
        <v>19</v>
      </c>
      <c r="F425" s="248" t="s">
        <v>205</v>
      </c>
      <c r="G425" s="246"/>
      <c r="H425" s="249">
        <v>38.4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5" t="s">
        <v>170</v>
      </c>
      <c r="AU425" s="255" t="s">
        <v>82</v>
      </c>
      <c r="AV425" s="14" t="s">
        <v>111</v>
      </c>
      <c r="AW425" s="14" t="s">
        <v>33</v>
      </c>
      <c r="AX425" s="14" t="s">
        <v>80</v>
      </c>
      <c r="AY425" s="255" t="s">
        <v>157</v>
      </c>
    </row>
    <row r="426" spans="1:65" s="2" customFormat="1" ht="21.75" customHeight="1">
      <c r="A426" s="39"/>
      <c r="B426" s="40"/>
      <c r="C426" s="214" t="s">
        <v>633</v>
      </c>
      <c r="D426" s="214" t="s">
        <v>159</v>
      </c>
      <c r="E426" s="215" t="s">
        <v>634</v>
      </c>
      <c r="F426" s="216" t="s">
        <v>635</v>
      </c>
      <c r="G426" s="217" t="s">
        <v>247</v>
      </c>
      <c r="H426" s="218">
        <v>3050</v>
      </c>
      <c r="I426" s="219"/>
      <c r="J426" s="220">
        <f>ROUND(I426*H426,2)</f>
        <v>0</v>
      </c>
      <c r="K426" s="216" t="s">
        <v>163</v>
      </c>
      <c r="L426" s="45"/>
      <c r="M426" s="221" t="s">
        <v>19</v>
      </c>
      <c r="N426" s="222" t="s">
        <v>43</v>
      </c>
      <c r="O426" s="85"/>
      <c r="P426" s="223">
        <f>O426*H426</f>
        <v>0</v>
      </c>
      <c r="Q426" s="223">
        <v>0</v>
      </c>
      <c r="R426" s="223">
        <f>Q426*H426</f>
        <v>0</v>
      </c>
      <c r="S426" s="223">
        <v>0.0003</v>
      </c>
      <c r="T426" s="224">
        <f>S426*H426</f>
        <v>0.9149999999999999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300</v>
      </c>
      <c r="AT426" s="225" t="s">
        <v>159</v>
      </c>
      <c r="AU426" s="225" t="s">
        <v>82</v>
      </c>
      <c r="AY426" s="18" t="s">
        <v>157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80</v>
      </c>
      <c r="BK426" s="226">
        <f>ROUND(I426*H426,2)</f>
        <v>0</v>
      </c>
      <c r="BL426" s="18" t="s">
        <v>300</v>
      </c>
      <c r="BM426" s="225" t="s">
        <v>636</v>
      </c>
    </row>
    <row r="427" spans="1:47" s="2" customFormat="1" ht="12">
      <c r="A427" s="39"/>
      <c r="B427" s="40"/>
      <c r="C427" s="41"/>
      <c r="D427" s="227" t="s">
        <v>166</v>
      </c>
      <c r="E427" s="41"/>
      <c r="F427" s="228" t="s">
        <v>637</v>
      </c>
      <c r="G427" s="41"/>
      <c r="H427" s="41"/>
      <c r="I427" s="229"/>
      <c r="J427" s="41"/>
      <c r="K427" s="41"/>
      <c r="L427" s="45"/>
      <c r="M427" s="230"/>
      <c r="N427" s="231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166</v>
      </c>
      <c r="AU427" s="18" t="s">
        <v>82</v>
      </c>
    </row>
    <row r="428" spans="1:47" s="2" customFormat="1" ht="12">
      <c r="A428" s="39"/>
      <c r="B428" s="40"/>
      <c r="C428" s="41"/>
      <c r="D428" s="232" t="s">
        <v>168</v>
      </c>
      <c r="E428" s="41"/>
      <c r="F428" s="233" t="s">
        <v>638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168</v>
      </c>
      <c r="AU428" s="18" t="s">
        <v>82</v>
      </c>
    </row>
    <row r="429" spans="1:63" s="12" customFormat="1" ht="22.8" customHeight="1">
      <c r="A429" s="12"/>
      <c r="B429" s="198"/>
      <c r="C429" s="199"/>
      <c r="D429" s="200" t="s">
        <v>71</v>
      </c>
      <c r="E429" s="212" t="s">
        <v>639</v>
      </c>
      <c r="F429" s="212" t="s">
        <v>640</v>
      </c>
      <c r="G429" s="199"/>
      <c r="H429" s="199"/>
      <c r="I429" s="202"/>
      <c r="J429" s="213">
        <f>BK429</f>
        <v>0</v>
      </c>
      <c r="K429" s="199"/>
      <c r="L429" s="204"/>
      <c r="M429" s="205"/>
      <c r="N429" s="206"/>
      <c r="O429" s="206"/>
      <c r="P429" s="207">
        <f>SUM(P430:P441)</f>
        <v>0</v>
      </c>
      <c r="Q429" s="206"/>
      <c r="R429" s="207">
        <f>SUM(R430:R441)</f>
        <v>0</v>
      </c>
      <c r="S429" s="206"/>
      <c r="T429" s="208">
        <f>SUM(T430:T441)</f>
        <v>15.5013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9" t="s">
        <v>82</v>
      </c>
      <c r="AT429" s="210" t="s">
        <v>71</v>
      </c>
      <c r="AU429" s="210" t="s">
        <v>80</v>
      </c>
      <c r="AY429" s="209" t="s">
        <v>157</v>
      </c>
      <c r="BK429" s="211">
        <f>SUM(BK430:BK441)</f>
        <v>0</v>
      </c>
    </row>
    <row r="430" spans="1:65" s="2" customFormat="1" ht="24.15" customHeight="1">
      <c r="A430" s="39"/>
      <c r="B430" s="40"/>
      <c r="C430" s="214" t="s">
        <v>641</v>
      </c>
      <c r="D430" s="214" t="s">
        <v>159</v>
      </c>
      <c r="E430" s="215" t="s">
        <v>642</v>
      </c>
      <c r="F430" s="216" t="s">
        <v>643</v>
      </c>
      <c r="G430" s="217" t="s">
        <v>200</v>
      </c>
      <c r="H430" s="218">
        <v>190.2</v>
      </c>
      <c r="I430" s="219"/>
      <c r="J430" s="220">
        <f>ROUND(I430*H430,2)</f>
        <v>0</v>
      </c>
      <c r="K430" s="216" t="s">
        <v>163</v>
      </c>
      <c r="L430" s="45"/>
      <c r="M430" s="221" t="s">
        <v>19</v>
      </c>
      <c r="N430" s="222" t="s">
        <v>43</v>
      </c>
      <c r="O430" s="85"/>
      <c r="P430" s="223">
        <f>O430*H430</f>
        <v>0</v>
      </c>
      <c r="Q430" s="223">
        <v>0</v>
      </c>
      <c r="R430" s="223">
        <f>Q430*H430</f>
        <v>0</v>
      </c>
      <c r="S430" s="223">
        <v>0.0815</v>
      </c>
      <c r="T430" s="224">
        <f>S430*H430</f>
        <v>15.5013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5" t="s">
        <v>300</v>
      </c>
      <c r="AT430" s="225" t="s">
        <v>159</v>
      </c>
      <c r="AU430" s="225" t="s">
        <v>82</v>
      </c>
      <c r="AY430" s="18" t="s">
        <v>157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8" t="s">
        <v>80</v>
      </c>
      <c r="BK430" s="226">
        <f>ROUND(I430*H430,2)</f>
        <v>0</v>
      </c>
      <c r="BL430" s="18" t="s">
        <v>300</v>
      </c>
      <c r="BM430" s="225" t="s">
        <v>644</v>
      </c>
    </row>
    <row r="431" spans="1:47" s="2" customFormat="1" ht="12">
      <c r="A431" s="39"/>
      <c r="B431" s="40"/>
      <c r="C431" s="41"/>
      <c r="D431" s="227" t="s">
        <v>166</v>
      </c>
      <c r="E431" s="41"/>
      <c r="F431" s="228" t="s">
        <v>645</v>
      </c>
      <c r="G431" s="41"/>
      <c r="H431" s="41"/>
      <c r="I431" s="229"/>
      <c r="J431" s="41"/>
      <c r="K431" s="41"/>
      <c r="L431" s="45"/>
      <c r="M431" s="230"/>
      <c r="N431" s="231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166</v>
      </c>
      <c r="AU431" s="18" t="s">
        <v>82</v>
      </c>
    </row>
    <row r="432" spans="1:47" s="2" customFormat="1" ht="12">
      <c r="A432" s="39"/>
      <c r="B432" s="40"/>
      <c r="C432" s="41"/>
      <c r="D432" s="232" t="s">
        <v>168</v>
      </c>
      <c r="E432" s="41"/>
      <c r="F432" s="233" t="s">
        <v>646</v>
      </c>
      <c r="G432" s="41"/>
      <c r="H432" s="41"/>
      <c r="I432" s="229"/>
      <c r="J432" s="41"/>
      <c r="K432" s="41"/>
      <c r="L432" s="45"/>
      <c r="M432" s="230"/>
      <c r="N432" s="231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168</v>
      </c>
      <c r="AU432" s="18" t="s">
        <v>82</v>
      </c>
    </row>
    <row r="433" spans="1:51" s="13" customFormat="1" ht="12">
      <c r="A433" s="13"/>
      <c r="B433" s="234"/>
      <c r="C433" s="235"/>
      <c r="D433" s="227" t="s">
        <v>170</v>
      </c>
      <c r="E433" s="236" t="s">
        <v>19</v>
      </c>
      <c r="F433" s="237" t="s">
        <v>647</v>
      </c>
      <c r="G433" s="235"/>
      <c r="H433" s="238">
        <v>46.2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170</v>
      </c>
      <c r="AU433" s="244" t="s">
        <v>82</v>
      </c>
      <c r="AV433" s="13" t="s">
        <v>82</v>
      </c>
      <c r="AW433" s="13" t="s">
        <v>33</v>
      </c>
      <c r="AX433" s="13" t="s">
        <v>72</v>
      </c>
      <c r="AY433" s="244" t="s">
        <v>157</v>
      </c>
    </row>
    <row r="434" spans="1:51" s="13" customFormat="1" ht="12">
      <c r="A434" s="13"/>
      <c r="B434" s="234"/>
      <c r="C434" s="235"/>
      <c r="D434" s="227" t="s">
        <v>170</v>
      </c>
      <c r="E434" s="236" t="s">
        <v>19</v>
      </c>
      <c r="F434" s="237" t="s">
        <v>648</v>
      </c>
      <c r="G434" s="235"/>
      <c r="H434" s="238">
        <v>22.5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4" t="s">
        <v>170</v>
      </c>
      <c r="AU434" s="244" t="s">
        <v>82</v>
      </c>
      <c r="AV434" s="13" t="s">
        <v>82</v>
      </c>
      <c r="AW434" s="13" t="s">
        <v>33</v>
      </c>
      <c r="AX434" s="13" t="s">
        <v>72</v>
      </c>
      <c r="AY434" s="244" t="s">
        <v>157</v>
      </c>
    </row>
    <row r="435" spans="1:51" s="14" customFormat="1" ht="12">
      <c r="A435" s="14"/>
      <c r="B435" s="245"/>
      <c r="C435" s="246"/>
      <c r="D435" s="227" t="s">
        <v>170</v>
      </c>
      <c r="E435" s="247" t="s">
        <v>19</v>
      </c>
      <c r="F435" s="248" t="s">
        <v>205</v>
      </c>
      <c r="G435" s="246"/>
      <c r="H435" s="249">
        <v>68.7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5" t="s">
        <v>170</v>
      </c>
      <c r="AU435" s="255" t="s">
        <v>82</v>
      </c>
      <c r="AV435" s="14" t="s">
        <v>111</v>
      </c>
      <c r="AW435" s="14" t="s">
        <v>33</v>
      </c>
      <c r="AX435" s="14" t="s">
        <v>72</v>
      </c>
      <c r="AY435" s="255" t="s">
        <v>157</v>
      </c>
    </row>
    <row r="436" spans="1:51" s="13" customFormat="1" ht="12">
      <c r="A436" s="13"/>
      <c r="B436" s="234"/>
      <c r="C436" s="235"/>
      <c r="D436" s="227" t="s">
        <v>170</v>
      </c>
      <c r="E436" s="236" t="s">
        <v>19</v>
      </c>
      <c r="F436" s="237" t="s">
        <v>647</v>
      </c>
      <c r="G436" s="235"/>
      <c r="H436" s="238">
        <v>46.2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4" t="s">
        <v>170</v>
      </c>
      <c r="AU436" s="244" t="s">
        <v>82</v>
      </c>
      <c r="AV436" s="13" t="s">
        <v>82</v>
      </c>
      <c r="AW436" s="13" t="s">
        <v>33</v>
      </c>
      <c r="AX436" s="13" t="s">
        <v>72</v>
      </c>
      <c r="AY436" s="244" t="s">
        <v>157</v>
      </c>
    </row>
    <row r="437" spans="1:51" s="14" customFormat="1" ht="12">
      <c r="A437" s="14"/>
      <c r="B437" s="245"/>
      <c r="C437" s="246"/>
      <c r="D437" s="227" t="s">
        <v>170</v>
      </c>
      <c r="E437" s="247" t="s">
        <v>19</v>
      </c>
      <c r="F437" s="248" t="s">
        <v>207</v>
      </c>
      <c r="G437" s="246"/>
      <c r="H437" s="249">
        <v>46.2</v>
      </c>
      <c r="I437" s="250"/>
      <c r="J437" s="246"/>
      <c r="K437" s="246"/>
      <c r="L437" s="251"/>
      <c r="M437" s="252"/>
      <c r="N437" s="253"/>
      <c r="O437" s="253"/>
      <c r="P437" s="253"/>
      <c r="Q437" s="253"/>
      <c r="R437" s="253"/>
      <c r="S437" s="253"/>
      <c r="T437" s="25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5" t="s">
        <v>170</v>
      </c>
      <c r="AU437" s="255" t="s">
        <v>82</v>
      </c>
      <c r="AV437" s="14" t="s">
        <v>111</v>
      </c>
      <c r="AW437" s="14" t="s">
        <v>33</v>
      </c>
      <c r="AX437" s="14" t="s">
        <v>72</v>
      </c>
      <c r="AY437" s="255" t="s">
        <v>157</v>
      </c>
    </row>
    <row r="438" spans="1:51" s="13" customFormat="1" ht="12">
      <c r="A438" s="13"/>
      <c r="B438" s="234"/>
      <c r="C438" s="235"/>
      <c r="D438" s="227" t="s">
        <v>170</v>
      </c>
      <c r="E438" s="236" t="s">
        <v>19</v>
      </c>
      <c r="F438" s="237" t="s">
        <v>647</v>
      </c>
      <c r="G438" s="235"/>
      <c r="H438" s="238">
        <v>46.2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170</v>
      </c>
      <c r="AU438" s="244" t="s">
        <v>82</v>
      </c>
      <c r="AV438" s="13" t="s">
        <v>82</v>
      </c>
      <c r="AW438" s="13" t="s">
        <v>33</v>
      </c>
      <c r="AX438" s="13" t="s">
        <v>72</v>
      </c>
      <c r="AY438" s="244" t="s">
        <v>157</v>
      </c>
    </row>
    <row r="439" spans="1:51" s="14" customFormat="1" ht="12">
      <c r="A439" s="14"/>
      <c r="B439" s="245"/>
      <c r="C439" s="246"/>
      <c r="D439" s="227" t="s">
        <v>170</v>
      </c>
      <c r="E439" s="247" t="s">
        <v>19</v>
      </c>
      <c r="F439" s="248" t="s">
        <v>218</v>
      </c>
      <c r="G439" s="246"/>
      <c r="H439" s="249">
        <v>46.2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170</v>
      </c>
      <c r="AU439" s="255" t="s">
        <v>82</v>
      </c>
      <c r="AV439" s="14" t="s">
        <v>111</v>
      </c>
      <c r="AW439" s="14" t="s">
        <v>33</v>
      </c>
      <c r="AX439" s="14" t="s">
        <v>72</v>
      </c>
      <c r="AY439" s="255" t="s">
        <v>157</v>
      </c>
    </row>
    <row r="440" spans="1:51" s="13" customFormat="1" ht="12">
      <c r="A440" s="13"/>
      <c r="B440" s="234"/>
      <c r="C440" s="235"/>
      <c r="D440" s="227" t="s">
        <v>170</v>
      </c>
      <c r="E440" s="236" t="s">
        <v>19</v>
      </c>
      <c r="F440" s="237" t="s">
        <v>649</v>
      </c>
      <c r="G440" s="235"/>
      <c r="H440" s="238">
        <v>29.1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170</v>
      </c>
      <c r="AU440" s="244" t="s">
        <v>82</v>
      </c>
      <c r="AV440" s="13" t="s">
        <v>82</v>
      </c>
      <c r="AW440" s="13" t="s">
        <v>33</v>
      </c>
      <c r="AX440" s="13" t="s">
        <v>72</v>
      </c>
      <c r="AY440" s="244" t="s">
        <v>157</v>
      </c>
    </row>
    <row r="441" spans="1:51" s="15" customFormat="1" ht="12">
      <c r="A441" s="15"/>
      <c r="B441" s="256"/>
      <c r="C441" s="257"/>
      <c r="D441" s="227" t="s">
        <v>170</v>
      </c>
      <c r="E441" s="258" t="s">
        <v>19</v>
      </c>
      <c r="F441" s="259" t="s">
        <v>208</v>
      </c>
      <c r="G441" s="257"/>
      <c r="H441" s="260">
        <v>190.20000000000002</v>
      </c>
      <c r="I441" s="261"/>
      <c r="J441" s="257"/>
      <c r="K441" s="257"/>
      <c r="L441" s="262"/>
      <c r="M441" s="269"/>
      <c r="N441" s="270"/>
      <c r="O441" s="270"/>
      <c r="P441" s="270"/>
      <c r="Q441" s="270"/>
      <c r="R441" s="270"/>
      <c r="S441" s="270"/>
      <c r="T441" s="271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66" t="s">
        <v>170</v>
      </c>
      <c r="AU441" s="266" t="s">
        <v>82</v>
      </c>
      <c r="AV441" s="15" t="s">
        <v>164</v>
      </c>
      <c r="AW441" s="15" t="s">
        <v>33</v>
      </c>
      <c r="AX441" s="15" t="s">
        <v>80</v>
      </c>
      <c r="AY441" s="266" t="s">
        <v>157</v>
      </c>
    </row>
    <row r="442" spans="1:31" s="2" customFormat="1" ht="6.95" customHeight="1">
      <c r="A442" s="39"/>
      <c r="B442" s="60"/>
      <c r="C442" s="61"/>
      <c r="D442" s="61"/>
      <c r="E442" s="61"/>
      <c r="F442" s="61"/>
      <c r="G442" s="61"/>
      <c r="H442" s="61"/>
      <c r="I442" s="61"/>
      <c r="J442" s="61"/>
      <c r="K442" s="61"/>
      <c r="L442" s="45"/>
      <c r="M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</row>
  </sheetData>
  <sheetProtection password="CC35" sheet="1" objects="1" scenarios="1" formatColumns="0" formatRows="0" autoFilter="0"/>
  <autoFilter ref="C94:K441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100" r:id="rId1" display="https://podminky.urs.cz/item/CS_URS_2021_02/122111101"/>
    <hyperlink ref="F104" r:id="rId2" display="https://podminky.urs.cz/item/CS_URS_2021_02/162211311"/>
    <hyperlink ref="F107" r:id="rId3" display="https://podminky.urs.cz/item/CS_URS_2021_02/162211319"/>
    <hyperlink ref="F114" r:id="rId4" display="https://podminky.urs.cz/item/CS_URS_2021_02/317944321"/>
    <hyperlink ref="F119" r:id="rId5" display="https://podminky.urs.cz/item/CS_URS_2021_02/962031132"/>
    <hyperlink ref="F127" r:id="rId6" display="https://podminky.urs.cz/item/CS_URS_2021_02/962031133"/>
    <hyperlink ref="F140" r:id="rId7" display="https://podminky.urs.cz/item/CS_URS_2021_02/962032230"/>
    <hyperlink ref="F146" r:id="rId8" display="https://podminky.urs.cz/item/CS_URS_2021_02/965042141"/>
    <hyperlink ref="F152" r:id="rId9" display="https://podminky.urs.cz/item/CS_URS_2021_02/965042241"/>
    <hyperlink ref="F158" r:id="rId10" display="https://podminky.urs.cz/item/CS_URS_2021_02/966043121"/>
    <hyperlink ref="F162" r:id="rId11" display="https://podminky.urs.cz/item/CS_URS_2021_01/967031132"/>
    <hyperlink ref="F170" r:id="rId12" display="https://podminky.urs.cz/item/CS_URS_2021_01/967031733"/>
    <hyperlink ref="F176" r:id="rId13" display="https://podminky.urs.cz/item/CS_URS_2021_02/968072455"/>
    <hyperlink ref="F183" r:id="rId14" display="https://podminky.urs.cz/item/CS_URS_2021_02/968072456"/>
    <hyperlink ref="F197" r:id="rId15" display="https://podminky.urs.cz/item/CS_URS_2021_02/971033431"/>
    <hyperlink ref="F204" r:id="rId16" display="https://podminky.urs.cz/item/CS_URS_2021_02/971033541"/>
    <hyperlink ref="F208" r:id="rId17" display="https://podminky.urs.cz/item/CS_URS_2021_02/971033561"/>
    <hyperlink ref="F217" r:id="rId18" display="https://podminky.urs.cz/item/CS_URS_2021_02/971033631"/>
    <hyperlink ref="F221" r:id="rId19" display="https://podminky.urs.cz/item/CS_URS_2021_02/971042551"/>
    <hyperlink ref="F225" r:id="rId20" display="https://podminky.urs.cz/item/CS_URS_2021_02/971052241"/>
    <hyperlink ref="F229" r:id="rId21" display="https://podminky.urs.cz/item/CS_URS_2021_02/971052341"/>
    <hyperlink ref="F235" r:id="rId22" display="https://podminky.urs.cz/item/CS_URS_2021_02/971052441"/>
    <hyperlink ref="F239" r:id="rId23" display="https://podminky.urs.cz/item/CS_URS_2021_02/974032664"/>
    <hyperlink ref="F245" r:id="rId24" display="https://podminky.urs.cz/item/CS_URS_2021_02/976085311"/>
    <hyperlink ref="F249" r:id="rId25" display="https://podminky.urs.cz/item/CS_URS_2021_02/977151118"/>
    <hyperlink ref="F258" r:id="rId26" display="https://podminky.urs.cz/item/CS_URS_2021_02/977151122"/>
    <hyperlink ref="F266" r:id="rId27" display="https://podminky.urs.cz/item/CS_URS_2021_02/977151123"/>
    <hyperlink ref="F274" r:id="rId28" display="https://podminky.urs.cz/item/CS_URS_2021_02/977151124"/>
    <hyperlink ref="F279" r:id="rId29" display="https://podminky.urs.cz/item/CS_URS_2021_02/997013154"/>
    <hyperlink ref="F282" r:id="rId30" display="https://podminky.urs.cz/item/CS_URS_2021_02/997013501"/>
    <hyperlink ref="F285" r:id="rId31" display="https://podminky.urs.cz/item/CS_URS_2021_02/997013509"/>
    <hyperlink ref="F293" r:id="rId32" display="https://podminky.urs.cz/item/CS_URS_2021_02/997013804"/>
    <hyperlink ref="F296" r:id="rId33" display="https://podminky.urs.cz/item/CS_URS_2021_02/997013814"/>
    <hyperlink ref="F299" r:id="rId34" display="https://podminky.urs.cz/item/CS_URS_2021_01/997013861"/>
    <hyperlink ref="F303" r:id="rId35" display="https://podminky.urs.cz/item/CS_URS_2021_01/997013862"/>
    <hyperlink ref="F307" r:id="rId36" display="https://podminky.urs.cz/item/CS_URS_2021_01/997013863"/>
    <hyperlink ref="F312" r:id="rId37" display="https://podminky.urs.cz/item/CS_URS_2021_02/998011003"/>
    <hyperlink ref="F317" r:id="rId38" display="https://podminky.urs.cz/item/CS_URS_2021_02/713120821"/>
    <hyperlink ref="F334" r:id="rId39" display="https://podminky.urs.cz/item/CS_URS_2021_02/763251812"/>
    <hyperlink ref="F338" r:id="rId40" display="https://podminky.urs.cz/item/CS_URS_2021_02/763431802"/>
    <hyperlink ref="F345" r:id="rId41" display="https://podminky.urs.cz/item/CS_URS_2021_02/766411821"/>
    <hyperlink ref="F353" r:id="rId42" display="https://podminky.urs.cz/item/CS_URS_2021_02/766825821"/>
    <hyperlink ref="F361" r:id="rId43" display="https://podminky.urs.cz/item/CS_URS_2021_02/767112811"/>
    <hyperlink ref="F385" r:id="rId44" display="https://podminky.urs.cz/item/CS_URS_2021_02/767996703"/>
    <hyperlink ref="F390" r:id="rId45" display="https://podminky.urs.cz/item/CS_URS_2021_02/771471810"/>
    <hyperlink ref="F394" r:id="rId46" display="https://podminky.urs.cz/item/CS_URS_2021_02/771571810"/>
    <hyperlink ref="F408" r:id="rId47" display="https://podminky.urs.cz/item/CS_URS_2021_02/776201811"/>
    <hyperlink ref="F423" r:id="rId48" display="https://podminky.urs.cz/item/CS_URS_2021_02/776301811"/>
    <hyperlink ref="F428" r:id="rId49" display="https://podminky.urs.cz/item/CS_URS_2021_02/776410811"/>
    <hyperlink ref="F432" r:id="rId50" display="https://podminky.urs.cz/item/CS_URS_2021_02/7814718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1:31" s="2" customFormat="1" ht="12" customHeight="1">
      <c r="A8" s="39"/>
      <c r="B8" s="45"/>
      <c r="C8" s="39"/>
      <c r="D8" s="144" t="s">
        <v>120</v>
      </c>
      <c r="E8" s="39"/>
      <c r="F8" s="39"/>
      <c r="G8" s="39"/>
      <c r="H8" s="39"/>
      <c r="I8" s="39"/>
      <c r="J8" s="39"/>
      <c r="K8" s="39"/>
      <c r="L8" s="14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7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4" t="s">
        <v>18</v>
      </c>
      <c r="E11" s="39"/>
      <c r="F11" s="134" t="s">
        <v>19</v>
      </c>
      <c r="G11" s="39"/>
      <c r="H11" s="39"/>
      <c r="I11" s="144" t="s">
        <v>20</v>
      </c>
      <c r="J11" s="134" t="s">
        <v>19</v>
      </c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4" t="s">
        <v>21</v>
      </c>
      <c r="E12" s="39"/>
      <c r="F12" s="134" t="s">
        <v>22</v>
      </c>
      <c r="G12" s="39"/>
      <c r="H12" s="39"/>
      <c r="I12" s="144" t="s">
        <v>23</v>
      </c>
      <c r="J12" s="148" t="str">
        <f>'Rekapitulace stavby'!AN8</f>
        <v>3. 11. 2021</v>
      </c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25</v>
      </c>
      <c r="E14" s="39"/>
      <c r="F14" s="39"/>
      <c r="G14" s="39"/>
      <c r="H14" s="39"/>
      <c r="I14" s="144" t="s">
        <v>26</v>
      </c>
      <c r="J14" s="134" t="s">
        <v>19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4" t="s">
        <v>28</v>
      </c>
      <c r="J15" s="134" t="s">
        <v>19</v>
      </c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4" t="s">
        <v>29</v>
      </c>
      <c r="E17" s="39"/>
      <c r="F17" s="39"/>
      <c r="G17" s="39"/>
      <c r="H17" s="39"/>
      <c r="I17" s="144" t="s">
        <v>26</v>
      </c>
      <c r="J17" s="34" t="str">
        <f>'Rekapitulace stavby'!AN13</f>
        <v>Vyplň údaj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4" t="s">
        <v>28</v>
      </c>
      <c r="J18" s="34" t="str">
        <f>'Rekapitulace stavby'!AN14</f>
        <v>Vyplň údaj</v>
      </c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4" t="s">
        <v>31</v>
      </c>
      <c r="E20" s="39"/>
      <c r="F20" s="39"/>
      <c r="G20" s="39"/>
      <c r="H20" s="39"/>
      <c r="I20" s="144" t="s">
        <v>26</v>
      </c>
      <c r="J20" s="134" t="str">
        <f>IF('Rekapitulace stavby'!AN16="","",'Rekapitulace stavby'!AN16)</f>
        <v/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tr">
        <f>IF('Rekapitulace stavby'!E17="","",'Rekapitulace stavby'!E17)</f>
        <v xml:space="preserve"> </v>
      </c>
      <c r="F21" s="39"/>
      <c r="G21" s="39"/>
      <c r="H21" s="39"/>
      <c r="I21" s="144" t="s">
        <v>28</v>
      </c>
      <c r="J21" s="134" t="str">
        <f>IF('Rekapitulace stavby'!AN17="","",'Rekapitulace stavby'!AN17)</f>
        <v/>
      </c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4" t="s">
        <v>34</v>
      </c>
      <c r="E23" s="39"/>
      <c r="F23" s="39"/>
      <c r="G23" s="39"/>
      <c r="H23" s="39"/>
      <c r="I23" s="144" t="s">
        <v>26</v>
      </c>
      <c r="J23" s="134" t="s">
        <v>19</v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4" t="s">
        <v>28</v>
      </c>
      <c r="J24" s="134" t="s">
        <v>19</v>
      </c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4" t="s">
        <v>36</v>
      </c>
      <c r="E26" s="39"/>
      <c r="F26" s="39"/>
      <c r="G26" s="39"/>
      <c r="H26" s="39"/>
      <c r="I26" s="39"/>
      <c r="J26" s="39"/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3"/>
      <c r="E29" s="153"/>
      <c r="F29" s="153"/>
      <c r="G29" s="153"/>
      <c r="H29" s="153"/>
      <c r="I29" s="153"/>
      <c r="J29" s="153"/>
      <c r="K29" s="153"/>
      <c r="L29" s="14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4" t="s">
        <v>38</v>
      </c>
      <c r="E30" s="39"/>
      <c r="F30" s="39"/>
      <c r="G30" s="39"/>
      <c r="H30" s="39"/>
      <c r="I30" s="39"/>
      <c r="J30" s="155">
        <f>ROUND(J103,2)</f>
        <v>0</v>
      </c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6" t="s">
        <v>40</v>
      </c>
      <c r="G32" s="39"/>
      <c r="H32" s="39"/>
      <c r="I32" s="156" t="s">
        <v>39</v>
      </c>
      <c r="J32" s="156" t="s">
        <v>41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7" t="s">
        <v>42</v>
      </c>
      <c r="E33" s="144" t="s">
        <v>43</v>
      </c>
      <c r="F33" s="158">
        <f>ROUND((SUM(BE103:BE1081)),2)</f>
        <v>0</v>
      </c>
      <c r="G33" s="39"/>
      <c r="H33" s="39"/>
      <c r="I33" s="159">
        <v>0.21</v>
      </c>
      <c r="J33" s="158">
        <f>ROUND(((SUM(BE103:BE1081))*I33),2)</f>
        <v>0</v>
      </c>
      <c r="K33" s="39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4" t="s">
        <v>44</v>
      </c>
      <c r="F34" s="158">
        <f>ROUND((SUM(BF103:BF1081)),2)</f>
        <v>0</v>
      </c>
      <c r="G34" s="39"/>
      <c r="H34" s="39"/>
      <c r="I34" s="159">
        <v>0.15</v>
      </c>
      <c r="J34" s="158">
        <f>ROUND(((SUM(BF103:BF1081))*I34),2)</f>
        <v>0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4" t="s">
        <v>45</v>
      </c>
      <c r="F35" s="158">
        <f>ROUND((SUM(BG103:BG1081)),2)</f>
        <v>0</v>
      </c>
      <c r="G35" s="39"/>
      <c r="H35" s="39"/>
      <c r="I35" s="159">
        <v>0.21</v>
      </c>
      <c r="J35" s="158">
        <f>0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4" t="s">
        <v>46</v>
      </c>
      <c r="F36" s="158">
        <f>ROUND((SUM(BH103:BH1081)),2)</f>
        <v>0</v>
      </c>
      <c r="G36" s="39"/>
      <c r="H36" s="39"/>
      <c r="I36" s="159">
        <v>0.15</v>
      </c>
      <c r="J36" s="158">
        <f>0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47</v>
      </c>
      <c r="F37" s="158">
        <f>ROUND((SUM(BI103:BI1081)),2)</f>
        <v>0</v>
      </c>
      <c r="G37" s="39"/>
      <c r="H37" s="39"/>
      <c r="I37" s="159">
        <v>0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122</v>
      </c>
      <c r="D45" s="41"/>
      <c r="E45" s="41"/>
      <c r="F45" s="41"/>
      <c r="G45" s="41"/>
      <c r="H45" s="41"/>
      <c r="I45" s="41"/>
      <c r="J45" s="41"/>
      <c r="K45" s="41"/>
      <c r="L45" s="14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41"/>
      <c r="D48" s="41"/>
      <c r="E48" s="171" t="str">
        <f>E7</f>
        <v>Rekonstrukce objektu č.p. 2983 U Synagogy SO01 stavební úpravy budovy rev9</v>
      </c>
      <c r="F48" s="33"/>
      <c r="G48" s="33"/>
      <c r="H48" s="33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120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02 - SO 01 stavební úpravy</v>
      </c>
      <c r="F50" s="41"/>
      <c r="G50" s="41"/>
      <c r="H50" s="41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Česká Lípa</v>
      </c>
      <c r="G52" s="41"/>
      <c r="H52" s="41"/>
      <c r="I52" s="33" t="s">
        <v>23</v>
      </c>
      <c r="J52" s="73" t="str">
        <f>IF(J12="","",J12)</f>
        <v>3. 11. 2021</v>
      </c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Č. Lípa</v>
      </c>
      <c r="G54" s="41"/>
      <c r="H54" s="41"/>
      <c r="I54" s="33" t="s">
        <v>31</v>
      </c>
      <c r="J54" s="37" t="str">
        <f>E21</f>
        <v xml:space="preserve"> </v>
      </c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2" t="s">
        <v>123</v>
      </c>
      <c r="D57" s="173"/>
      <c r="E57" s="173"/>
      <c r="F57" s="173"/>
      <c r="G57" s="173"/>
      <c r="H57" s="173"/>
      <c r="I57" s="173"/>
      <c r="J57" s="174" t="s">
        <v>124</v>
      </c>
      <c r="K57" s="173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5" t="s">
        <v>70</v>
      </c>
      <c r="D59" s="41"/>
      <c r="E59" s="41"/>
      <c r="F59" s="41"/>
      <c r="G59" s="41"/>
      <c r="H59" s="41"/>
      <c r="I59" s="41"/>
      <c r="J59" s="103">
        <f>J103</f>
        <v>0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125</v>
      </c>
    </row>
    <row r="60" spans="1:31" s="9" customFormat="1" ht="24.95" customHeight="1">
      <c r="A60" s="9"/>
      <c r="B60" s="176"/>
      <c r="C60" s="177"/>
      <c r="D60" s="178" t="s">
        <v>126</v>
      </c>
      <c r="E60" s="179"/>
      <c r="F60" s="179"/>
      <c r="G60" s="179"/>
      <c r="H60" s="179"/>
      <c r="I60" s="179"/>
      <c r="J60" s="180">
        <f>J104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6"/>
      <c r="D61" s="183" t="s">
        <v>127</v>
      </c>
      <c r="E61" s="184"/>
      <c r="F61" s="184"/>
      <c r="G61" s="184"/>
      <c r="H61" s="184"/>
      <c r="I61" s="184"/>
      <c r="J61" s="185">
        <f>J105</f>
        <v>0</v>
      </c>
      <c r="K61" s="126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6"/>
      <c r="D62" s="183" t="s">
        <v>651</v>
      </c>
      <c r="E62" s="184"/>
      <c r="F62" s="184"/>
      <c r="G62" s="184"/>
      <c r="H62" s="184"/>
      <c r="I62" s="184"/>
      <c r="J62" s="185">
        <f>J126</f>
        <v>0</v>
      </c>
      <c r="K62" s="126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6"/>
      <c r="D63" s="183" t="s">
        <v>128</v>
      </c>
      <c r="E63" s="184"/>
      <c r="F63" s="184"/>
      <c r="G63" s="184"/>
      <c r="H63" s="184"/>
      <c r="I63" s="184"/>
      <c r="J63" s="185">
        <f>J144</f>
        <v>0</v>
      </c>
      <c r="K63" s="126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6"/>
      <c r="D64" s="183" t="s">
        <v>652</v>
      </c>
      <c r="E64" s="184"/>
      <c r="F64" s="184"/>
      <c r="G64" s="184"/>
      <c r="H64" s="184"/>
      <c r="I64" s="184"/>
      <c r="J64" s="185">
        <f>J291</f>
        <v>0</v>
      </c>
      <c r="K64" s="126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6"/>
      <c r="D65" s="183" t="s">
        <v>653</v>
      </c>
      <c r="E65" s="184"/>
      <c r="F65" s="184"/>
      <c r="G65" s="184"/>
      <c r="H65" s="184"/>
      <c r="I65" s="184"/>
      <c r="J65" s="185">
        <f>J311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654</v>
      </c>
      <c r="E66" s="184"/>
      <c r="F66" s="184"/>
      <c r="G66" s="184"/>
      <c r="H66" s="184"/>
      <c r="I66" s="184"/>
      <c r="J66" s="185">
        <f>J320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129</v>
      </c>
      <c r="E67" s="184"/>
      <c r="F67" s="184"/>
      <c r="G67" s="184"/>
      <c r="H67" s="184"/>
      <c r="I67" s="184"/>
      <c r="J67" s="185">
        <f>J392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130</v>
      </c>
      <c r="E68" s="184"/>
      <c r="F68" s="184"/>
      <c r="G68" s="184"/>
      <c r="H68" s="184"/>
      <c r="I68" s="184"/>
      <c r="J68" s="185">
        <f>J431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131</v>
      </c>
      <c r="E69" s="184"/>
      <c r="F69" s="184"/>
      <c r="G69" s="184"/>
      <c r="H69" s="184"/>
      <c r="I69" s="184"/>
      <c r="J69" s="185">
        <f>J445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132</v>
      </c>
      <c r="E70" s="179"/>
      <c r="F70" s="179"/>
      <c r="G70" s="179"/>
      <c r="H70" s="179"/>
      <c r="I70" s="179"/>
      <c r="J70" s="180">
        <f>J449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655</v>
      </c>
      <c r="E71" s="184"/>
      <c r="F71" s="184"/>
      <c r="G71" s="184"/>
      <c r="H71" s="184"/>
      <c r="I71" s="184"/>
      <c r="J71" s="185">
        <f>J450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656</v>
      </c>
      <c r="E72" s="184"/>
      <c r="F72" s="184"/>
      <c r="G72" s="184"/>
      <c r="H72" s="184"/>
      <c r="I72" s="184"/>
      <c r="J72" s="185">
        <f>J467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657</v>
      </c>
      <c r="E73" s="184"/>
      <c r="F73" s="184"/>
      <c r="G73" s="184"/>
      <c r="H73" s="184"/>
      <c r="I73" s="184"/>
      <c r="J73" s="185">
        <f>J490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136</v>
      </c>
      <c r="E74" s="184"/>
      <c r="F74" s="184"/>
      <c r="G74" s="184"/>
      <c r="H74" s="184"/>
      <c r="I74" s="184"/>
      <c r="J74" s="185">
        <f>J511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137</v>
      </c>
      <c r="E75" s="184"/>
      <c r="F75" s="184"/>
      <c r="G75" s="184"/>
      <c r="H75" s="184"/>
      <c r="I75" s="184"/>
      <c r="J75" s="185">
        <f>J536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138</v>
      </c>
      <c r="E76" s="184"/>
      <c r="F76" s="184"/>
      <c r="G76" s="184"/>
      <c r="H76" s="184"/>
      <c r="I76" s="184"/>
      <c r="J76" s="185">
        <f>J816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6"/>
      <c r="D77" s="183" t="s">
        <v>139</v>
      </c>
      <c r="E77" s="184"/>
      <c r="F77" s="184"/>
      <c r="G77" s="184"/>
      <c r="H77" s="184"/>
      <c r="I77" s="184"/>
      <c r="J77" s="185">
        <f>J861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6"/>
      <c r="D78" s="183" t="s">
        <v>658</v>
      </c>
      <c r="E78" s="184"/>
      <c r="F78" s="184"/>
      <c r="G78" s="184"/>
      <c r="H78" s="184"/>
      <c r="I78" s="184"/>
      <c r="J78" s="185">
        <f>J898</f>
        <v>0</v>
      </c>
      <c r="K78" s="126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6"/>
      <c r="D79" s="183" t="s">
        <v>140</v>
      </c>
      <c r="E79" s="184"/>
      <c r="F79" s="184"/>
      <c r="G79" s="184"/>
      <c r="H79" s="184"/>
      <c r="I79" s="184"/>
      <c r="J79" s="185">
        <f>J907</f>
        <v>0</v>
      </c>
      <c r="K79" s="126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6"/>
      <c r="D80" s="183" t="s">
        <v>141</v>
      </c>
      <c r="E80" s="184"/>
      <c r="F80" s="184"/>
      <c r="G80" s="184"/>
      <c r="H80" s="184"/>
      <c r="I80" s="184"/>
      <c r="J80" s="185">
        <f>J948</f>
        <v>0</v>
      </c>
      <c r="K80" s="126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6"/>
      <c r="D81" s="183" t="s">
        <v>659</v>
      </c>
      <c r="E81" s="184"/>
      <c r="F81" s="184"/>
      <c r="G81" s="184"/>
      <c r="H81" s="184"/>
      <c r="I81" s="184"/>
      <c r="J81" s="185">
        <f>J1027</f>
        <v>0</v>
      </c>
      <c r="K81" s="126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6"/>
      <c r="D82" s="183" t="s">
        <v>660</v>
      </c>
      <c r="E82" s="184"/>
      <c r="F82" s="184"/>
      <c r="G82" s="184"/>
      <c r="H82" s="184"/>
      <c r="I82" s="184"/>
      <c r="J82" s="185">
        <f>J1038</f>
        <v>0</v>
      </c>
      <c r="K82" s="126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6"/>
      <c r="D83" s="183" t="s">
        <v>661</v>
      </c>
      <c r="E83" s="184"/>
      <c r="F83" s="184"/>
      <c r="G83" s="184"/>
      <c r="H83" s="184"/>
      <c r="I83" s="184"/>
      <c r="J83" s="185">
        <f>J1076</f>
        <v>0</v>
      </c>
      <c r="K83" s="126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2" customFormat="1" ht="21.8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9" spans="1:31" s="2" customFormat="1" ht="6.95" customHeight="1">
      <c r="A89" s="39"/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4.95" customHeight="1">
      <c r="A90" s="39"/>
      <c r="B90" s="40"/>
      <c r="C90" s="24" t="s">
        <v>142</v>
      </c>
      <c r="D90" s="41"/>
      <c r="E90" s="41"/>
      <c r="F90" s="41"/>
      <c r="G90" s="41"/>
      <c r="H90" s="41"/>
      <c r="I90" s="41"/>
      <c r="J90" s="41"/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16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6.25" customHeight="1">
      <c r="A93" s="39"/>
      <c r="B93" s="40"/>
      <c r="C93" s="41"/>
      <c r="D93" s="41"/>
      <c r="E93" s="171" t="str">
        <f>E7</f>
        <v>Rekonstrukce objektu č.p. 2983 U Synagogy SO01 stavební úpravy budovy rev9</v>
      </c>
      <c r="F93" s="33"/>
      <c r="G93" s="33"/>
      <c r="H93" s="33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2" customHeight="1">
      <c r="A94" s="39"/>
      <c r="B94" s="40"/>
      <c r="C94" s="33" t="s">
        <v>120</v>
      </c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6.5" customHeight="1">
      <c r="A95" s="39"/>
      <c r="B95" s="40"/>
      <c r="C95" s="41"/>
      <c r="D95" s="41"/>
      <c r="E95" s="70" t="str">
        <f>E9</f>
        <v>02 - SO 01 stavební úpravy</v>
      </c>
      <c r="F95" s="41"/>
      <c r="G95" s="41"/>
      <c r="H95" s="41"/>
      <c r="I95" s="41"/>
      <c r="J95" s="41"/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21</v>
      </c>
      <c r="D97" s="41"/>
      <c r="E97" s="41"/>
      <c r="F97" s="28" t="str">
        <f>F12</f>
        <v>Česká Lípa</v>
      </c>
      <c r="G97" s="41"/>
      <c r="H97" s="41"/>
      <c r="I97" s="33" t="s">
        <v>23</v>
      </c>
      <c r="J97" s="73" t="str">
        <f>IF(J12="","",J12)</f>
        <v>3. 11. 2021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5.15" customHeight="1">
      <c r="A99" s="39"/>
      <c r="B99" s="40"/>
      <c r="C99" s="33" t="s">
        <v>25</v>
      </c>
      <c r="D99" s="41"/>
      <c r="E99" s="41"/>
      <c r="F99" s="28" t="str">
        <f>E15</f>
        <v>Město Č. Lípa</v>
      </c>
      <c r="G99" s="41"/>
      <c r="H99" s="41"/>
      <c r="I99" s="33" t="s">
        <v>31</v>
      </c>
      <c r="J99" s="37" t="str">
        <f>E21</f>
        <v xml:space="preserve"> </v>
      </c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5.15" customHeight="1">
      <c r="A100" s="39"/>
      <c r="B100" s="40"/>
      <c r="C100" s="33" t="s">
        <v>29</v>
      </c>
      <c r="D100" s="41"/>
      <c r="E100" s="41"/>
      <c r="F100" s="28" t="str">
        <f>IF(E18="","",E18)</f>
        <v>Vyplň údaj</v>
      </c>
      <c r="G100" s="41"/>
      <c r="H100" s="41"/>
      <c r="I100" s="33" t="s">
        <v>34</v>
      </c>
      <c r="J100" s="37" t="str">
        <f>E24</f>
        <v>J. Nešněra</v>
      </c>
      <c r="K100" s="41"/>
      <c r="L100" s="14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0.3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6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1" customFormat="1" ht="29.25" customHeight="1">
      <c r="A102" s="187"/>
      <c r="B102" s="188"/>
      <c r="C102" s="189" t="s">
        <v>143</v>
      </c>
      <c r="D102" s="190" t="s">
        <v>57</v>
      </c>
      <c r="E102" s="190" t="s">
        <v>53</v>
      </c>
      <c r="F102" s="190" t="s">
        <v>54</v>
      </c>
      <c r="G102" s="190" t="s">
        <v>144</v>
      </c>
      <c r="H102" s="190" t="s">
        <v>145</v>
      </c>
      <c r="I102" s="190" t="s">
        <v>146</v>
      </c>
      <c r="J102" s="190" t="s">
        <v>124</v>
      </c>
      <c r="K102" s="191" t="s">
        <v>147</v>
      </c>
      <c r="L102" s="192"/>
      <c r="M102" s="93" t="s">
        <v>19</v>
      </c>
      <c r="N102" s="94" t="s">
        <v>42</v>
      </c>
      <c r="O102" s="94" t="s">
        <v>148</v>
      </c>
      <c r="P102" s="94" t="s">
        <v>149</v>
      </c>
      <c r="Q102" s="94" t="s">
        <v>150</v>
      </c>
      <c r="R102" s="94" t="s">
        <v>151</v>
      </c>
      <c r="S102" s="94" t="s">
        <v>152</v>
      </c>
      <c r="T102" s="95" t="s">
        <v>153</v>
      </c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</row>
    <row r="103" spans="1:63" s="2" customFormat="1" ht="22.8" customHeight="1">
      <c r="A103" s="39"/>
      <c r="B103" s="40"/>
      <c r="C103" s="100" t="s">
        <v>154</v>
      </c>
      <c r="D103" s="41"/>
      <c r="E103" s="41"/>
      <c r="F103" s="41"/>
      <c r="G103" s="41"/>
      <c r="H103" s="41"/>
      <c r="I103" s="41"/>
      <c r="J103" s="193">
        <f>BK103</f>
        <v>0</v>
      </c>
      <c r="K103" s="41"/>
      <c r="L103" s="45"/>
      <c r="M103" s="96"/>
      <c r="N103" s="194"/>
      <c r="O103" s="97"/>
      <c r="P103" s="195">
        <f>P104+P449</f>
        <v>0</v>
      </c>
      <c r="Q103" s="97"/>
      <c r="R103" s="195">
        <f>R104+R449</f>
        <v>313.41229358</v>
      </c>
      <c r="S103" s="97"/>
      <c r="T103" s="196">
        <f>T104+T449</f>
        <v>3.58195139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71</v>
      </c>
      <c r="AU103" s="18" t="s">
        <v>125</v>
      </c>
      <c r="BK103" s="197">
        <f>BK104+BK449</f>
        <v>0</v>
      </c>
    </row>
    <row r="104" spans="1:63" s="12" customFormat="1" ht="25.9" customHeight="1">
      <c r="A104" s="12"/>
      <c r="B104" s="198"/>
      <c r="C104" s="199"/>
      <c r="D104" s="200" t="s">
        <v>71</v>
      </c>
      <c r="E104" s="201" t="s">
        <v>155</v>
      </c>
      <c r="F104" s="201" t="s">
        <v>156</v>
      </c>
      <c r="G104" s="199"/>
      <c r="H104" s="199"/>
      <c r="I104" s="202"/>
      <c r="J104" s="203">
        <f>BK104</f>
        <v>0</v>
      </c>
      <c r="K104" s="199"/>
      <c r="L104" s="204"/>
      <c r="M104" s="205"/>
      <c r="N104" s="206"/>
      <c r="O104" s="206"/>
      <c r="P104" s="207">
        <f>P105+P126+P144+P291+P311+P320+P392+P431+P445</f>
        <v>0</v>
      </c>
      <c r="Q104" s="206"/>
      <c r="R104" s="207">
        <f>R105+R126+R144+R291+R311+R320+R392+R431+R445</f>
        <v>247.00303594999997</v>
      </c>
      <c r="S104" s="206"/>
      <c r="T104" s="208">
        <f>T105+T126+T144+T291+T311+T320+T392+T431+T445</f>
        <v>2.3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9" t="s">
        <v>80</v>
      </c>
      <c r="AT104" s="210" t="s">
        <v>71</v>
      </c>
      <c r="AU104" s="210" t="s">
        <v>72</v>
      </c>
      <c r="AY104" s="209" t="s">
        <v>157</v>
      </c>
      <c r="BK104" s="211">
        <f>BK105+BK126+BK144+BK291+BK311+BK320+BK392+BK431+BK445</f>
        <v>0</v>
      </c>
    </row>
    <row r="105" spans="1:63" s="12" customFormat="1" ht="22.8" customHeight="1">
      <c r="A105" s="12"/>
      <c r="B105" s="198"/>
      <c r="C105" s="199"/>
      <c r="D105" s="200" t="s">
        <v>71</v>
      </c>
      <c r="E105" s="212" t="s">
        <v>80</v>
      </c>
      <c r="F105" s="212" t="s">
        <v>158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SUM(P106:P125)</f>
        <v>0</v>
      </c>
      <c r="Q105" s="206"/>
      <c r="R105" s="207">
        <f>SUM(R106:R125)</f>
        <v>0</v>
      </c>
      <c r="S105" s="206"/>
      <c r="T105" s="208">
        <f>SUM(T106:T125)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80</v>
      </c>
      <c r="AT105" s="210" t="s">
        <v>71</v>
      </c>
      <c r="AU105" s="210" t="s">
        <v>80</v>
      </c>
      <c r="AY105" s="209" t="s">
        <v>157</v>
      </c>
      <c r="BK105" s="211">
        <f>SUM(BK106:BK125)</f>
        <v>0</v>
      </c>
    </row>
    <row r="106" spans="1:65" s="2" customFormat="1" ht="33" customHeight="1">
      <c r="A106" s="39"/>
      <c r="B106" s="40"/>
      <c r="C106" s="214" t="s">
        <v>80</v>
      </c>
      <c r="D106" s="214" t="s">
        <v>159</v>
      </c>
      <c r="E106" s="215" t="s">
        <v>662</v>
      </c>
      <c r="F106" s="216" t="s">
        <v>663</v>
      </c>
      <c r="G106" s="217" t="s">
        <v>162</v>
      </c>
      <c r="H106" s="218">
        <v>4.13</v>
      </c>
      <c r="I106" s="219"/>
      <c r="J106" s="220">
        <f>ROUND(I106*H106,2)</f>
        <v>0</v>
      </c>
      <c r="K106" s="216" t="s">
        <v>163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164</v>
      </c>
      <c r="AT106" s="225" t="s">
        <v>159</v>
      </c>
      <c r="AU106" s="225" t="s">
        <v>82</v>
      </c>
      <c r="AY106" s="18" t="s">
        <v>157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80</v>
      </c>
      <c r="BK106" s="226">
        <f>ROUND(I106*H106,2)</f>
        <v>0</v>
      </c>
      <c r="BL106" s="18" t="s">
        <v>164</v>
      </c>
      <c r="BM106" s="225" t="s">
        <v>664</v>
      </c>
    </row>
    <row r="107" spans="1:47" s="2" customFormat="1" ht="12">
      <c r="A107" s="39"/>
      <c r="B107" s="40"/>
      <c r="C107" s="41"/>
      <c r="D107" s="227" t="s">
        <v>166</v>
      </c>
      <c r="E107" s="41"/>
      <c r="F107" s="228" t="s">
        <v>665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166</v>
      </c>
      <c r="AU107" s="18" t="s">
        <v>82</v>
      </c>
    </row>
    <row r="108" spans="1:47" s="2" customFormat="1" ht="12">
      <c r="A108" s="39"/>
      <c r="B108" s="40"/>
      <c r="C108" s="41"/>
      <c r="D108" s="232" t="s">
        <v>168</v>
      </c>
      <c r="E108" s="41"/>
      <c r="F108" s="233" t="s">
        <v>666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168</v>
      </c>
      <c r="AU108" s="18" t="s">
        <v>82</v>
      </c>
    </row>
    <row r="109" spans="1:51" s="13" customFormat="1" ht="12">
      <c r="A109" s="13"/>
      <c r="B109" s="234"/>
      <c r="C109" s="235"/>
      <c r="D109" s="227" t="s">
        <v>170</v>
      </c>
      <c r="E109" s="236" t="s">
        <v>19</v>
      </c>
      <c r="F109" s="237" t="s">
        <v>667</v>
      </c>
      <c r="G109" s="235"/>
      <c r="H109" s="238">
        <v>2.072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170</v>
      </c>
      <c r="AU109" s="244" t="s">
        <v>82</v>
      </c>
      <c r="AV109" s="13" t="s">
        <v>82</v>
      </c>
      <c r="AW109" s="13" t="s">
        <v>33</v>
      </c>
      <c r="AX109" s="13" t="s">
        <v>72</v>
      </c>
      <c r="AY109" s="244" t="s">
        <v>157</v>
      </c>
    </row>
    <row r="110" spans="1:51" s="13" customFormat="1" ht="12">
      <c r="A110" s="13"/>
      <c r="B110" s="234"/>
      <c r="C110" s="235"/>
      <c r="D110" s="227" t="s">
        <v>170</v>
      </c>
      <c r="E110" s="236" t="s">
        <v>19</v>
      </c>
      <c r="F110" s="237" t="s">
        <v>668</v>
      </c>
      <c r="G110" s="235"/>
      <c r="H110" s="238">
        <v>2.058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170</v>
      </c>
      <c r="AU110" s="244" t="s">
        <v>82</v>
      </c>
      <c r="AV110" s="13" t="s">
        <v>82</v>
      </c>
      <c r="AW110" s="13" t="s">
        <v>33</v>
      </c>
      <c r="AX110" s="13" t="s">
        <v>72</v>
      </c>
      <c r="AY110" s="244" t="s">
        <v>157</v>
      </c>
    </row>
    <row r="111" spans="1:51" s="15" customFormat="1" ht="12">
      <c r="A111" s="15"/>
      <c r="B111" s="256"/>
      <c r="C111" s="257"/>
      <c r="D111" s="227" t="s">
        <v>170</v>
      </c>
      <c r="E111" s="258" t="s">
        <v>19</v>
      </c>
      <c r="F111" s="259" t="s">
        <v>208</v>
      </c>
      <c r="G111" s="257"/>
      <c r="H111" s="260">
        <v>4.13</v>
      </c>
      <c r="I111" s="261"/>
      <c r="J111" s="257"/>
      <c r="K111" s="257"/>
      <c r="L111" s="262"/>
      <c r="M111" s="263"/>
      <c r="N111" s="264"/>
      <c r="O111" s="264"/>
      <c r="P111" s="264"/>
      <c r="Q111" s="264"/>
      <c r="R111" s="264"/>
      <c r="S111" s="264"/>
      <c r="T111" s="26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6" t="s">
        <v>170</v>
      </c>
      <c r="AU111" s="266" t="s">
        <v>82</v>
      </c>
      <c r="AV111" s="15" t="s">
        <v>164</v>
      </c>
      <c r="AW111" s="15" t="s">
        <v>33</v>
      </c>
      <c r="AX111" s="15" t="s">
        <v>80</v>
      </c>
      <c r="AY111" s="266" t="s">
        <v>157</v>
      </c>
    </row>
    <row r="112" spans="1:65" s="2" customFormat="1" ht="37.8" customHeight="1">
      <c r="A112" s="39"/>
      <c r="B112" s="40"/>
      <c r="C112" s="214" t="s">
        <v>82</v>
      </c>
      <c r="D112" s="214" t="s">
        <v>159</v>
      </c>
      <c r="E112" s="215" t="s">
        <v>172</v>
      </c>
      <c r="F112" s="216" t="s">
        <v>173</v>
      </c>
      <c r="G112" s="217" t="s">
        <v>162</v>
      </c>
      <c r="H112" s="218">
        <v>1.938</v>
      </c>
      <c r="I112" s="219"/>
      <c r="J112" s="220">
        <f>ROUND(I112*H112,2)</f>
        <v>0</v>
      </c>
      <c r="K112" s="216" t="s">
        <v>163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669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175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47" s="2" customFormat="1" ht="12">
      <c r="A114" s="39"/>
      <c r="B114" s="40"/>
      <c r="C114" s="41"/>
      <c r="D114" s="232" t="s">
        <v>168</v>
      </c>
      <c r="E114" s="41"/>
      <c r="F114" s="233" t="s">
        <v>176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168</v>
      </c>
      <c r="AU114" s="18" t="s">
        <v>82</v>
      </c>
    </row>
    <row r="115" spans="1:65" s="2" customFormat="1" ht="37.8" customHeight="1">
      <c r="A115" s="39"/>
      <c r="B115" s="40"/>
      <c r="C115" s="214" t="s">
        <v>111</v>
      </c>
      <c r="D115" s="214" t="s">
        <v>159</v>
      </c>
      <c r="E115" s="215" t="s">
        <v>177</v>
      </c>
      <c r="F115" s="216" t="s">
        <v>178</v>
      </c>
      <c r="G115" s="217" t="s">
        <v>162</v>
      </c>
      <c r="H115" s="218">
        <v>3.876</v>
      </c>
      <c r="I115" s="219"/>
      <c r="J115" s="220">
        <f>ROUND(I115*H115,2)</f>
        <v>0</v>
      </c>
      <c r="K115" s="216" t="s">
        <v>163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82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670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180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82</v>
      </c>
    </row>
    <row r="117" spans="1:47" s="2" customFormat="1" ht="12">
      <c r="A117" s="39"/>
      <c r="B117" s="40"/>
      <c r="C117" s="41"/>
      <c r="D117" s="232" t="s">
        <v>168</v>
      </c>
      <c r="E117" s="41"/>
      <c r="F117" s="233" t="s">
        <v>181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168</v>
      </c>
      <c r="AU117" s="18" t="s">
        <v>82</v>
      </c>
    </row>
    <row r="118" spans="1:51" s="13" customFormat="1" ht="12">
      <c r="A118" s="13"/>
      <c r="B118" s="234"/>
      <c r="C118" s="235"/>
      <c r="D118" s="227" t="s">
        <v>170</v>
      </c>
      <c r="E118" s="236" t="s">
        <v>19</v>
      </c>
      <c r="F118" s="237" t="s">
        <v>671</v>
      </c>
      <c r="G118" s="235"/>
      <c r="H118" s="238">
        <v>1.938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170</v>
      </c>
      <c r="AU118" s="244" t="s">
        <v>82</v>
      </c>
      <c r="AV118" s="13" t="s">
        <v>82</v>
      </c>
      <c r="AW118" s="13" t="s">
        <v>33</v>
      </c>
      <c r="AX118" s="13" t="s">
        <v>80</v>
      </c>
      <c r="AY118" s="244" t="s">
        <v>157</v>
      </c>
    </row>
    <row r="119" spans="1:51" s="13" customFormat="1" ht="12">
      <c r="A119" s="13"/>
      <c r="B119" s="234"/>
      <c r="C119" s="235"/>
      <c r="D119" s="227" t="s">
        <v>170</v>
      </c>
      <c r="E119" s="235"/>
      <c r="F119" s="237" t="s">
        <v>672</v>
      </c>
      <c r="G119" s="235"/>
      <c r="H119" s="238">
        <v>3.876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170</v>
      </c>
      <c r="AU119" s="244" t="s">
        <v>82</v>
      </c>
      <c r="AV119" s="13" t="s">
        <v>82</v>
      </c>
      <c r="AW119" s="13" t="s">
        <v>4</v>
      </c>
      <c r="AX119" s="13" t="s">
        <v>80</v>
      </c>
      <c r="AY119" s="244" t="s">
        <v>157</v>
      </c>
    </row>
    <row r="120" spans="1:65" s="2" customFormat="1" ht="16.5" customHeight="1">
      <c r="A120" s="39"/>
      <c r="B120" s="40"/>
      <c r="C120" s="214" t="s">
        <v>164</v>
      </c>
      <c r="D120" s="214" t="s">
        <v>159</v>
      </c>
      <c r="E120" s="215" t="s">
        <v>183</v>
      </c>
      <c r="F120" s="216" t="s">
        <v>19</v>
      </c>
      <c r="G120" s="217" t="s">
        <v>162</v>
      </c>
      <c r="H120" s="218">
        <v>1.938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673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185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65" s="2" customFormat="1" ht="24.15" customHeight="1">
      <c r="A122" s="39"/>
      <c r="B122" s="40"/>
      <c r="C122" s="214" t="s">
        <v>187</v>
      </c>
      <c r="D122" s="214" t="s">
        <v>159</v>
      </c>
      <c r="E122" s="215" t="s">
        <v>674</v>
      </c>
      <c r="F122" s="216" t="s">
        <v>675</v>
      </c>
      <c r="G122" s="217" t="s">
        <v>162</v>
      </c>
      <c r="H122" s="218">
        <v>2.192</v>
      </c>
      <c r="I122" s="219"/>
      <c r="J122" s="220">
        <f>ROUND(I122*H122,2)</f>
        <v>0</v>
      </c>
      <c r="K122" s="216" t="s">
        <v>163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676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677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47" s="2" customFormat="1" ht="12">
      <c r="A124" s="39"/>
      <c r="B124" s="40"/>
      <c r="C124" s="41"/>
      <c r="D124" s="232" t="s">
        <v>168</v>
      </c>
      <c r="E124" s="41"/>
      <c r="F124" s="233" t="s">
        <v>678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168</v>
      </c>
      <c r="AU124" s="18" t="s">
        <v>82</v>
      </c>
    </row>
    <row r="125" spans="1:51" s="13" customFormat="1" ht="12">
      <c r="A125" s="13"/>
      <c r="B125" s="234"/>
      <c r="C125" s="235"/>
      <c r="D125" s="227" t="s">
        <v>170</v>
      </c>
      <c r="E125" s="236" t="s">
        <v>19</v>
      </c>
      <c r="F125" s="237" t="s">
        <v>679</v>
      </c>
      <c r="G125" s="235"/>
      <c r="H125" s="238">
        <v>2.192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170</v>
      </c>
      <c r="AU125" s="244" t="s">
        <v>82</v>
      </c>
      <c r="AV125" s="13" t="s">
        <v>82</v>
      </c>
      <c r="AW125" s="13" t="s">
        <v>33</v>
      </c>
      <c r="AX125" s="13" t="s">
        <v>80</v>
      </c>
      <c r="AY125" s="244" t="s">
        <v>157</v>
      </c>
    </row>
    <row r="126" spans="1:63" s="12" customFormat="1" ht="22.8" customHeight="1">
      <c r="A126" s="12"/>
      <c r="B126" s="198"/>
      <c r="C126" s="199"/>
      <c r="D126" s="200" t="s">
        <v>71</v>
      </c>
      <c r="E126" s="212" t="s">
        <v>82</v>
      </c>
      <c r="F126" s="212" t="s">
        <v>680</v>
      </c>
      <c r="G126" s="199"/>
      <c r="H126" s="199"/>
      <c r="I126" s="202"/>
      <c r="J126" s="213">
        <f>BK126</f>
        <v>0</v>
      </c>
      <c r="K126" s="199"/>
      <c r="L126" s="204"/>
      <c r="M126" s="205"/>
      <c r="N126" s="206"/>
      <c r="O126" s="206"/>
      <c r="P126" s="207">
        <f>SUM(P127:P143)</f>
        <v>0</v>
      </c>
      <c r="Q126" s="206"/>
      <c r="R126" s="207">
        <f>SUM(R127:R143)</f>
        <v>4.78690128</v>
      </c>
      <c r="S126" s="206"/>
      <c r="T126" s="208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9" t="s">
        <v>80</v>
      </c>
      <c r="AT126" s="210" t="s">
        <v>71</v>
      </c>
      <c r="AU126" s="210" t="s">
        <v>80</v>
      </c>
      <c r="AY126" s="209" t="s">
        <v>157</v>
      </c>
      <c r="BK126" s="211">
        <f>SUM(BK127:BK143)</f>
        <v>0</v>
      </c>
    </row>
    <row r="127" spans="1:65" s="2" customFormat="1" ht="16.5" customHeight="1">
      <c r="A127" s="39"/>
      <c r="B127" s="40"/>
      <c r="C127" s="214" t="s">
        <v>197</v>
      </c>
      <c r="D127" s="214" t="s">
        <v>159</v>
      </c>
      <c r="E127" s="215" t="s">
        <v>681</v>
      </c>
      <c r="F127" s="216" t="s">
        <v>682</v>
      </c>
      <c r="G127" s="217" t="s">
        <v>162</v>
      </c>
      <c r="H127" s="218">
        <v>1.938</v>
      </c>
      <c r="I127" s="219"/>
      <c r="J127" s="220">
        <f>ROUND(I127*H127,2)</f>
        <v>0</v>
      </c>
      <c r="K127" s="216" t="s">
        <v>163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2.45329</v>
      </c>
      <c r="R127" s="223">
        <f>Q127*H127</f>
        <v>4.75447602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82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683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684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82</v>
      </c>
    </row>
    <row r="129" spans="1:47" s="2" customFormat="1" ht="12">
      <c r="A129" s="39"/>
      <c r="B129" s="40"/>
      <c r="C129" s="41"/>
      <c r="D129" s="232" t="s">
        <v>168</v>
      </c>
      <c r="E129" s="41"/>
      <c r="F129" s="233" t="s">
        <v>685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168</v>
      </c>
      <c r="AU129" s="18" t="s">
        <v>82</v>
      </c>
    </row>
    <row r="130" spans="1:51" s="13" customFormat="1" ht="12">
      <c r="A130" s="13"/>
      <c r="B130" s="234"/>
      <c r="C130" s="235"/>
      <c r="D130" s="227" t="s">
        <v>170</v>
      </c>
      <c r="E130" s="236" t="s">
        <v>19</v>
      </c>
      <c r="F130" s="237" t="s">
        <v>686</v>
      </c>
      <c r="G130" s="235"/>
      <c r="H130" s="238">
        <v>0.277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170</v>
      </c>
      <c r="AU130" s="244" t="s">
        <v>82</v>
      </c>
      <c r="AV130" s="13" t="s">
        <v>82</v>
      </c>
      <c r="AW130" s="13" t="s">
        <v>33</v>
      </c>
      <c r="AX130" s="13" t="s">
        <v>72</v>
      </c>
      <c r="AY130" s="244" t="s">
        <v>157</v>
      </c>
    </row>
    <row r="131" spans="1:51" s="13" customFormat="1" ht="12">
      <c r="A131" s="13"/>
      <c r="B131" s="234"/>
      <c r="C131" s="235"/>
      <c r="D131" s="227" t="s">
        <v>170</v>
      </c>
      <c r="E131" s="236" t="s">
        <v>19</v>
      </c>
      <c r="F131" s="237" t="s">
        <v>687</v>
      </c>
      <c r="G131" s="235"/>
      <c r="H131" s="238">
        <v>0.161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170</v>
      </c>
      <c r="AU131" s="244" t="s">
        <v>82</v>
      </c>
      <c r="AV131" s="13" t="s">
        <v>82</v>
      </c>
      <c r="AW131" s="13" t="s">
        <v>33</v>
      </c>
      <c r="AX131" s="13" t="s">
        <v>72</v>
      </c>
      <c r="AY131" s="244" t="s">
        <v>157</v>
      </c>
    </row>
    <row r="132" spans="1:51" s="13" customFormat="1" ht="12">
      <c r="A132" s="13"/>
      <c r="B132" s="234"/>
      <c r="C132" s="235"/>
      <c r="D132" s="227" t="s">
        <v>170</v>
      </c>
      <c r="E132" s="236" t="s">
        <v>19</v>
      </c>
      <c r="F132" s="237" t="s">
        <v>688</v>
      </c>
      <c r="G132" s="235"/>
      <c r="H132" s="238">
        <v>1.5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170</v>
      </c>
      <c r="AU132" s="244" t="s">
        <v>82</v>
      </c>
      <c r="AV132" s="13" t="s">
        <v>82</v>
      </c>
      <c r="AW132" s="13" t="s">
        <v>33</v>
      </c>
      <c r="AX132" s="13" t="s">
        <v>72</v>
      </c>
      <c r="AY132" s="244" t="s">
        <v>157</v>
      </c>
    </row>
    <row r="133" spans="1:51" s="15" customFormat="1" ht="12">
      <c r="A133" s="15"/>
      <c r="B133" s="256"/>
      <c r="C133" s="257"/>
      <c r="D133" s="227" t="s">
        <v>170</v>
      </c>
      <c r="E133" s="258" t="s">
        <v>19</v>
      </c>
      <c r="F133" s="259" t="s">
        <v>208</v>
      </c>
      <c r="G133" s="257"/>
      <c r="H133" s="260">
        <v>1.9380000000000002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170</v>
      </c>
      <c r="AU133" s="266" t="s">
        <v>82</v>
      </c>
      <c r="AV133" s="15" t="s">
        <v>164</v>
      </c>
      <c r="AW133" s="15" t="s">
        <v>33</v>
      </c>
      <c r="AX133" s="15" t="s">
        <v>80</v>
      </c>
      <c r="AY133" s="266" t="s">
        <v>157</v>
      </c>
    </row>
    <row r="134" spans="1:65" s="2" customFormat="1" ht="16.5" customHeight="1">
      <c r="A134" s="39"/>
      <c r="B134" s="40"/>
      <c r="C134" s="214" t="s">
        <v>209</v>
      </c>
      <c r="D134" s="214" t="s">
        <v>159</v>
      </c>
      <c r="E134" s="215" t="s">
        <v>689</v>
      </c>
      <c r="F134" s="216" t="s">
        <v>690</v>
      </c>
      <c r="G134" s="217" t="s">
        <v>200</v>
      </c>
      <c r="H134" s="218">
        <v>12.054</v>
      </c>
      <c r="I134" s="219"/>
      <c r="J134" s="220">
        <f>ROUND(I134*H134,2)</f>
        <v>0</v>
      </c>
      <c r="K134" s="216" t="s">
        <v>163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0.00269</v>
      </c>
      <c r="R134" s="223">
        <f>Q134*H134</f>
        <v>0.032425260000000004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691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692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82</v>
      </c>
    </row>
    <row r="136" spans="1:47" s="2" customFormat="1" ht="12">
      <c r="A136" s="39"/>
      <c r="B136" s="40"/>
      <c r="C136" s="41"/>
      <c r="D136" s="232" t="s">
        <v>168</v>
      </c>
      <c r="E136" s="41"/>
      <c r="F136" s="233" t="s">
        <v>693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168</v>
      </c>
      <c r="AU136" s="18" t="s">
        <v>82</v>
      </c>
    </row>
    <row r="137" spans="1:51" s="13" customFormat="1" ht="12">
      <c r="A137" s="13"/>
      <c r="B137" s="234"/>
      <c r="C137" s="235"/>
      <c r="D137" s="227" t="s">
        <v>170</v>
      </c>
      <c r="E137" s="236" t="s">
        <v>19</v>
      </c>
      <c r="F137" s="237" t="s">
        <v>694</v>
      </c>
      <c r="G137" s="235"/>
      <c r="H137" s="238">
        <v>1.386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170</v>
      </c>
      <c r="AU137" s="244" t="s">
        <v>82</v>
      </c>
      <c r="AV137" s="13" t="s">
        <v>82</v>
      </c>
      <c r="AW137" s="13" t="s">
        <v>33</v>
      </c>
      <c r="AX137" s="13" t="s">
        <v>72</v>
      </c>
      <c r="AY137" s="244" t="s">
        <v>157</v>
      </c>
    </row>
    <row r="138" spans="1:51" s="13" customFormat="1" ht="12">
      <c r="A138" s="13"/>
      <c r="B138" s="234"/>
      <c r="C138" s="235"/>
      <c r="D138" s="227" t="s">
        <v>170</v>
      </c>
      <c r="E138" s="236" t="s">
        <v>19</v>
      </c>
      <c r="F138" s="237" t="s">
        <v>695</v>
      </c>
      <c r="G138" s="235"/>
      <c r="H138" s="238">
        <v>0.671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170</v>
      </c>
      <c r="AU138" s="244" t="s">
        <v>82</v>
      </c>
      <c r="AV138" s="13" t="s">
        <v>82</v>
      </c>
      <c r="AW138" s="13" t="s">
        <v>33</v>
      </c>
      <c r="AX138" s="13" t="s">
        <v>72</v>
      </c>
      <c r="AY138" s="244" t="s">
        <v>157</v>
      </c>
    </row>
    <row r="139" spans="1:51" s="13" customFormat="1" ht="12">
      <c r="A139" s="13"/>
      <c r="B139" s="234"/>
      <c r="C139" s="235"/>
      <c r="D139" s="227" t="s">
        <v>170</v>
      </c>
      <c r="E139" s="236" t="s">
        <v>19</v>
      </c>
      <c r="F139" s="237" t="s">
        <v>696</v>
      </c>
      <c r="G139" s="235"/>
      <c r="H139" s="238">
        <v>9.997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170</v>
      </c>
      <c r="AU139" s="244" t="s">
        <v>82</v>
      </c>
      <c r="AV139" s="13" t="s">
        <v>82</v>
      </c>
      <c r="AW139" s="13" t="s">
        <v>33</v>
      </c>
      <c r="AX139" s="13" t="s">
        <v>72</v>
      </c>
      <c r="AY139" s="244" t="s">
        <v>157</v>
      </c>
    </row>
    <row r="140" spans="1:51" s="15" customFormat="1" ht="12">
      <c r="A140" s="15"/>
      <c r="B140" s="256"/>
      <c r="C140" s="257"/>
      <c r="D140" s="227" t="s">
        <v>170</v>
      </c>
      <c r="E140" s="258" t="s">
        <v>19</v>
      </c>
      <c r="F140" s="259" t="s">
        <v>208</v>
      </c>
      <c r="G140" s="257"/>
      <c r="H140" s="260">
        <v>12.054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170</v>
      </c>
      <c r="AU140" s="266" t="s">
        <v>82</v>
      </c>
      <c r="AV140" s="15" t="s">
        <v>164</v>
      </c>
      <c r="AW140" s="15" t="s">
        <v>33</v>
      </c>
      <c r="AX140" s="15" t="s">
        <v>80</v>
      </c>
      <c r="AY140" s="266" t="s">
        <v>157</v>
      </c>
    </row>
    <row r="141" spans="1:65" s="2" customFormat="1" ht="16.5" customHeight="1">
      <c r="A141" s="39"/>
      <c r="B141" s="40"/>
      <c r="C141" s="214" t="s">
        <v>222</v>
      </c>
      <c r="D141" s="214" t="s">
        <v>159</v>
      </c>
      <c r="E141" s="215" t="s">
        <v>697</v>
      </c>
      <c r="F141" s="216" t="s">
        <v>698</v>
      </c>
      <c r="G141" s="217" t="s">
        <v>200</v>
      </c>
      <c r="H141" s="218">
        <v>12.054</v>
      </c>
      <c r="I141" s="219"/>
      <c r="J141" s="220">
        <f>ROUND(I141*H141,2)</f>
        <v>0</v>
      </c>
      <c r="K141" s="216" t="s">
        <v>163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82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699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700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82</v>
      </c>
    </row>
    <row r="143" spans="1:47" s="2" customFormat="1" ht="12">
      <c r="A143" s="39"/>
      <c r="B143" s="40"/>
      <c r="C143" s="41"/>
      <c r="D143" s="232" t="s">
        <v>168</v>
      </c>
      <c r="E143" s="41"/>
      <c r="F143" s="233" t="s">
        <v>701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168</v>
      </c>
      <c r="AU143" s="18" t="s">
        <v>82</v>
      </c>
    </row>
    <row r="144" spans="1:63" s="12" customFormat="1" ht="22.8" customHeight="1">
      <c r="A144" s="12"/>
      <c r="B144" s="198"/>
      <c r="C144" s="199"/>
      <c r="D144" s="200" t="s">
        <v>71</v>
      </c>
      <c r="E144" s="212" t="s">
        <v>111</v>
      </c>
      <c r="F144" s="212" t="s">
        <v>186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SUM(P145:P290)</f>
        <v>0</v>
      </c>
      <c r="Q144" s="206"/>
      <c r="R144" s="207">
        <f>SUM(R145:R290)</f>
        <v>152.84106697</v>
      </c>
      <c r="S144" s="206"/>
      <c r="T144" s="208">
        <f>SUM(T145:T290)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80</v>
      </c>
      <c r="AT144" s="210" t="s">
        <v>71</v>
      </c>
      <c r="AU144" s="210" t="s">
        <v>80</v>
      </c>
      <c r="AY144" s="209" t="s">
        <v>157</v>
      </c>
      <c r="BK144" s="211">
        <f>SUM(BK145:BK290)</f>
        <v>0</v>
      </c>
    </row>
    <row r="145" spans="1:65" s="2" customFormat="1" ht="24.15" customHeight="1">
      <c r="A145" s="39"/>
      <c r="B145" s="40"/>
      <c r="C145" s="214" t="s">
        <v>195</v>
      </c>
      <c r="D145" s="214" t="s">
        <v>159</v>
      </c>
      <c r="E145" s="215" t="s">
        <v>702</v>
      </c>
      <c r="F145" s="216" t="s">
        <v>703</v>
      </c>
      <c r="G145" s="217" t="s">
        <v>200</v>
      </c>
      <c r="H145" s="218">
        <v>8.545</v>
      </c>
      <c r="I145" s="219"/>
      <c r="J145" s="220">
        <f>ROUND(I145*H145,2)</f>
        <v>0</v>
      </c>
      <c r="K145" s="216" t="s">
        <v>163</v>
      </c>
      <c r="L145" s="45"/>
      <c r="M145" s="221" t="s">
        <v>19</v>
      </c>
      <c r="N145" s="222" t="s">
        <v>43</v>
      </c>
      <c r="O145" s="85"/>
      <c r="P145" s="223">
        <f>O145*H145</f>
        <v>0</v>
      </c>
      <c r="Q145" s="223">
        <v>0.13709</v>
      </c>
      <c r="R145" s="223">
        <f>Q145*H145</f>
        <v>1.17143405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164</v>
      </c>
      <c r="AT145" s="225" t="s">
        <v>159</v>
      </c>
      <c r="AU145" s="225" t="s">
        <v>82</v>
      </c>
      <c r="AY145" s="18" t="s">
        <v>157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80</v>
      </c>
      <c r="BK145" s="226">
        <f>ROUND(I145*H145,2)</f>
        <v>0</v>
      </c>
      <c r="BL145" s="18" t="s">
        <v>164</v>
      </c>
      <c r="BM145" s="225" t="s">
        <v>704</v>
      </c>
    </row>
    <row r="146" spans="1:47" s="2" customFormat="1" ht="12">
      <c r="A146" s="39"/>
      <c r="B146" s="40"/>
      <c r="C146" s="41"/>
      <c r="D146" s="227" t="s">
        <v>166</v>
      </c>
      <c r="E146" s="41"/>
      <c r="F146" s="228" t="s">
        <v>705</v>
      </c>
      <c r="G146" s="41"/>
      <c r="H146" s="41"/>
      <c r="I146" s="229"/>
      <c r="J146" s="41"/>
      <c r="K146" s="41"/>
      <c r="L146" s="45"/>
      <c r="M146" s="230"/>
      <c r="N146" s="231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166</v>
      </c>
      <c r="AU146" s="18" t="s">
        <v>82</v>
      </c>
    </row>
    <row r="147" spans="1:47" s="2" customFormat="1" ht="12">
      <c r="A147" s="39"/>
      <c r="B147" s="40"/>
      <c r="C147" s="41"/>
      <c r="D147" s="232" t="s">
        <v>168</v>
      </c>
      <c r="E147" s="41"/>
      <c r="F147" s="233" t="s">
        <v>706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168</v>
      </c>
      <c r="AU147" s="18" t="s">
        <v>82</v>
      </c>
    </row>
    <row r="148" spans="1:51" s="13" customFormat="1" ht="12">
      <c r="A148" s="13"/>
      <c r="B148" s="234"/>
      <c r="C148" s="235"/>
      <c r="D148" s="227" t="s">
        <v>170</v>
      </c>
      <c r="E148" s="236" t="s">
        <v>19</v>
      </c>
      <c r="F148" s="237" t="s">
        <v>707</v>
      </c>
      <c r="G148" s="235"/>
      <c r="H148" s="238">
        <v>4.225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170</v>
      </c>
      <c r="AU148" s="244" t="s">
        <v>82</v>
      </c>
      <c r="AV148" s="13" t="s">
        <v>82</v>
      </c>
      <c r="AW148" s="13" t="s">
        <v>33</v>
      </c>
      <c r="AX148" s="13" t="s">
        <v>72</v>
      </c>
      <c r="AY148" s="244" t="s">
        <v>157</v>
      </c>
    </row>
    <row r="149" spans="1:51" s="13" customFormat="1" ht="12">
      <c r="A149" s="13"/>
      <c r="B149" s="234"/>
      <c r="C149" s="235"/>
      <c r="D149" s="227" t="s">
        <v>170</v>
      </c>
      <c r="E149" s="236" t="s">
        <v>19</v>
      </c>
      <c r="F149" s="237" t="s">
        <v>708</v>
      </c>
      <c r="G149" s="235"/>
      <c r="H149" s="238">
        <v>4.32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82</v>
      </c>
      <c r="AW149" s="13" t="s">
        <v>33</v>
      </c>
      <c r="AX149" s="13" t="s">
        <v>72</v>
      </c>
      <c r="AY149" s="244" t="s">
        <v>157</v>
      </c>
    </row>
    <row r="150" spans="1:51" s="15" customFormat="1" ht="12">
      <c r="A150" s="15"/>
      <c r="B150" s="256"/>
      <c r="C150" s="257"/>
      <c r="D150" s="227" t="s">
        <v>170</v>
      </c>
      <c r="E150" s="258" t="s">
        <v>19</v>
      </c>
      <c r="F150" s="259" t="s">
        <v>208</v>
      </c>
      <c r="G150" s="257"/>
      <c r="H150" s="260">
        <v>8.545</v>
      </c>
      <c r="I150" s="261"/>
      <c r="J150" s="257"/>
      <c r="K150" s="257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170</v>
      </c>
      <c r="AU150" s="266" t="s">
        <v>82</v>
      </c>
      <c r="AV150" s="15" t="s">
        <v>164</v>
      </c>
      <c r="AW150" s="15" t="s">
        <v>33</v>
      </c>
      <c r="AX150" s="15" t="s">
        <v>80</v>
      </c>
      <c r="AY150" s="266" t="s">
        <v>157</v>
      </c>
    </row>
    <row r="151" spans="1:65" s="2" customFormat="1" ht="24.15" customHeight="1">
      <c r="A151" s="39"/>
      <c r="B151" s="40"/>
      <c r="C151" s="214" t="s">
        <v>236</v>
      </c>
      <c r="D151" s="214" t="s">
        <v>159</v>
      </c>
      <c r="E151" s="215" t="s">
        <v>709</v>
      </c>
      <c r="F151" s="216" t="s">
        <v>710</v>
      </c>
      <c r="G151" s="217" t="s">
        <v>200</v>
      </c>
      <c r="H151" s="218">
        <v>4.518</v>
      </c>
      <c r="I151" s="219"/>
      <c r="J151" s="220">
        <f>ROUND(I151*H151,2)</f>
        <v>0</v>
      </c>
      <c r="K151" s="216" t="s">
        <v>163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0.25933</v>
      </c>
      <c r="R151" s="223">
        <f>Q151*H151</f>
        <v>1.17165294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711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712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47" s="2" customFormat="1" ht="12">
      <c r="A153" s="39"/>
      <c r="B153" s="40"/>
      <c r="C153" s="41"/>
      <c r="D153" s="232" t="s">
        <v>168</v>
      </c>
      <c r="E153" s="41"/>
      <c r="F153" s="233" t="s">
        <v>713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168</v>
      </c>
      <c r="AU153" s="18" t="s">
        <v>82</v>
      </c>
    </row>
    <row r="154" spans="1:51" s="13" customFormat="1" ht="12">
      <c r="A154" s="13"/>
      <c r="B154" s="234"/>
      <c r="C154" s="235"/>
      <c r="D154" s="227" t="s">
        <v>170</v>
      </c>
      <c r="E154" s="236" t="s">
        <v>19</v>
      </c>
      <c r="F154" s="237" t="s">
        <v>714</v>
      </c>
      <c r="G154" s="235"/>
      <c r="H154" s="238">
        <v>4.518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170</v>
      </c>
      <c r="AU154" s="244" t="s">
        <v>82</v>
      </c>
      <c r="AV154" s="13" t="s">
        <v>82</v>
      </c>
      <c r="AW154" s="13" t="s">
        <v>33</v>
      </c>
      <c r="AX154" s="13" t="s">
        <v>80</v>
      </c>
      <c r="AY154" s="244" t="s">
        <v>157</v>
      </c>
    </row>
    <row r="155" spans="1:65" s="2" customFormat="1" ht="33" customHeight="1">
      <c r="A155" s="39"/>
      <c r="B155" s="40"/>
      <c r="C155" s="214" t="s">
        <v>244</v>
      </c>
      <c r="D155" s="214" t="s">
        <v>159</v>
      </c>
      <c r="E155" s="215" t="s">
        <v>715</v>
      </c>
      <c r="F155" s="216" t="s">
        <v>716</v>
      </c>
      <c r="G155" s="217" t="s">
        <v>200</v>
      </c>
      <c r="H155" s="218">
        <v>169.884</v>
      </c>
      <c r="I155" s="219"/>
      <c r="J155" s="220">
        <f>ROUND(I155*H155,2)</f>
        <v>0</v>
      </c>
      <c r="K155" s="216" t="s">
        <v>163</v>
      </c>
      <c r="L155" s="45"/>
      <c r="M155" s="221" t="s">
        <v>19</v>
      </c>
      <c r="N155" s="222" t="s">
        <v>43</v>
      </c>
      <c r="O155" s="85"/>
      <c r="P155" s="223">
        <f>O155*H155</f>
        <v>0</v>
      </c>
      <c r="Q155" s="223">
        <v>0.17458</v>
      </c>
      <c r="R155" s="223">
        <f>Q155*H155</f>
        <v>29.65834872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164</v>
      </c>
      <c r="AT155" s="225" t="s">
        <v>159</v>
      </c>
      <c r="AU155" s="225" t="s">
        <v>82</v>
      </c>
      <c r="AY155" s="18" t="s">
        <v>157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80</v>
      </c>
      <c r="BK155" s="226">
        <f>ROUND(I155*H155,2)</f>
        <v>0</v>
      </c>
      <c r="BL155" s="18" t="s">
        <v>164</v>
      </c>
      <c r="BM155" s="225" t="s">
        <v>717</v>
      </c>
    </row>
    <row r="156" spans="1:47" s="2" customFormat="1" ht="12">
      <c r="A156" s="39"/>
      <c r="B156" s="40"/>
      <c r="C156" s="41"/>
      <c r="D156" s="227" t="s">
        <v>166</v>
      </c>
      <c r="E156" s="41"/>
      <c r="F156" s="228" t="s">
        <v>718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166</v>
      </c>
      <c r="AU156" s="18" t="s">
        <v>82</v>
      </c>
    </row>
    <row r="157" spans="1:47" s="2" customFormat="1" ht="12">
      <c r="A157" s="39"/>
      <c r="B157" s="40"/>
      <c r="C157" s="41"/>
      <c r="D157" s="232" t="s">
        <v>168</v>
      </c>
      <c r="E157" s="41"/>
      <c r="F157" s="233" t="s">
        <v>719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168</v>
      </c>
      <c r="AU157" s="18" t="s">
        <v>82</v>
      </c>
    </row>
    <row r="158" spans="1:51" s="13" customFormat="1" ht="12">
      <c r="A158" s="13"/>
      <c r="B158" s="234"/>
      <c r="C158" s="235"/>
      <c r="D158" s="227" t="s">
        <v>170</v>
      </c>
      <c r="E158" s="236" t="s">
        <v>19</v>
      </c>
      <c r="F158" s="237" t="s">
        <v>720</v>
      </c>
      <c r="G158" s="235"/>
      <c r="H158" s="238">
        <v>20.995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170</v>
      </c>
      <c r="AU158" s="244" t="s">
        <v>82</v>
      </c>
      <c r="AV158" s="13" t="s">
        <v>82</v>
      </c>
      <c r="AW158" s="13" t="s">
        <v>33</v>
      </c>
      <c r="AX158" s="13" t="s">
        <v>72</v>
      </c>
      <c r="AY158" s="244" t="s">
        <v>157</v>
      </c>
    </row>
    <row r="159" spans="1:51" s="13" customFormat="1" ht="12">
      <c r="A159" s="13"/>
      <c r="B159" s="234"/>
      <c r="C159" s="235"/>
      <c r="D159" s="227" t="s">
        <v>170</v>
      </c>
      <c r="E159" s="236" t="s">
        <v>19</v>
      </c>
      <c r="F159" s="237" t="s">
        <v>721</v>
      </c>
      <c r="G159" s="235"/>
      <c r="H159" s="238">
        <v>-3.2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170</v>
      </c>
      <c r="AU159" s="244" t="s">
        <v>82</v>
      </c>
      <c r="AV159" s="13" t="s">
        <v>82</v>
      </c>
      <c r="AW159" s="13" t="s">
        <v>33</v>
      </c>
      <c r="AX159" s="13" t="s">
        <v>72</v>
      </c>
      <c r="AY159" s="244" t="s">
        <v>157</v>
      </c>
    </row>
    <row r="160" spans="1:51" s="14" customFormat="1" ht="12">
      <c r="A160" s="14"/>
      <c r="B160" s="245"/>
      <c r="C160" s="246"/>
      <c r="D160" s="227" t="s">
        <v>170</v>
      </c>
      <c r="E160" s="247" t="s">
        <v>19</v>
      </c>
      <c r="F160" s="248" t="s">
        <v>205</v>
      </c>
      <c r="G160" s="246"/>
      <c r="H160" s="249">
        <v>17.795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170</v>
      </c>
      <c r="AU160" s="255" t="s">
        <v>82</v>
      </c>
      <c r="AV160" s="14" t="s">
        <v>111</v>
      </c>
      <c r="AW160" s="14" t="s">
        <v>33</v>
      </c>
      <c r="AX160" s="14" t="s">
        <v>72</v>
      </c>
      <c r="AY160" s="255" t="s">
        <v>157</v>
      </c>
    </row>
    <row r="161" spans="1:51" s="13" customFormat="1" ht="12">
      <c r="A161" s="13"/>
      <c r="B161" s="234"/>
      <c r="C161" s="235"/>
      <c r="D161" s="227" t="s">
        <v>170</v>
      </c>
      <c r="E161" s="236" t="s">
        <v>19</v>
      </c>
      <c r="F161" s="237" t="s">
        <v>722</v>
      </c>
      <c r="G161" s="235"/>
      <c r="H161" s="238">
        <v>164.889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170</v>
      </c>
      <c r="AU161" s="244" t="s">
        <v>82</v>
      </c>
      <c r="AV161" s="13" t="s">
        <v>82</v>
      </c>
      <c r="AW161" s="13" t="s">
        <v>33</v>
      </c>
      <c r="AX161" s="13" t="s">
        <v>72</v>
      </c>
      <c r="AY161" s="244" t="s">
        <v>157</v>
      </c>
    </row>
    <row r="162" spans="1:51" s="13" customFormat="1" ht="12">
      <c r="A162" s="13"/>
      <c r="B162" s="234"/>
      <c r="C162" s="235"/>
      <c r="D162" s="227" t="s">
        <v>170</v>
      </c>
      <c r="E162" s="236" t="s">
        <v>19</v>
      </c>
      <c r="F162" s="237" t="s">
        <v>723</v>
      </c>
      <c r="G162" s="235"/>
      <c r="H162" s="238">
        <v>-12.8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170</v>
      </c>
      <c r="AU162" s="244" t="s">
        <v>82</v>
      </c>
      <c r="AV162" s="13" t="s">
        <v>82</v>
      </c>
      <c r="AW162" s="13" t="s">
        <v>33</v>
      </c>
      <c r="AX162" s="13" t="s">
        <v>72</v>
      </c>
      <c r="AY162" s="244" t="s">
        <v>157</v>
      </c>
    </row>
    <row r="163" spans="1:51" s="14" customFormat="1" ht="12">
      <c r="A163" s="14"/>
      <c r="B163" s="245"/>
      <c r="C163" s="246"/>
      <c r="D163" s="227" t="s">
        <v>170</v>
      </c>
      <c r="E163" s="247" t="s">
        <v>19</v>
      </c>
      <c r="F163" s="248" t="s">
        <v>220</v>
      </c>
      <c r="G163" s="246"/>
      <c r="H163" s="249">
        <v>152.089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170</v>
      </c>
      <c r="AU163" s="255" t="s">
        <v>82</v>
      </c>
      <c r="AV163" s="14" t="s">
        <v>111</v>
      </c>
      <c r="AW163" s="14" t="s">
        <v>33</v>
      </c>
      <c r="AX163" s="14" t="s">
        <v>72</v>
      </c>
      <c r="AY163" s="255" t="s">
        <v>157</v>
      </c>
    </row>
    <row r="164" spans="1:51" s="15" customFormat="1" ht="12">
      <c r="A164" s="15"/>
      <c r="B164" s="256"/>
      <c r="C164" s="257"/>
      <c r="D164" s="227" t="s">
        <v>170</v>
      </c>
      <c r="E164" s="258" t="s">
        <v>19</v>
      </c>
      <c r="F164" s="259" t="s">
        <v>208</v>
      </c>
      <c r="G164" s="257"/>
      <c r="H164" s="260">
        <v>169.88400000000001</v>
      </c>
      <c r="I164" s="261"/>
      <c r="J164" s="257"/>
      <c r="K164" s="257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170</v>
      </c>
      <c r="AU164" s="266" t="s">
        <v>82</v>
      </c>
      <c r="AV164" s="15" t="s">
        <v>164</v>
      </c>
      <c r="AW164" s="15" t="s">
        <v>33</v>
      </c>
      <c r="AX164" s="15" t="s">
        <v>80</v>
      </c>
      <c r="AY164" s="266" t="s">
        <v>157</v>
      </c>
    </row>
    <row r="165" spans="1:65" s="2" customFormat="1" ht="37.8" customHeight="1">
      <c r="A165" s="39"/>
      <c r="B165" s="40"/>
      <c r="C165" s="214" t="s">
        <v>270</v>
      </c>
      <c r="D165" s="214" t="s">
        <v>159</v>
      </c>
      <c r="E165" s="215" t="s">
        <v>724</v>
      </c>
      <c r="F165" s="216" t="s">
        <v>725</v>
      </c>
      <c r="G165" s="217" t="s">
        <v>200</v>
      </c>
      <c r="H165" s="218">
        <v>18.525</v>
      </c>
      <c r="I165" s="219"/>
      <c r="J165" s="220">
        <f>ROUND(I165*H165,2)</f>
        <v>0</v>
      </c>
      <c r="K165" s="216" t="s">
        <v>163</v>
      </c>
      <c r="L165" s="45"/>
      <c r="M165" s="221" t="s">
        <v>19</v>
      </c>
      <c r="N165" s="222" t="s">
        <v>43</v>
      </c>
      <c r="O165" s="85"/>
      <c r="P165" s="223">
        <f>O165*H165</f>
        <v>0</v>
      </c>
      <c r="Q165" s="223">
        <v>0.14854</v>
      </c>
      <c r="R165" s="223">
        <f>Q165*H165</f>
        <v>2.7517035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164</v>
      </c>
      <c r="AT165" s="225" t="s">
        <v>159</v>
      </c>
      <c r="AU165" s="225" t="s">
        <v>82</v>
      </c>
      <c r="AY165" s="18" t="s">
        <v>157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8" t="s">
        <v>80</v>
      </c>
      <c r="BK165" s="226">
        <f>ROUND(I165*H165,2)</f>
        <v>0</v>
      </c>
      <c r="BL165" s="18" t="s">
        <v>164</v>
      </c>
      <c r="BM165" s="225" t="s">
        <v>726</v>
      </c>
    </row>
    <row r="166" spans="1:47" s="2" customFormat="1" ht="12">
      <c r="A166" s="39"/>
      <c r="B166" s="40"/>
      <c r="C166" s="41"/>
      <c r="D166" s="227" t="s">
        <v>166</v>
      </c>
      <c r="E166" s="41"/>
      <c r="F166" s="228" t="s">
        <v>727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166</v>
      </c>
      <c r="AU166" s="18" t="s">
        <v>82</v>
      </c>
    </row>
    <row r="167" spans="1:47" s="2" customFormat="1" ht="12">
      <c r="A167" s="39"/>
      <c r="B167" s="40"/>
      <c r="C167" s="41"/>
      <c r="D167" s="232" t="s">
        <v>168</v>
      </c>
      <c r="E167" s="41"/>
      <c r="F167" s="233" t="s">
        <v>728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168</v>
      </c>
      <c r="AU167" s="18" t="s">
        <v>82</v>
      </c>
    </row>
    <row r="168" spans="1:51" s="13" customFormat="1" ht="12">
      <c r="A168" s="13"/>
      <c r="B168" s="234"/>
      <c r="C168" s="235"/>
      <c r="D168" s="227" t="s">
        <v>170</v>
      </c>
      <c r="E168" s="236" t="s">
        <v>19</v>
      </c>
      <c r="F168" s="237" t="s">
        <v>729</v>
      </c>
      <c r="G168" s="235"/>
      <c r="H168" s="238">
        <v>18.525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170</v>
      </c>
      <c r="AU168" s="244" t="s">
        <v>82</v>
      </c>
      <c r="AV168" s="13" t="s">
        <v>82</v>
      </c>
      <c r="AW168" s="13" t="s">
        <v>33</v>
      </c>
      <c r="AX168" s="13" t="s">
        <v>80</v>
      </c>
      <c r="AY168" s="244" t="s">
        <v>157</v>
      </c>
    </row>
    <row r="169" spans="1:65" s="2" customFormat="1" ht="33" customHeight="1">
      <c r="A169" s="39"/>
      <c r="B169" s="40"/>
      <c r="C169" s="214" t="s">
        <v>275</v>
      </c>
      <c r="D169" s="214" t="s">
        <v>159</v>
      </c>
      <c r="E169" s="215" t="s">
        <v>730</v>
      </c>
      <c r="F169" s="216" t="s">
        <v>731</v>
      </c>
      <c r="G169" s="217" t="s">
        <v>200</v>
      </c>
      <c r="H169" s="218">
        <v>3.9</v>
      </c>
      <c r="I169" s="219"/>
      <c r="J169" s="220">
        <f>ROUND(I169*H169,2)</f>
        <v>0</v>
      </c>
      <c r="K169" s="216" t="s">
        <v>163</v>
      </c>
      <c r="L169" s="45"/>
      <c r="M169" s="221" t="s">
        <v>19</v>
      </c>
      <c r="N169" s="222" t="s">
        <v>43</v>
      </c>
      <c r="O169" s="85"/>
      <c r="P169" s="223">
        <f>O169*H169</f>
        <v>0</v>
      </c>
      <c r="Q169" s="223">
        <v>0.17351</v>
      </c>
      <c r="R169" s="223">
        <f>Q169*H169</f>
        <v>0.676689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164</v>
      </c>
      <c r="AT169" s="225" t="s">
        <v>159</v>
      </c>
      <c r="AU169" s="225" t="s">
        <v>82</v>
      </c>
      <c r="AY169" s="18" t="s">
        <v>157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80</v>
      </c>
      <c r="BK169" s="226">
        <f>ROUND(I169*H169,2)</f>
        <v>0</v>
      </c>
      <c r="BL169" s="18" t="s">
        <v>164</v>
      </c>
      <c r="BM169" s="225" t="s">
        <v>732</v>
      </c>
    </row>
    <row r="170" spans="1:47" s="2" customFormat="1" ht="12">
      <c r="A170" s="39"/>
      <c r="B170" s="40"/>
      <c r="C170" s="41"/>
      <c r="D170" s="227" t="s">
        <v>166</v>
      </c>
      <c r="E170" s="41"/>
      <c r="F170" s="228" t="s">
        <v>733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166</v>
      </c>
      <c r="AU170" s="18" t="s">
        <v>82</v>
      </c>
    </row>
    <row r="171" spans="1:47" s="2" customFormat="1" ht="12">
      <c r="A171" s="39"/>
      <c r="B171" s="40"/>
      <c r="C171" s="41"/>
      <c r="D171" s="232" t="s">
        <v>168</v>
      </c>
      <c r="E171" s="41"/>
      <c r="F171" s="233" t="s">
        <v>734</v>
      </c>
      <c r="G171" s="41"/>
      <c r="H171" s="41"/>
      <c r="I171" s="229"/>
      <c r="J171" s="41"/>
      <c r="K171" s="41"/>
      <c r="L171" s="45"/>
      <c r="M171" s="230"/>
      <c r="N171" s="23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168</v>
      </c>
      <c r="AU171" s="18" t="s">
        <v>82</v>
      </c>
    </row>
    <row r="172" spans="1:51" s="13" customFormat="1" ht="12">
      <c r="A172" s="13"/>
      <c r="B172" s="234"/>
      <c r="C172" s="235"/>
      <c r="D172" s="227" t="s">
        <v>170</v>
      </c>
      <c r="E172" s="236" t="s">
        <v>19</v>
      </c>
      <c r="F172" s="237" t="s">
        <v>735</v>
      </c>
      <c r="G172" s="235"/>
      <c r="H172" s="238">
        <v>3.9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170</v>
      </c>
      <c r="AU172" s="244" t="s">
        <v>82</v>
      </c>
      <c r="AV172" s="13" t="s">
        <v>82</v>
      </c>
      <c r="AW172" s="13" t="s">
        <v>33</v>
      </c>
      <c r="AX172" s="13" t="s">
        <v>80</v>
      </c>
      <c r="AY172" s="244" t="s">
        <v>157</v>
      </c>
    </row>
    <row r="173" spans="1:65" s="2" customFormat="1" ht="21.75" customHeight="1">
      <c r="A173" s="39"/>
      <c r="B173" s="40"/>
      <c r="C173" s="214" t="s">
        <v>283</v>
      </c>
      <c r="D173" s="214" t="s">
        <v>159</v>
      </c>
      <c r="E173" s="215" t="s">
        <v>736</v>
      </c>
      <c r="F173" s="216" t="s">
        <v>737</v>
      </c>
      <c r="G173" s="217" t="s">
        <v>308</v>
      </c>
      <c r="H173" s="218">
        <v>79</v>
      </c>
      <c r="I173" s="219"/>
      <c r="J173" s="220">
        <f>ROUND(I173*H173,2)</f>
        <v>0</v>
      </c>
      <c r="K173" s="216" t="s">
        <v>163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0.02278</v>
      </c>
      <c r="R173" s="223">
        <f>Q173*H173</f>
        <v>1.7996200000000002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164</v>
      </c>
      <c r="AT173" s="225" t="s">
        <v>159</v>
      </c>
      <c r="AU173" s="225" t="s">
        <v>82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164</v>
      </c>
      <c r="BM173" s="225" t="s">
        <v>738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739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82</v>
      </c>
    </row>
    <row r="175" spans="1:47" s="2" customFormat="1" ht="12">
      <c r="A175" s="39"/>
      <c r="B175" s="40"/>
      <c r="C175" s="41"/>
      <c r="D175" s="232" t="s">
        <v>168</v>
      </c>
      <c r="E175" s="41"/>
      <c r="F175" s="233" t="s">
        <v>740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168</v>
      </c>
      <c r="AU175" s="18" t="s">
        <v>82</v>
      </c>
    </row>
    <row r="176" spans="1:51" s="13" customFormat="1" ht="12">
      <c r="A176" s="13"/>
      <c r="B176" s="234"/>
      <c r="C176" s="235"/>
      <c r="D176" s="227" t="s">
        <v>170</v>
      </c>
      <c r="E176" s="236" t="s">
        <v>19</v>
      </c>
      <c r="F176" s="237" t="s">
        <v>352</v>
      </c>
      <c r="G176" s="235"/>
      <c r="H176" s="238">
        <v>23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170</v>
      </c>
      <c r="AU176" s="244" t="s">
        <v>82</v>
      </c>
      <c r="AV176" s="13" t="s">
        <v>82</v>
      </c>
      <c r="AW176" s="13" t="s">
        <v>33</v>
      </c>
      <c r="AX176" s="13" t="s">
        <v>72</v>
      </c>
      <c r="AY176" s="244" t="s">
        <v>157</v>
      </c>
    </row>
    <row r="177" spans="1:51" s="13" customFormat="1" ht="12">
      <c r="A177" s="13"/>
      <c r="B177" s="234"/>
      <c r="C177" s="235"/>
      <c r="D177" s="227" t="s">
        <v>170</v>
      </c>
      <c r="E177" s="236" t="s">
        <v>19</v>
      </c>
      <c r="F177" s="237" t="s">
        <v>741</v>
      </c>
      <c r="G177" s="235"/>
      <c r="H177" s="238">
        <v>25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170</v>
      </c>
      <c r="AU177" s="244" t="s">
        <v>82</v>
      </c>
      <c r="AV177" s="13" t="s">
        <v>82</v>
      </c>
      <c r="AW177" s="13" t="s">
        <v>33</v>
      </c>
      <c r="AX177" s="13" t="s">
        <v>72</v>
      </c>
      <c r="AY177" s="244" t="s">
        <v>157</v>
      </c>
    </row>
    <row r="178" spans="1:51" s="13" customFormat="1" ht="12">
      <c r="A178" s="13"/>
      <c r="B178" s="234"/>
      <c r="C178" s="235"/>
      <c r="D178" s="227" t="s">
        <v>170</v>
      </c>
      <c r="E178" s="236" t="s">
        <v>19</v>
      </c>
      <c r="F178" s="237" t="s">
        <v>305</v>
      </c>
      <c r="G178" s="235"/>
      <c r="H178" s="238">
        <v>17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170</v>
      </c>
      <c r="AU178" s="244" t="s">
        <v>82</v>
      </c>
      <c r="AV178" s="13" t="s">
        <v>82</v>
      </c>
      <c r="AW178" s="13" t="s">
        <v>33</v>
      </c>
      <c r="AX178" s="13" t="s">
        <v>72</v>
      </c>
      <c r="AY178" s="244" t="s">
        <v>157</v>
      </c>
    </row>
    <row r="179" spans="1:51" s="13" customFormat="1" ht="12">
      <c r="A179" s="13"/>
      <c r="B179" s="234"/>
      <c r="C179" s="235"/>
      <c r="D179" s="227" t="s">
        <v>170</v>
      </c>
      <c r="E179" s="236" t="s">
        <v>19</v>
      </c>
      <c r="F179" s="237" t="s">
        <v>244</v>
      </c>
      <c r="G179" s="235"/>
      <c r="H179" s="238">
        <v>11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170</v>
      </c>
      <c r="AU179" s="244" t="s">
        <v>82</v>
      </c>
      <c r="AV179" s="13" t="s">
        <v>82</v>
      </c>
      <c r="AW179" s="13" t="s">
        <v>33</v>
      </c>
      <c r="AX179" s="13" t="s">
        <v>72</v>
      </c>
      <c r="AY179" s="244" t="s">
        <v>157</v>
      </c>
    </row>
    <row r="180" spans="1:51" s="13" customFormat="1" ht="12">
      <c r="A180" s="13"/>
      <c r="B180" s="234"/>
      <c r="C180" s="235"/>
      <c r="D180" s="227" t="s">
        <v>170</v>
      </c>
      <c r="E180" s="236" t="s">
        <v>19</v>
      </c>
      <c r="F180" s="237" t="s">
        <v>111</v>
      </c>
      <c r="G180" s="235"/>
      <c r="H180" s="238">
        <v>3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170</v>
      </c>
      <c r="AU180" s="244" t="s">
        <v>82</v>
      </c>
      <c r="AV180" s="13" t="s">
        <v>82</v>
      </c>
      <c r="AW180" s="13" t="s">
        <v>33</v>
      </c>
      <c r="AX180" s="13" t="s">
        <v>72</v>
      </c>
      <c r="AY180" s="244" t="s">
        <v>157</v>
      </c>
    </row>
    <row r="181" spans="1:51" s="15" customFormat="1" ht="12">
      <c r="A181" s="15"/>
      <c r="B181" s="256"/>
      <c r="C181" s="257"/>
      <c r="D181" s="227" t="s">
        <v>170</v>
      </c>
      <c r="E181" s="258" t="s">
        <v>19</v>
      </c>
      <c r="F181" s="259" t="s">
        <v>208</v>
      </c>
      <c r="G181" s="257"/>
      <c r="H181" s="260">
        <v>79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170</v>
      </c>
      <c r="AU181" s="266" t="s">
        <v>82</v>
      </c>
      <c r="AV181" s="15" t="s">
        <v>164</v>
      </c>
      <c r="AW181" s="15" t="s">
        <v>33</v>
      </c>
      <c r="AX181" s="15" t="s">
        <v>80</v>
      </c>
      <c r="AY181" s="266" t="s">
        <v>157</v>
      </c>
    </row>
    <row r="182" spans="1:65" s="2" customFormat="1" ht="21.75" customHeight="1">
      <c r="A182" s="39"/>
      <c r="B182" s="40"/>
      <c r="C182" s="214" t="s">
        <v>8</v>
      </c>
      <c r="D182" s="214" t="s">
        <v>159</v>
      </c>
      <c r="E182" s="215" t="s">
        <v>742</v>
      </c>
      <c r="F182" s="216" t="s">
        <v>743</v>
      </c>
      <c r="G182" s="217" t="s">
        <v>308</v>
      </c>
      <c r="H182" s="218">
        <v>1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0.03564</v>
      </c>
      <c r="R182" s="223">
        <f>Q182*H182</f>
        <v>0.03564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164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164</v>
      </c>
      <c r="BM182" s="225" t="s">
        <v>744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745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746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21.75" customHeight="1">
      <c r="A185" s="39"/>
      <c r="B185" s="40"/>
      <c r="C185" s="214" t="s">
        <v>300</v>
      </c>
      <c r="D185" s="214" t="s">
        <v>159</v>
      </c>
      <c r="E185" s="215" t="s">
        <v>747</v>
      </c>
      <c r="F185" s="216" t="s">
        <v>748</v>
      </c>
      <c r="G185" s="217" t="s">
        <v>308</v>
      </c>
      <c r="H185" s="218">
        <v>23</v>
      </c>
      <c r="I185" s="219"/>
      <c r="J185" s="220">
        <f>ROUND(I185*H185,2)</f>
        <v>0</v>
      </c>
      <c r="K185" s="216" t="s">
        <v>163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0.04555</v>
      </c>
      <c r="R185" s="223">
        <f>Q185*H185</f>
        <v>1.04765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164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164</v>
      </c>
      <c r="BM185" s="225" t="s">
        <v>749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750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47" s="2" customFormat="1" ht="12">
      <c r="A187" s="39"/>
      <c r="B187" s="40"/>
      <c r="C187" s="41"/>
      <c r="D187" s="232" t="s">
        <v>168</v>
      </c>
      <c r="E187" s="41"/>
      <c r="F187" s="233" t="s">
        <v>751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168</v>
      </c>
      <c r="AU187" s="18" t="s">
        <v>82</v>
      </c>
    </row>
    <row r="188" spans="1:51" s="13" customFormat="1" ht="12">
      <c r="A188" s="13"/>
      <c r="B188" s="234"/>
      <c r="C188" s="235"/>
      <c r="D188" s="227" t="s">
        <v>170</v>
      </c>
      <c r="E188" s="236" t="s">
        <v>19</v>
      </c>
      <c r="F188" s="237" t="s">
        <v>752</v>
      </c>
      <c r="G188" s="235"/>
      <c r="H188" s="238">
        <v>7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170</v>
      </c>
      <c r="AU188" s="244" t="s">
        <v>82</v>
      </c>
      <c r="AV188" s="13" t="s">
        <v>82</v>
      </c>
      <c r="AW188" s="13" t="s">
        <v>33</v>
      </c>
      <c r="AX188" s="13" t="s">
        <v>72</v>
      </c>
      <c r="AY188" s="244" t="s">
        <v>157</v>
      </c>
    </row>
    <row r="189" spans="1:51" s="13" customFormat="1" ht="12">
      <c r="A189" s="13"/>
      <c r="B189" s="234"/>
      <c r="C189" s="235"/>
      <c r="D189" s="227" t="s">
        <v>170</v>
      </c>
      <c r="E189" s="236" t="s">
        <v>19</v>
      </c>
      <c r="F189" s="237" t="s">
        <v>753</v>
      </c>
      <c r="G189" s="235"/>
      <c r="H189" s="238">
        <v>16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170</v>
      </c>
      <c r="AU189" s="244" t="s">
        <v>82</v>
      </c>
      <c r="AV189" s="13" t="s">
        <v>82</v>
      </c>
      <c r="AW189" s="13" t="s">
        <v>33</v>
      </c>
      <c r="AX189" s="13" t="s">
        <v>72</v>
      </c>
      <c r="AY189" s="244" t="s">
        <v>157</v>
      </c>
    </row>
    <row r="190" spans="1:51" s="15" customFormat="1" ht="12">
      <c r="A190" s="15"/>
      <c r="B190" s="256"/>
      <c r="C190" s="257"/>
      <c r="D190" s="227" t="s">
        <v>170</v>
      </c>
      <c r="E190" s="258" t="s">
        <v>19</v>
      </c>
      <c r="F190" s="259" t="s">
        <v>208</v>
      </c>
      <c r="G190" s="257"/>
      <c r="H190" s="260">
        <v>23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170</v>
      </c>
      <c r="AU190" s="266" t="s">
        <v>82</v>
      </c>
      <c r="AV190" s="15" t="s">
        <v>164</v>
      </c>
      <c r="AW190" s="15" t="s">
        <v>33</v>
      </c>
      <c r="AX190" s="15" t="s">
        <v>80</v>
      </c>
      <c r="AY190" s="266" t="s">
        <v>157</v>
      </c>
    </row>
    <row r="191" spans="1:65" s="2" customFormat="1" ht="16.5" customHeight="1">
      <c r="A191" s="39"/>
      <c r="B191" s="40"/>
      <c r="C191" s="214" t="s">
        <v>754</v>
      </c>
      <c r="D191" s="267" t="s">
        <v>159</v>
      </c>
      <c r="E191" s="215" t="s">
        <v>755</v>
      </c>
      <c r="F191" s="216" t="s">
        <v>756</v>
      </c>
      <c r="G191" s="217" t="s">
        <v>162</v>
      </c>
      <c r="H191" s="218">
        <v>0.19</v>
      </c>
      <c r="I191" s="219"/>
      <c r="J191" s="220">
        <f>ROUND(I191*H191,2)</f>
        <v>0</v>
      </c>
      <c r="K191" s="216" t="s">
        <v>255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1.94302</v>
      </c>
      <c r="R191" s="223">
        <f>Q191*H191</f>
        <v>0.3691738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164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164</v>
      </c>
      <c r="BM191" s="225" t="s">
        <v>757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758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47" s="2" customFormat="1" ht="12">
      <c r="A193" s="39"/>
      <c r="B193" s="40"/>
      <c r="C193" s="41"/>
      <c r="D193" s="232" t="s">
        <v>168</v>
      </c>
      <c r="E193" s="41"/>
      <c r="F193" s="233" t="s">
        <v>759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168</v>
      </c>
      <c r="AU193" s="18" t="s">
        <v>82</v>
      </c>
    </row>
    <row r="194" spans="1:51" s="13" customFormat="1" ht="12">
      <c r="A194" s="13"/>
      <c r="B194" s="234"/>
      <c r="C194" s="235"/>
      <c r="D194" s="227" t="s">
        <v>170</v>
      </c>
      <c r="E194" s="236" t="s">
        <v>19</v>
      </c>
      <c r="F194" s="237" t="s">
        <v>760</v>
      </c>
      <c r="G194" s="235"/>
      <c r="H194" s="238">
        <v>0.13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170</v>
      </c>
      <c r="AU194" s="244" t="s">
        <v>82</v>
      </c>
      <c r="AV194" s="13" t="s">
        <v>82</v>
      </c>
      <c r="AW194" s="13" t="s">
        <v>33</v>
      </c>
      <c r="AX194" s="13" t="s">
        <v>72</v>
      </c>
      <c r="AY194" s="244" t="s">
        <v>157</v>
      </c>
    </row>
    <row r="195" spans="1:51" s="13" customFormat="1" ht="12">
      <c r="A195" s="13"/>
      <c r="B195" s="234"/>
      <c r="C195" s="235"/>
      <c r="D195" s="227" t="s">
        <v>170</v>
      </c>
      <c r="E195" s="236" t="s">
        <v>19</v>
      </c>
      <c r="F195" s="237" t="s">
        <v>761</v>
      </c>
      <c r="G195" s="235"/>
      <c r="H195" s="238">
        <v>0.06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170</v>
      </c>
      <c r="AU195" s="244" t="s">
        <v>82</v>
      </c>
      <c r="AV195" s="13" t="s">
        <v>82</v>
      </c>
      <c r="AW195" s="13" t="s">
        <v>33</v>
      </c>
      <c r="AX195" s="13" t="s">
        <v>72</v>
      </c>
      <c r="AY195" s="244" t="s">
        <v>157</v>
      </c>
    </row>
    <row r="196" spans="1:51" s="15" customFormat="1" ht="12">
      <c r="A196" s="15"/>
      <c r="B196" s="256"/>
      <c r="C196" s="257"/>
      <c r="D196" s="227" t="s">
        <v>170</v>
      </c>
      <c r="E196" s="258" t="s">
        <v>19</v>
      </c>
      <c r="F196" s="259" t="s">
        <v>208</v>
      </c>
      <c r="G196" s="257"/>
      <c r="H196" s="260">
        <v>0.19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170</v>
      </c>
      <c r="AU196" s="266" t="s">
        <v>82</v>
      </c>
      <c r="AV196" s="15" t="s">
        <v>164</v>
      </c>
      <c r="AW196" s="15" t="s">
        <v>33</v>
      </c>
      <c r="AX196" s="15" t="s">
        <v>80</v>
      </c>
      <c r="AY196" s="266" t="s">
        <v>157</v>
      </c>
    </row>
    <row r="197" spans="1:65" s="2" customFormat="1" ht="24.15" customHeight="1">
      <c r="A197" s="39"/>
      <c r="B197" s="40"/>
      <c r="C197" s="214" t="s">
        <v>305</v>
      </c>
      <c r="D197" s="267" t="s">
        <v>159</v>
      </c>
      <c r="E197" s="215" t="s">
        <v>188</v>
      </c>
      <c r="F197" s="216" t="s">
        <v>189</v>
      </c>
      <c r="G197" s="217" t="s">
        <v>190</v>
      </c>
      <c r="H197" s="218">
        <v>0.138</v>
      </c>
      <c r="I197" s="219"/>
      <c r="J197" s="220">
        <f>ROUND(I197*H197,2)</f>
        <v>0</v>
      </c>
      <c r="K197" s="216" t="s">
        <v>163</v>
      </c>
      <c r="L197" s="45"/>
      <c r="M197" s="221" t="s">
        <v>19</v>
      </c>
      <c r="N197" s="222" t="s">
        <v>43</v>
      </c>
      <c r="O197" s="85"/>
      <c r="P197" s="223">
        <f>O197*H197</f>
        <v>0</v>
      </c>
      <c r="Q197" s="223">
        <v>1.09</v>
      </c>
      <c r="R197" s="223">
        <f>Q197*H197</f>
        <v>0.15042000000000003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164</v>
      </c>
      <c r="AT197" s="225" t="s">
        <v>159</v>
      </c>
      <c r="AU197" s="225" t="s">
        <v>82</v>
      </c>
      <c r="AY197" s="18" t="s">
        <v>157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80</v>
      </c>
      <c r="BK197" s="226">
        <f>ROUND(I197*H197,2)</f>
        <v>0</v>
      </c>
      <c r="BL197" s="18" t="s">
        <v>164</v>
      </c>
      <c r="BM197" s="225" t="s">
        <v>762</v>
      </c>
    </row>
    <row r="198" spans="1:47" s="2" customFormat="1" ht="12">
      <c r="A198" s="39"/>
      <c r="B198" s="40"/>
      <c r="C198" s="41"/>
      <c r="D198" s="227" t="s">
        <v>166</v>
      </c>
      <c r="E198" s="41"/>
      <c r="F198" s="228" t="s">
        <v>192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166</v>
      </c>
      <c r="AU198" s="18" t="s">
        <v>82</v>
      </c>
    </row>
    <row r="199" spans="1:47" s="2" customFormat="1" ht="12">
      <c r="A199" s="39"/>
      <c r="B199" s="40"/>
      <c r="C199" s="41"/>
      <c r="D199" s="232" t="s">
        <v>168</v>
      </c>
      <c r="E199" s="41"/>
      <c r="F199" s="233" t="s">
        <v>193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168</v>
      </c>
      <c r="AU199" s="18" t="s">
        <v>82</v>
      </c>
    </row>
    <row r="200" spans="1:51" s="13" customFormat="1" ht="12">
      <c r="A200" s="13"/>
      <c r="B200" s="234"/>
      <c r="C200" s="235"/>
      <c r="D200" s="227" t="s">
        <v>170</v>
      </c>
      <c r="E200" s="236" t="s">
        <v>19</v>
      </c>
      <c r="F200" s="237" t="s">
        <v>763</v>
      </c>
      <c r="G200" s="235"/>
      <c r="H200" s="238">
        <v>0.112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170</v>
      </c>
      <c r="AU200" s="244" t="s">
        <v>82</v>
      </c>
      <c r="AV200" s="13" t="s">
        <v>82</v>
      </c>
      <c r="AW200" s="13" t="s">
        <v>33</v>
      </c>
      <c r="AX200" s="13" t="s">
        <v>72</v>
      </c>
      <c r="AY200" s="244" t="s">
        <v>157</v>
      </c>
    </row>
    <row r="201" spans="1:51" s="13" customFormat="1" ht="12">
      <c r="A201" s="13"/>
      <c r="B201" s="234"/>
      <c r="C201" s="235"/>
      <c r="D201" s="227" t="s">
        <v>170</v>
      </c>
      <c r="E201" s="236" t="s">
        <v>19</v>
      </c>
      <c r="F201" s="237" t="s">
        <v>764</v>
      </c>
      <c r="G201" s="235"/>
      <c r="H201" s="238">
        <v>0.026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170</v>
      </c>
      <c r="AU201" s="244" t="s">
        <v>82</v>
      </c>
      <c r="AV201" s="13" t="s">
        <v>82</v>
      </c>
      <c r="AW201" s="13" t="s">
        <v>33</v>
      </c>
      <c r="AX201" s="13" t="s">
        <v>72</v>
      </c>
      <c r="AY201" s="244" t="s">
        <v>157</v>
      </c>
    </row>
    <row r="202" spans="1:51" s="15" customFormat="1" ht="12">
      <c r="A202" s="15"/>
      <c r="B202" s="256"/>
      <c r="C202" s="257"/>
      <c r="D202" s="227" t="s">
        <v>170</v>
      </c>
      <c r="E202" s="258" t="s">
        <v>19</v>
      </c>
      <c r="F202" s="259" t="s">
        <v>208</v>
      </c>
      <c r="G202" s="257"/>
      <c r="H202" s="260">
        <v>0.138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6" t="s">
        <v>170</v>
      </c>
      <c r="AU202" s="266" t="s">
        <v>82</v>
      </c>
      <c r="AV202" s="15" t="s">
        <v>164</v>
      </c>
      <c r="AW202" s="15" t="s">
        <v>33</v>
      </c>
      <c r="AX202" s="15" t="s">
        <v>80</v>
      </c>
      <c r="AY202" s="266" t="s">
        <v>157</v>
      </c>
    </row>
    <row r="203" spans="1:65" s="2" customFormat="1" ht="24.15" customHeight="1">
      <c r="A203" s="39"/>
      <c r="B203" s="40"/>
      <c r="C203" s="214" t="s">
        <v>315</v>
      </c>
      <c r="D203" s="214" t="s">
        <v>159</v>
      </c>
      <c r="E203" s="215" t="s">
        <v>765</v>
      </c>
      <c r="F203" s="216" t="s">
        <v>766</v>
      </c>
      <c r="G203" s="217" t="s">
        <v>247</v>
      </c>
      <c r="H203" s="218">
        <v>37.5</v>
      </c>
      <c r="I203" s="219"/>
      <c r="J203" s="220">
        <f>ROUND(I203*H203,2)</f>
        <v>0</v>
      </c>
      <c r="K203" s="216" t="s">
        <v>163</v>
      </c>
      <c r="L203" s="45"/>
      <c r="M203" s="221" t="s">
        <v>19</v>
      </c>
      <c r="N203" s="222" t="s">
        <v>43</v>
      </c>
      <c r="O203" s="85"/>
      <c r="P203" s="223">
        <f>O203*H203</f>
        <v>0</v>
      </c>
      <c r="Q203" s="223">
        <v>0.00011</v>
      </c>
      <c r="R203" s="223">
        <f>Q203*H203</f>
        <v>0.004125</v>
      </c>
      <c r="S203" s="223">
        <v>0</v>
      </c>
      <c r="T203" s="22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164</v>
      </c>
      <c r="AT203" s="225" t="s">
        <v>159</v>
      </c>
      <c r="AU203" s="225" t="s">
        <v>82</v>
      </c>
      <c r="AY203" s="18" t="s">
        <v>157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8" t="s">
        <v>80</v>
      </c>
      <c r="BK203" s="226">
        <f>ROUND(I203*H203,2)</f>
        <v>0</v>
      </c>
      <c r="BL203" s="18" t="s">
        <v>164</v>
      </c>
      <c r="BM203" s="225" t="s">
        <v>767</v>
      </c>
    </row>
    <row r="204" spans="1:47" s="2" customFormat="1" ht="12">
      <c r="A204" s="39"/>
      <c r="B204" s="40"/>
      <c r="C204" s="41"/>
      <c r="D204" s="227" t="s">
        <v>166</v>
      </c>
      <c r="E204" s="41"/>
      <c r="F204" s="228" t="s">
        <v>768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166</v>
      </c>
      <c r="AU204" s="18" t="s">
        <v>82</v>
      </c>
    </row>
    <row r="205" spans="1:47" s="2" customFormat="1" ht="12">
      <c r="A205" s="39"/>
      <c r="B205" s="40"/>
      <c r="C205" s="41"/>
      <c r="D205" s="232" t="s">
        <v>168</v>
      </c>
      <c r="E205" s="41"/>
      <c r="F205" s="233" t="s">
        <v>769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168</v>
      </c>
      <c r="AU205" s="18" t="s">
        <v>82</v>
      </c>
    </row>
    <row r="206" spans="1:51" s="13" customFormat="1" ht="12">
      <c r="A206" s="13"/>
      <c r="B206" s="234"/>
      <c r="C206" s="235"/>
      <c r="D206" s="227" t="s">
        <v>170</v>
      </c>
      <c r="E206" s="236" t="s">
        <v>19</v>
      </c>
      <c r="F206" s="237" t="s">
        <v>770</v>
      </c>
      <c r="G206" s="235"/>
      <c r="H206" s="238">
        <v>7.5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170</v>
      </c>
      <c r="AU206" s="244" t="s">
        <v>82</v>
      </c>
      <c r="AV206" s="13" t="s">
        <v>82</v>
      </c>
      <c r="AW206" s="13" t="s">
        <v>33</v>
      </c>
      <c r="AX206" s="13" t="s">
        <v>72</v>
      </c>
      <c r="AY206" s="244" t="s">
        <v>157</v>
      </c>
    </row>
    <row r="207" spans="1:51" s="13" customFormat="1" ht="12">
      <c r="A207" s="13"/>
      <c r="B207" s="234"/>
      <c r="C207" s="235"/>
      <c r="D207" s="227" t="s">
        <v>170</v>
      </c>
      <c r="E207" s="236" t="s">
        <v>19</v>
      </c>
      <c r="F207" s="237" t="s">
        <v>771</v>
      </c>
      <c r="G207" s="235"/>
      <c r="H207" s="238">
        <v>30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170</v>
      </c>
      <c r="AU207" s="244" t="s">
        <v>82</v>
      </c>
      <c r="AV207" s="13" t="s">
        <v>82</v>
      </c>
      <c r="AW207" s="13" t="s">
        <v>33</v>
      </c>
      <c r="AX207" s="13" t="s">
        <v>72</v>
      </c>
      <c r="AY207" s="244" t="s">
        <v>157</v>
      </c>
    </row>
    <row r="208" spans="1:51" s="15" customFormat="1" ht="12">
      <c r="A208" s="15"/>
      <c r="B208" s="256"/>
      <c r="C208" s="257"/>
      <c r="D208" s="227" t="s">
        <v>170</v>
      </c>
      <c r="E208" s="258" t="s">
        <v>19</v>
      </c>
      <c r="F208" s="259" t="s">
        <v>208</v>
      </c>
      <c r="G208" s="257"/>
      <c r="H208" s="260">
        <v>37.5</v>
      </c>
      <c r="I208" s="261"/>
      <c r="J208" s="257"/>
      <c r="K208" s="257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170</v>
      </c>
      <c r="AU208" s="266" t="s">
        <v>82</v>
      </c>
      <c r="AV208" s="15" t="s">
        <v>164</v>
      </c>
      <c r="AW208" s="15" t="s">
        <v>33</v>
      </c>
      <c r="AX208" s="15" t="s">
        <v>80</v>
      </c>
      <c r="AY208" s="266" t="s">
        <v>157</v>
      </c>
    </row>
    <row r="209" spans="1:65" s="2" customFormat="1" ht="33" customHeight="1">
      <c r="A209" s="39"/>
      <c r="B209" s="40"/>
      <c r="C209" s="214" t="s">
        <v>322</v>
      </c>
      <c r="D209" s="214" t="s">
        <v>159</v>
      </c>
      <c r="E209" s="215" t="s">
        <v>772</v>
      </c>
      <c r="F209" s="216" t="s">
        <v>773</v>
      </c>
      <c r="G209" s="217" t="s">
        <v>200</v>
      </c>
      <c r="H209" s="218">
        <v>2.923</v>
      </c>
      <c r="I209" s="219"/>
      <c r="J209" s="220">
        <f>ROUND(I209*H209,2)</f>
        <v>0</v>
      </c>
      <c r="K209" s="216" t="s">
        <v>163</v>
      </c>
      <c r="L209" s="45"/>
      <c r="M209" s="221" t="s">
        <v>19</v>
      </c>
      <c r="N209" s="222" t="s">
        <v>43</v>
      </c>
      <c r="O209" s="85"/>
      <c r="P209" s="223">
        <f>O209*H209</f>
        <v>0</v>
      </c>
      <c r="Q209" s="223">
        <v>0.08061</v>
      </c>
      <c r="R209" s="223">
        <f>Q209*H209</f>
        <v>0.23562303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164</v>
      </c>
      <c r="AT209" s="225" t="s">
        <v>159</v>
      </c>
      <c r="AU209" s="225" t="s">
        <v>82</v>
      </c>
      <c r="AY209" s="18" t="s">
        <v>157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80</v>
      </c>
      <c r="BK209" s="226">
        <f>ROUND(I209*H209,2)</f>
        <v>0</v>
      </c>
      <c r="BL209" s="18" t="s">
        <v>164</v>
      </c>
      <c r="BM209" s="225" t="s">
        <v>774</v>
      </c>
    </row>
    <row r="210" spans="1:47" s="2" customFormat="1" ht="12">
      <c r="A210" s="39"/>
      <c r="B210" s="40"/>
      <c r="C210" s="41"/>
      <c r="D210" s="227" t="s">
        <v>166</v>
      </c>
      <c r="E210" s="41"/>
      <c r="F210" s="228" t="s">
        <v>775</v>
      </c>
      <c r="G210" s="41"/>
      <c r="H210" s="41"/>
      <c r="I210" s="229"/>
      <c r="J210" s="41"/>
      <c r="K210" s="41"/>
      <c r="L210" s="45"/>
      <c r="M210" s="230"/>
      <c r="N210" s="231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166</v>
      </c>
      <c r="AU210" s="18" t="s">
        <v>82</v>
      </c>
    </row>
    <row r="211" spans="1:47" s="2" customFormat="1" ht="12">
      <c r="A211" s="39"/>
      <c r="B211" s="40"/>
      <c r="C211" s="41"/>
      <c r="D211" s="232" t="s">
        <v>168</v>
      </c>
      <c r="E211" s="41"/>
      <c r="F211" s="233" t="s">
        <v>776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168</v>
      </c>
      <c r="AU211" s="18" t="s">
        <v>82</v>
      </c>
    </row>
    <row r="212" spans="1:51" s="13" customFormat="1" ht="12">
      <c r="A212" s="13"/>
      <c r="B212" s="234"/>
      <c r="C212" s="235"/>
      <c r="D212" s="227" t="s">
        <v>170</v>
      </c>
      <c r="E212" s="236" t="s">
        <v>19</v>
      </c>
      <c r="F212" s="237" t="s">
        <v>777</v>
      </c>
      <c r="G212" s="235"/>
      <c r="H212" s="238">
        <v>0.78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170</v>
      </c>
      <c r="AU212" s="244" t="s">
        <v>82</v>
      </c>
      <c r="AV212" s="13" t="s">
        <v>82</v>
      </c>
      <c r="AW212" s="13" t="s">
        <v>33</v>
      </c>
      <c r="AX212" s="13" t="s">
        <v>72</v>
      </c>
      <c r="AY212" s="244" t="s">
        <v>157</v>
      </c>
    </row>
    <row r="213" spans="1:51" s="13" customFormat="1" ht="12">
      <c r="A213" s="13"/>
      <c r="B213" s="234"/>
      <c r="C213" s="235"/>
      <c r="D213" s="227" t="s">
        <v>170</v>
      </c>
      <c r="E213" s="236" t="s">
        <v>19</v>
      </c>
      <c r="F213" s="237" t="s">
        <v>778</v>
      </c>
      <c r="G213" s="235"/>
      <c r="H213" s="238">
        <v>0.825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170</v>
      </c>
      <c r="AU213" s="244" t="s">
        <v>82</v>
      </c>
      <c r="AV213" s="13" t="s">
        <v>82</v>
      </c>
      <c r="AW213" s="13" t="s">
        <v>33</v>
      </c>
      <c r="AX213" s="13" t="s">
        <v>72</v>
      </c>
      <c r="AY213" s="244" t="s">
        <v>157</v>
      </c>
    </row>
    <row r="214" spans="1:51" s="13" customFormat="1" ht="12">
      <c r="A214" s="13"/>
      <c r="B214" s="234"/>
      <c r="C214" s="235"/>
      <c r="D214" s="227" t="s">
        <v>170</v>
      </c>
      <c r="E214" s="236" t="s">
        <v>19</v>
      </c>
      <c r="F214" s="237" t="s">
        <v>779</v>
      </c>
      <c r="G214" s="235"/>
      <c r="H214" s="238">
        <v>1.318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170</v>
      </c>
      <c r="AU214" s="244" t="s">
        <v>82</v>
      </c>
      <c r="AV214" s="13" t="s">
        <v>82</v>
      </c>
      <c r="AW214" s="13" t="s">
        <v>33</v>
      </c>
      <c r="AX214" s="13" t="s">
        <v>72</v>
      </c>
      <c r="AY214" s="244" t="s">
        <v>157</v>
      </c>
    </row>
    <row r="215" spans="1:51" s="15" customFormat="1" ht="12">
      <c r="A215" s="15"/>
      <c r="B215" s="256"/>
      <c r="C215" s="257"/>
      <c r="D215" s="227" t="s">
        <v>170</v>
      </c>
      <c r="E215" s="258" t="s">
        <v>19</v>
      </c>
      <c r="F215" s="259" t="s">
        <v>208</v>
      </c>
      <c r="G215" s="257"/>
      <c r="H215" s="260">
        <v>2.923</v>
      </c>
      <c r="I215" s="261"/>
      <c r="J215" s="257"/>
      <c r="K215" s="257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170</v>
      </c>
      <c r="AU215" s="266" t="s">
        <v>82</v>
      </c>
      <c r="AV215" s="15" t="s">
        <v>164</v>
      </c>
      <c r="AW215" s="15" t="s">
        <v>33</v>
      </c>
      <c r="AX215" s="15" t="s">
        <v>80</v>
      </c>
      <c r="AY215" s="266" t="s">
        <v>157</v>
      </c>
    </row>
    <row r="216" spans="1:65" s="2" customFormat="1" ht="24.15" customHeight="1">
      <c r="A216" s="39"/>
      <c r="B216" s="40"/>
      <c r="C216" s="214" t="s">
        <v>332</v>
      </c>
      <c r="D216" s="214" t="s">
        <v>159</v>
      </c>
      <c r="E216" s="215" t="s">
        <v>780</v>
      </c>
      <c r="F216" s="216" t="s">
        <v>781</v>
      </c>
      <c r="G216" s="217" t="s">
        <v>200</v>
      </c>
      <c r="H216" s="218">
        <v>471.105</v>
      </c>
      <c r="I216" s="219"/>
      <c r="J216" s="220">
        <f>ROUND(I216*H216,2)</f>
        <v>0</v>
      </c>
      <c r="K216" s="216" t="s">
        <v>163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0.08731</v>
      </c>
      <c r="R216" s="223">
        <f>Q216*H216</f>
        <v>41.13217755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164</v>
      </c>
      <c r="AT216" s="225" t="s">
        <v>159</v>
      </c>
      <c r="AU216" s="225" t="s">
        <v>82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164</v>
      </c>
      <c r="BM216" s="225" t="s">
        <v>782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783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82</v>
      </c>
    </row>
    <row r="218" spans="1:47" s="2" customFormat="1" ht="12">
      <c r="A218" s="39"/>
      <c r="B218" s="40"/>
      <c r="C218" s="41"/>
      <c r="D218" s="232" t="s">
        <v>168</v>
      </c>
      <c r="E218" s="41"/>
      <c r="F218" s="233" t="s">
        <v>784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168</v>
      </c>
      <c r="AU218" s="18" t="s">
        <v>82</v>
      </c>
    </row>
    <row r="219" spans="1:51" s="13" customFormat="1" ht="12">
      <c r="A219" s="13"/>
      <c r="B219" s="234"/>
      <c r="C219" s="235"/>
      <c r="D219" s="227" t="s">
        <v>170</v>
      </c>
      <c r="E219" s="236" t="s">
        <v>19</v>
      </c>
      <c r="F219" s="237" t="s">
        <v>785</v>
      </c>
      <c r="G219" s="235"/>
      <c r="H219" s="238">
        <v>128.208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170</v>
      </c>
      <c r="AU219" s="244" t="s">
        <v>82</v>
      </c>
      <c r="AV219" s="13" t="s">
        <v>82</v>
      </c>
      <c r="AW219" s="13" t="s">
        <v>33</v>
      </c>
      <c r="AX219" s="13" t="s">
        <v>72</v>
      </c>
      <c r="AY219" s="244" t="s">
        <v>157</v>
      </c>
    </row>
    <row r="220" spans="1:51" s="13" customFormat="1" ht="12">
      <c r="A220" s="13"/>
      <c r="B220" s="234"/>
      <c r="C220" s="235"/>
      <c r="D220" s="227" t="s">
        <v>170</v>
      </c>
      <c r="E220" s="236" t="s">
        <v>19</v>
      </c>
      <c r="F220" s="237" t="s">
        <v>786</v>
      </c>
      <c r="G220" s="235"/>
      <c r="H220" s="238">
        <v>-14.4</v>
      </c>
      <c r="I220" s="239"/>
      <c r="J220" s="235"/>
      <c r="K220" s="235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170</v>
      </c>
      <c r="AU220" s="244" t="s">
        <v>82</v>
      </c>
      <c r="AV220" s="13" t="s">
        <v>82</v>
      </c>
      <c r="AW220" s="13" t="s">
        <v>33</v>
      </c>
      <c r="AX220" s="13" t="s">
        <v>72</v>
      </c>
      <c r="AY220" s="244" t="s">
        <v>157</v>
      </c>
    </row>
    <row r="221" spans="1:51" s="13" customFormat="1" ht="12">
      <c r="A221" s="13"/>
      <c r="B221" s="234"/>
      <c r="C221" s="235"/>
      <c r="D221" s="227" t="s">
        <v>170</v>
      </c>
      <c r="E221" s="236" t="s">
        <v>19</v>
      </c>
      <c r="F221" s="237" t="s">
        <v>787</v>
      </c>
      <c r="G221" s="235"/>
      <c r="H221" s="238">
        <v>47.162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170</v>
      </c>
      <c r="AU221" s="244" t="s">
        <v>82</v>
      </c>
      <c r="AV221" s="13" t="s">
        <v>82</v>
      </c>
      <c r="AW221" s="13" t="s">
        <v>33</v>
      </c>
      <c r="AX221" s="13" t="s">
        <v>72</v>
      </c>
      <c r="AY221" s="244" t="s">
        <v>157</v>
      </c>
    </row>
    <row r="222" spans="1:51" s="14" customFormat="1" ht="12">
      <c r="A222" s="14"/>
      <c r="B222" s="245"/>
      <c r="C222" s="246"/>
      <c r="D222" s="227" t="s">
        <v>170</v>
      </c>
      <c r="E222" s="247" t="s">
        <v>19</v>
      </c>
      <c r="F222" s="248" t="s">
        <v>205</v>
      </c>
      <c r="G222" s="246"/>
      <c r="H222" s="249">
        <v>160.97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5" t="s">
        <v>170</v>
      </c>
      <c r="AU222" s="255" t="s">
        <v>82</v>
      </c>
      <c r="AV222" s="14" t="s">
        <v>111</v>
      </c>
      <c r="AW222" s="14" t="s">
        <v>33</v>
      </c>
      <c r="AX222" s="14" t="s">
        <v>72</v>
      </c>
      <c r="AY222" s="255" t="s">
        <v>157</v>
      </c>
    </row>
    <row r="223" spans="1:51" s="13" customFormat="1" ht="12">
      <c r="A223" s="13"/>
      <c r="B223" s="234"/>
      <c r="C223" s="235"/>
      <c r="D223" s="227" t="s">
        <v>170</v>
      </c>
      <c r="E223" s="236" t="s">
        <v>19</v>
      </c>
      <c r="F223" s="237" t="s">
        <v>788</v>
      </c>
      <c r="G223" s="235"/>
      <c r="H223" s="238">
        <v>145.197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170</v>
      </c>
      <c r="AU223" s="244" t="s">
        <v>82</v>
      </c>
      <c r="AV223" s="13" t="s">
        <v>82</v>
      </c>
      <c r="AW223" s="13" t="s">
        <v>33</v>
      </c>
      <c r="AX223" s="13" t="s">
        <v>72</v>
      </c>
      <c r="AY223" s="244" t="s">
        <v>157</v>
      </c>
    </row>
    <row r="224" spans="1:51" s="13" customFormat="1" ht="12">
      <c r="A224" s="13"/>
      <c r="B224" s="234"/>
      <c r="C224" s="235"/>
      <c r="D224" s="227" t="s">
        <v>170</v>
      </c>
      <c r="E224" s="236" t="s">
        <v>19</v>
      </c>
      <c r="F224" s="237" t="s">
        <v>789</v>
      </c>
      <c r="G224" s="235"/>
      <c r="H224" s="238">
        <v>-13.2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170</v>
      </c>
      <c r="AU224" s="244" t="s">
        <v>82</v>
      </c>
      <c r="AV224" s="13" t="s">
        <v>82</v>
      </c>
      <c r="AW224" s="13" t="s">
        <v>33</v>
      </c>
      <c r="AX224" s="13" t="s">
        <v>72</v>
      </c>
      <c r="AY224" s="244" t="s">
        <v>157</v>
      </c>
    </row>
    <row r="225" spans="1:51" s="14" customFormat="1" ht="12">
      <c r="A225" s="14"/>
      <c r="B225" s="245"/>
      <c r="C225" s="246"/>
      <c r="D225" s="227" t="s">
        <v>170</v>
      </c>
      <c r="E225" s="247" t="s">
        <v>19</v>
      </c>
      <c r="F225" s="248" t="s">
        <v>207</v>
      </c>
      <c r="G225" s="246"/>
      <c r="H225" s="249">
        <v>131.997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170</v>
      </c>
      <c r="AU225" s="255" t="s">
        <v>82</v>
      </c>
      <c r="AV225" s="14" t="s">
        <v>111</v>
      </c>
      <c r="AW225" s="14" t="s">
        <v>33</v>
      </c>
      <c r="AX225" s="14" t="s">
        <v>72</v>
      </c>
      <c r="AY225" s="255" t="s">
        <v>157</v>
      </c>
    </row>
    <row r="226" spans="1:51" s="13" customFormat="1" ht="12">
      <c r="A226" s="13"/>
      <c r="B226" s="234"/>
      <c r="C226" s="235"/>
      <c r="D226" s="227" t="s">
        <v>170</v>
      </c>
      <c r="E226" s="236" t="s">
        <v>19</v>
      </c>
      <c r="F226" s="237" t="s">
        <v>790</v>
      </c>
      <c r="G226" s="235"/>
      <c r="H226" s="238">
        <v>90.774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170</v>
      </c>
      <c r="AU226" s="244" t="s">
        <v>82</v>
      </c>
      <c r="AV226" s="13" t="s">
        <v>82</v>
      </c>
      <c r="AW226" s="13" t="s">
        <v>33</v>
      </c>
      <c r="AX226" s="13" t="s">
        <v>72</v>
      </c>
      <c r="AY226" s="244" t="s">
        <v>157</v>
      </c>
    </row>
    <row r="227" spans="1:51" s="13" customFormat="1" ht="12">
      <c r="A227" s="13"/>
      <c r="B227" s="234"/>
      <c r="C227" s="235"/>
      <c r="D227" s="227" t="s">
        <v>170</v>
      </c>
      <c r="E227" s="236" t="s">
        <v>19</v>
      </c>
      <c r="F227" s="237" t="s">
        <v>791</v>
      </c>
      <c r="G227" s="235"/>
      <c r="H227" s="238">
        <v>-14.8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170</v>
      </c>
      <c r="AU227" s="244" t="s">
        <v>82</v>
      </c>
      <c r="AV227" s="13" t="s">
        <v>82</v>
      </c>
      <c r="AW227" s="13" t="s">
        <v>33</v>
      </c>
      <c r="AX227" s="13" t="s">
        <v>72</v>
      </c>
      <c r="AY227" s="244" t="s">
        <v>157</v>
      </c>
    </row>
    <row r="228" spans="1:51" s="14" customFormat="1" ht="12">
      <c r="A228" s="14"/>
      <c r="B228" s="245"/>
      <c r="C228" s="246"/>
      <c r="D228" s="227" t="s">
        <v>170</v>
      </c>
      <c r="E228" s="247" t="s">
        <v>19</v>
      </c>
      <c r="F228" s="248" t="s">
        <v>218</v>
      </c>
      <c r="G228" s="246"/>
      <c r="H228" s="249">
        <v>75.974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170</v>
      </c>
      <c r="AU228" s="255" t="s">
        <v>82</v>
      </c>
      <c r="AV228" s="14" t="s">
        <v>111</v>
      </c>
      <c r="AW228" s="14" t="s">
        <v>33</v>
      </c>
      <c r="AX228" s="14" t="s">
        <v>72</v>
      </c>
      <c r="AY228" s="255" t="s">
        <v>157</v>
      </c>
    </row>
    <row r="229" spans="1:51" s="13" customFormat="1" ht="12">
      <c r="A229" s="13"/>
      <c r="B229" s="234"/>
      <c r="C229" s="235"/>
      <c r="D229" s="227" t="s">
        <v>170</v>
      </c>
      <c r="E229" s="236" t="s">
        <v>19</v>
      </c>
      <c r="F229" s="237" t="s">
        <v>792</v>
      </c>
      <c r="G229" s="235"/>
      <c r="H229" s="238">
        <v>85.968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82</v>
      </c>
      <c r="AW229" s="13" t="s">
        <v>33</v>
      </c>
      <c r="AX229" s="13" t="s">
        <v>72</v>
      </c>
      <c r="AY229" s="244" t="s">
        <v>157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789</v>
      </c>
      <c r="G230" s="235"/>
      <c r="H230" s="238">
        <v>-13.2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4" customFormat="1" ht="12">
      <c r="A231" s="14"/>
      <c r="B231" s="245"/>
      <c r="C231" s="246"/>
      <c r="D231" s="227" t="s">
        <v>170</v>
      </c>
      <c r="E231" s="247" t="s">
        <v>19</v>
      </c>
      <c r="F231" s="248" t="s">
        <v>220</v>
      </c>
      <c r="G231" s="246"/>
      <c r="H231" s="249">
        <v>72.768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170</v>
      </c>
      <c r="AU231" s="255" t="s">
        <v>82</v>
      </c>
      <c r="AV231" s="14" t="s">
        <v>111</v>
      </c>
      <c r="AW231" s="14" t="s">
        <v>33</v>
      </c>
      <c r="AX231" s="14" t="s">
        <v>72</v>
      </c>
      <c r="AY231" s="255" t="s">
        <v>157</v>
      </c>
    </row>
    <row r="232" spans="1:51" s="13" customFormat="1" ht="12">
      <c r="A232" s="13"/>
      <c r="B232" s="234"/>
      <c r="C232" s="235"/>
      <c r="D232" s="227" t="s">
        <v>170</v>
      </c>
      <c r="E232" s="236" t="s">
        <v>19</v>
      </c>
      <c r="F232" s="237" t="s">
        <v>793</v>
      </c>
      <c r="G232" s="235"/>
      <c r="H232" s="238">
        <v>34.196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170</v>
      </c>
      <c r="AU232" s="244" t="s">
        <v>82</v>
      </c>
      <c r="AV232" s="13" t="s">
        <v>82</v>
      </c>
      <c r="AW232" s="13" t="s">
        <v>33</v>
      </c>
      <c r="AX232" s="13" t="s">
        <v>72</v>
      </c>
      <c r="AY232" s="244" t="s">
        <v>157</v>
      </c>
    </row>
    <row r="233" spans="1:51" s="13" customFormat="1" ht="12">
      <c r="A233" s="13"/>
      <c r="B233" s="234"/>
      <c r="C233" s="235"/>
      <c r="D233" s="227" t="s">
        <v>170</v>
      </c>
      <c r="E233" s="236" t="s">
        <v>19</v>
      </c>
      <c r="F233" s="237" t="s">
        <v>794</v>
      </c>
      <c r="G233" s="235"/>
      <c r="H233" s="238">
        <v>-4.8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170</v>
      </c>
      <c r="AU233" s="244" t="s">
        <v>82</v>
      </c>
      <c r="AV233" s="13" t="s">
        <v>82</v>
      </c>
      <c r="AW233" s="13" t="s">
        <v>33</v>
      </c>
      <c r="AX233" s="13" t="s">
        <v>72</v>
      </c>
      <c r="AY233" s="244" t="s">
        <v>157</v>
      </c>
    </row>
    <row r="234" spans="1:51" s="14" customFormat="1" ht="12">
      <c r="A234" s="14"/>
      <c r="B234" s="245"/>
      <c r="C234" s="246"/>
      <c r="D234" s="227" t="s">
        <v>170</v>
      </c>
      <c r="E234" s="247" t="s">
        <v>19</v>
      </c>
      <c r="F234" s="248" t="s">
        <v>611</v>
      </c>
      <c r="G234" s="246"/>
      <c r="H234" s="249">
        <v>29.395999999999997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170</v>
      </c>
      <c r="AU234" s="255" t="s">
        <v>82</v>
      </c>
      <c r="AV234" s="14" t="s">
        <v>111</v>
      </c>
      <c r="AW234" s="14" t="s">
        <v>33</v>
      </c>
      <c r="AX234" s="14" t="s">
        <v>72</v>
      </c>
      <c r="AY234" s="255" t="s">
        <v>157</v>
      </c>
    </row>
    <row r="235" spans="1:51" s="15" customFormat="1" ht="12">
      <c r="A235" s="15"/>
      <c r="B235" s="256"/>
      <c r="C235" s="257"/>
      <c r="D235" s="227" t="s">
        <v>170</v>
      </c>
      <c r="E235" s="258" t="s">
        <v>19</v>
      </c>
      <c r="F235" s="259" t="s">
        <v>208</v>
      </c>
      <c r="G235" s="257"/>
      <c r="H235" s="260">
        <v>471.1050000000001</v>
      </c>
      <c r="I235" s="261"/>
      <c r="J235" s="257"/>
      <c r="K235" s="257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170</v>
      </c>
      <c r="AU235" s="266" t="s">
        <v>82</v>
      </c>
      <c r="AV235" s="15" t="s">
        <v>164</v>
      </c>
      <c r="AW235" s="15" t="s">
        <v>33</v>
      </c>
      <c r="AX235" s="15" t="s">
        <v>80</v>
      </c>
      <c r="AY235" s="266" t="s">
        <v>157</v>
      </c>
    </row>
    <row r="236" spans="1:65" s="2" customFormat="1" ht="24.15" customHeight="1">
      <c r="A236" s="39"/>
      <c r="B236" s="40"/>
      <c r="C236" s="214" t="s">
        <v>7</v>
      </c>
      <c r="D236" s="214" t="s">
        <v>159</v>
      </c>
      <c r="E236" s="215" t="s">
        <v>795</v>
      </c>
      <c r="F236" s="216" t="s">
        <v>796</v>
      </c>
      <c r="G236" s="217" t="s">
        <v>200</v>
      </c>
      <c r="H236" s="218">
        <v>4.32</v>
      </c>
      <c r="I236" s="219"/>
      <c r="J236" s="220">
        <f>ROUND(I236*H236,2)</f>
        <v>0</v>
      </c>
      <c r="K236" s="216" t="s">
        <v>163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0.10445</v>
      </c>
      <c r="R236" s="223">
        <f>Q236*H236</f>
        <v>0.451224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82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797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798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82</v>
      </c>
    </row>
    <row r="238" spans="1:47" s="2" customFormat="1" ht="12">
      <c r="A238" s="39"/>
      <c r="B238" s="40"/>
      <c r="C238" s="41"/>
      <c r="D238" s="232" t="s">
        <v>168</v>
      </c>
      <c r="E238" s="41"/>
      <c r="F238" s="233" t="s">
        <v>799</v>
      </c>
      <c r="G238" s="41"/>
      <c r="H238" s="41"/>
      <c r="I238" s="229"/>
      <c r="J238" s="41"/>
      <c r="K238" s="41"/>
      <c r="L238" s="45"/>
      <c r="M238" s="230"/>
      <c r="N238" s="231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168</v>
      </c>
      <c r="AU238" s="18" t="s">
        <v>82</v>
      </c>
    </row>
    <row r="239" spans="1:51" s="13" customFormat="1" ht="12">
      <c r="A239" s="13"/>
      <c r="B239" s="234"/>
      <c r="C239" s="235"/>
      <c r="D239" s="227" t="s">
        <v>170</v>
      </c>
      <c r="E239" s="236" t="s">
        <v>19</v>
      </c>
      <c r="F239" s="237" t="s">
        <v>708</v>
      </c>
      <c r="G239" s="235"/>
      <c r="H239" s="238">
        <v>4.32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170</v>
      </c>
      <c r="AU239" s="244" t="s">
        <v>82</v>
      </c>
      <c r="AV239" s="13" t="s">
        <v>82</v>
      </c>
      <c r="AW239" s="13" t="s">
        <v>33</v>
      </c>
      <c r="AX239" s="13" t="s">
        <v>80</v>
      </c>
      <c r="AY239" s="244" t="s">
        <v>157</v>
      </c>
    </row>
    <row r="240" spans="1:65" s="2" customFormat="1" ht="33" customHeight="1">
      <c r="A240" s="39"/>
      <c r="B240" s="40"/>
      <c r="C240" s="214" t="s">
        <v>345</v>
      </c>
      <c r="D240" s="214" t="s">
        <v>159</v>
      </c>
      <c r="E240" s="215" t="s">
        <v>800</v>
      </c>
      <c r="F240" s="216" t="s">
        <v>801</v>
      </c>
      <c r="G240" s="217" t="s">
        <v>200</v>
      </c>
      <c r="H240" s="218">
        <v>575.642</v>
      </c>
      <c r="I240" s="219"/>
      <c r="J240" s="220">
        <f>ROUND(I240*H240,2)</f>
        <v>0</v>
      </c>
      <c r="K240" s="216" t="s">
        <v>163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0.12315</v>
      </c>
      <c r="R240" s="223">
        <f>Q240*H240</f>
        <v>70.8903123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82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802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803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82</v>
      </c>
    </row>
    <row r="242" spans="1:47" s="2" customFormat="1" ht="12">
      <c r="A242" s="39"/>
      <c r="B242" s="40"/>
      <c r="C242" s="41"/>
      <c r="D242" s="232" t="s">
        <v>168</v>
      </c>
      <c r="E242" s="41"/>
      <c r="F242" s="233" t="s">
        <v>804</v>
      </c>
      <c r="G242" s="41"/>
      <c r="H242" s="41"/>
      <c r="I242" s="229"/>
      <c r="J242" s="41"/>
      <c r="K242" s="41"/>
      <c r="L242" s="45"/>
      <c r="M242" s="230"/>
      <c r="N242" s="231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168</v>
      </c>
      <c r="AU242" s="18" t="s">
        <v>82</v>
      </c>
    </row>
    <row r="243" spans="1:51" s="13" customFormat="1" ht="12">
      <c r="A243" s="13"/>
      <c r="B243" s="234"/>
      <c r="C243" s="235"/>
      <c r="D243" s="227" t="s">
        <v>170</v>
      </c>
      <c r="E243" s="236" t="s">
        <v>19</v>
      </c>
      <c r="F243" s="237" t="s">
        <v>805</v>
      </c>
      <c r="G243" s="235"/>
      <c r="H243" s="238">
        <v>61.56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170</v>
      </c>
      <c r="AU243" s="244" t="s">
        <v>82</v>
      </c>
      <c r="AV243" s="13" t="s">
        <v>82</v>
      </c>
      <c r="AW243" s="13" t="s">
        <v>33</v>
      </c>
      <c r="AX243" s="13" t="s">
        <v>72</v>
      </c>
      <c r="AY243" s="244" t="s">
        <v>157</v>
      </c>
    </row>
    <row r="244" spans="1:51" s="13" customFormat="1" ht="12">
      <c r="A244" s="13"/>
      <c r="B244" s="234"/>
      <c r="C244" s="235"/>
      <c r="D244" s="227" t="s">
        <v>170</v>
      </c>
      <c r="E244" s="236" t="s">
        <v>19</v>
      </c>
      <c r="F244" s="237" t="s">
        <v>806</v>
      </c>
      <c r="G244" s="235"/>
      <c r="H244" s="238">
        <v>-6.8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170</v>
      </c>
      <c r="AU244" s="244" t="s">
        <v>82</v>
      </c>
      <c r="AV244" s="13" t="s">
        <v>82</v>
      </c>
      <c r="AW244" s="13" t="s">
        <v>33</v>
      </c>
      <c r="AX244" s="13" t="s">
        <v>72</v>
      </c>
      <c r="AY244" s="244" t="s">
        <v>157</v>
      </c>
    </row>
    <row r="245" spans="1:51" s="13" customFormat="1" ht="12">
      <c r="A245" s="13"/>
      <c r="B245" s="234"/>
      <c r="C245" s="235"/>
      <c r="D245" s="227" t="s">
        <v>170</v>
      </c>
      <c r="E245" s="236" t="s">
        <v>19</v>
      </c>
      <c r="F245" s="237" t="s">
        <v>807</v>
      </c>
      <c r="G245" s="235"/>
      <c r="H245" s="238">
        <v>35.36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170</v>
      </c>
      <c r="AU245" s="244" t="s">
        <v>82</v>
      </c>
      <c r="AV245" s="13" t="s">
        <v>82</v>
      </c>
      <c r="AW245" s="13" t="s">
        <v>33</v>
      </c>
      <c r="AX245" s="13" t="s">
        <v>72</v>
      </c>
      <c r="AY245" s="244" t="s">
        <v>157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808</v>
      </c>
      <c r="G246" s="235"/>
      <c r="H246" s="238">
        <v>-5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72</v>
      </c>
      <c r="AY246" s="244" t="s">
        <v>157</v>
      </c>
    </row>
    <row r="247" spans="1:51" s="13" customFormat="1" ht="12">
      <c r="A247" s="13"/>
      <c r="B247" s="234"/>
      <c r="C247" s="235"/>
      <c r="D247" s="227" t="s">
        <v>170</v>
      </c>
      <c r="E247" s="236" t="s">
        <v>19</v>
      </c>
      <c r="F247" s="237" t="s">
        <v>809</v>
      </c>
      <c r="G247" s="235"/>
      <c r="H247" s="238">
        <v>23.312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170</v>
      </c>
      <c r="AU247" s="244" t="s">
        <v>82</v>
      </c>
      <c r="AV247" s="13" t="s">
        <v>82</v>
      </c>
      <c r="AW247" s="13" t="s">
        <v>33</v>
      </c>
      <c r="AX247" s="13" t="s">
        <v>72</v>
      </c>
      <c r="AY247" s="244" t="s">
        <v>157</v>
      </c>
    </row>
    <row r="248" spans="1:51" s="13" customFormat="1" ht="12">
      <c r="A248" s="13"/>
      <c r="B248" s="234"/>
      <c r="C248" s="235"/>
      <c r="D248" s="227" t="s">
        <v>170</v>
      </c>
      <c r="E248" s="236" t="s">
        <v>19</v>
      </c>
      <c r="F248" s="237" t="s">
        <v>810</v>
      </c>
      <c r="G248" s="235"/>
      <c r="H248" s="238">
        <v>24.32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4" t="s">
        <v>170</v>
      </c>
      <c r="AU248" s="244" t="s">
        <v>82</v>
      </c>
      <c r="AV248" s="13" t="s">
        <v>82</v>
      </c>
      <c r="AW248" s="13" t="s">
        <v>33</v>
      </c>
      <c r="AX248" s="13" t="s">
        <v>72</v>
      </c>
      <c r="AY248" s="244" t="s">
        <v>157</v>
      </c>
    </row>
    <row r="249" spans="1:51" s="13" customFormat="1" ht="12">
      <c r="A249" s="13"/>
      <c r="B249" s="234"/>
      <c r="C249" s="235"/>
      <c r="D249" s="227" t="s">
        <v>170</v>
      </c>
      <c r="E249" s="236" t="s">
        <v>19</v>
      </c>
      <c r="F249" s="237" t="s">
        <v>811</v>
      </c>
      <c r="G249" s="235"/>
      <c r="H249" s="238">
        <v>37.408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170</v>
      </c>
      <c r="AU249" s="244" t="s">
        <v>82</v>
      </c>
      <c r="AV249" s="13" t="s">
        <v>82</v>
      </c>
      <c r="AW249" s="13" t="s">
        <v>33</v>
      </c>
      <c r="AX249" s="13" t="s">
        <v>72</v>
      </c>
      <c r="AY249" s="244" t="s">
        <v>157</v>
      </c>
    </row>
    <row r="250" spans="1:51" s="14" customFormat="1" ht="12">
      <c r="A250" s="14"/>
      <c r="B250" s="245"/>
      <c r="C250" s="246"/>
      <c r="D250" s="227" t="s">
        <v>170</v>
      </c>
      <c r="E250" s="247" t="s">
        <v>19</v>
      </c>
      <c r="F250" s="248" t="s">
        <v>205</v>
      </c>
      <c r="G250" s="246"/>
      <c r="H250" s="249">
        <v>170.16000000000003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170</v>
      </c>
      <c r="AU250" s="255" t="s">
        <v>82</v>
      </c>
      <c r="AV250" s="14" t="s">
        <v>111</v>
      </c>
      <c r="AW250" s="14" t="s">
        <v>33</v>
      </c>
      <c r="AX250" s="14" t="s">
        <v>72</v>
      </c>
      <c r="AY250" s="255" t="s">
        <v>157</v>
      </c>
    </row>
    <row r="251" spans="1:51" s="13" customFormat="1" ht="12">
      <c r="A251" s="13"/>
      <c r="B251" s="234"/>
      <c r="C251" s="235"/>
      <c r="D251" s="227" t="s">
        <v>170</v>
      </c>
      <c r="E251" s="236" t="s">
        <v>19</v>
      </c>
      <c r="F251" s="237" t="s">
        <v>812</v>
      </c>
      <c r="G251" s="235"/>
      <c r="H251" s="238">
        <v>253.045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170</v>
      </c>
      <c r="AU251" s="244" t="s">
        <v>82</v>
      </c>
      <c r="AV251" s="13" t="s">
        <v>82</v>
      </c>
      <c r="AW251" s="13" t="s">
        <v>33</v>
      </c>
      <c r="AX251" s="13" t="s">
        <v>72</v>
      </c>
      <c r="AY251" s="244" t="s">
        <v>157</v>
      </c>
    </row>
    <row r="252" spans="1:51" s="13" customFormat="1" ht="12">
      <c r="A252" s="13"/>
      <c r="B252" s="234"/>
      <c r="C252" s="235"/>
      <c r="D252" s="227" t="s">
        <v>170</v>
      </c>
      <c r="E252" s="236" t="s">
        <v>19</v>
      </c>
      <c r="F252" s="237" t="s">
        <v>813</v>
      </c>
      <c r="G252" s="235"/>
      <c r="H252" s="238">
        <v>-20.8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170</v>
      </c>
      <c r="AU252" s="244" t="s">
        <v>82</v>
      </c>
      <c r="AV252" s="13" t="s">
        <v>82</v>
      </c>
      <c r="AW252" s="13" t="s">
        <v>33</v>
      </c>
      <c r="AX252" s="13" t="s">
        <v>72</v>
      </c>
      <c r="AY252" s="244" t="s">
        <v>157</v>
      </c>
    </row>
    <row r="253" spans="1:51" s="14" customFormat="1" ht="12">
      <c r="A253" s="14"/>
      <c r="B253" s="245"/>
      <c r="C253" s="246"/>
      <c r="D253" s="227" t="s">
        <v>170</v>
      </c>
      <c r="E253" s="247" t="s">
        <v>19</v>
      </c>
      <c r="F253" s="248" t="s">
        <v>207</v>
      </c>
      <c r="G253" s="246"/>
      <c r="H253" s="249">
        <v>232.24499999999998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170</v>
      </c>
      <c r="AU253" s="255" t="s">
        <v>82</v>
      </c>
      <c r="AV253" s="14" t="s">
        <v>111</v>
      </c>
      <c r="AW253" s="14" t="s">
        <v>33</v>
      </c>
      <c r="AX253" s="14" t="s">
        <v>72</v>
      </c>
      <c r="AY253" s="255" t="s">
        <v>157</v>
      </c>
    </row>
    <row r="254" spans="1:51" s="13" customFormat="1" ht="12">
      <c r="A254" s="13"/>
      <c r="B254" s="234"/>
      <c r="C254" s="235"/>
      <c r="D254" s="227" t="s">
        <v>170</v>
      </c>
      <c r="E254" s="236" t="s">
        <v>19</v>
      </c>
      <c r="F254" s="237" t="s">
        <v>814</v>
      </c>
      <c r="G254" s="235"/>
      <c r="H254" s="238">
        <v>148.055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170</v>
      </c>
      <c r="AU254" s="244" t="s">
        <v>82</v>
      </c>
      <c r="AV254" s="13" t="s">
        <v>82</v>
      </c>
      <c r="AW254" s="13" t="s">
        <v>33</v>
      </c>
      <c r="AX254" s="13" t="s">
        <v>72</v>
      </c>
      <c r="AY254" s="244" t="s">
        <v>157</v>
      </c>
    </row>
    <row r="255" spans="1:51" s="13" customFormat="1" ht="12">
      <c r="A255" s="13"/>
      <c r="B255" s="234"/>
      <c r="C255" s="235"/>
      <c r="D255" s="227" t="s">
        <v>170</v>
      </c>
      <c r="E255" s="236" t="s">
        <v>19</v>
      </c>
      <c r="F255" s="237" t="s">
        <v>815</v>
      </c>
      <c r="G255" s="235"/>
      <c r="H255" s="238">
        <v>-9.6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170</v>
      </c>
      <c r="AU255" s="244" t="s">
        <v>82</v>
      </c>
      <c r="AV255" s="13" t="s">
        <v>82</v>
      </c>
      <c r="AW255" s="13" t="s">
        <v>33</v>
      </c>
      <c r="AX255" s="13" t="s">
        <v>72</v>
      </c>
      <c r="AY255" s="244" t="s">
        <v>157</v>
      </c>
    </row>
    <row r="256" spans="1:51" s="14" customFormat="1" ht="12">
      <c r="A256" s="14"/>
      <c r="B256" s="245"/>
      <c r="C256" s="246"/>
      <c r="D256" s="227" t="s">
        <v>170</v>
      </c>
      <c r="E256" s="247" t="s">
        <v>19</v>
      </c>
      <c r="F256" s="248" t="s">
        <v>218</v>
      </c>
      <c r="G256" s="246"/>
      <c r="H256" s="249">
        <v>138.455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170</v>
      </c>
      <c r="AU256" s="255" t="s">
        <v>82</v>
      </c>
      <c r="AV256" s="14" t="s">
        <v>111</v>
      </c>
      <c r="AW256" s="14" t="s">
        <v>33</v>
      </c>
      <c r="AX256" s="14" t="s">
        <v>72</v>
      </c>
      <c r="AY256" s="255" t="s">
        <v>157</v>
      </c>
    </row>
    <row r="257" spans="1:51" s="13" customFormat="1" ht="12">
      <c r="A257" s="13"/>
      <c r="B257" s="234"/>
      <c r="C257" s="235"/>
      <c r="D257" s="227" t="s">
        <v>170</v>
      </c>
      <c r="E257" s="236" t="s">
        <v>19</v>
      </c>
      <c r="F257" s="237" t="s">
        <v>816</v>
      </c>
      <c r="G257" s="235"/>
      <c r="H257" s="238">
        <v>39.582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170</v>
      </c>
      <c r="AU257" s="244" t="s">
        <v>82</v>
      </c>
      <c r="AV257" s="13" t="s">
        <v>82</v>
      </c>
      <c r="AW257" s="13" t="s">
        <v>33</v>
      </c>
      <c r="AX257" s="13" t="s">
        <v>72</v>
      </c>
      <c r="AY257" s="244" t="s">
        <v>157</v>
      </c>
    </row>
    <row r="258" spans="1:51" s="13" customFormat="1" ht="12">
      <c r="A258" s="13"/>
      <c r="B258" s="234"/>
      <c r="C258" s="235"/>
      <c r="D258" s="227" t="s">
        <v>170</v>
      </c>
      <c r="E258" s="236" t="s">
        <v>19</v>
      </c>
      <c r="F258" s="237" t="s">
        <v>794</v>
      </c>
      <c r="G258" s="235"/>
      <c r="H258" s="238">
        <v>-4.8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170</v>
      </c>
      <c r="AU258" s="244" t="s">
        <v>82</v>
      </c>
      <c r="AV258" s="13" t="s">
        <v>82</v>
      </c>
      <c r="AW258" s="13" t="s">
        <v>33</v>
      </c>
      <c r="AX258" s="13" t="s">
        <v>72</v>
      </c>
      <c r="AY258" s="244" t="s">
        <v>157</v>
      </c>
    </row>
    <row r="259" spans="1:51" s="15" customFormat="1" ht="12">
      <c r="A259" s="15"/>
      <c r="B259" s="256"/>
      <c r="C259" s="257"/>
      <c r="D259" s="227" t="s">
        <v>170</v>
      </c>
      <c r="E259" s="258" t="s">
        <v>19</v>
      </c>
      <c r="F259" s="259" t="s">
        <v>208</v>
      </c>
      <c r="G259" s="257"/>
      <c r="H259" s="260">
        <v>575.642</v>
      </c>
      <c r="I259" s="261"/>
      <c r="J259" s="257"/>
      <c r="K259" s="257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170</v>
      </c>
      <c r="AU259" s="266" t="s">
        <v>82</v>
      </c>
      <c r="AV259" s="15" t="s">
        <v>164</v>
      </c>
      <c r="AW259" s="15" t="s">
        <v>33</v>
      </c>
      <c r="AX259" s="15" t="s">
        <v>80</v>
      </c>
      <c r="AY259" s="266" t="s">
        <v>157</v>
      </c>
    </row>
    <row r="260" spans="1:65" s="2" customFormat="1" ht="24.15" customHeight="1">
      <c r="A260" s="39"/>
      <c r="B260" s="40"/>
      <c r="C260" s="214" t="s">
        <v>352</v>
      </c>
      <c r="D260" s="214" t="s">
        <v>159</v>
      </c>
      <c r="E260" s="215" t="s">
        <v>817</v>
      </c>
      <c r="F260" s="216" t="s">
        <v>818</v>
      </c>
      <c r="G260" s="217" t="s">
        <v>200</v>
      </c>
      <c r="H260" s="218">
        <v>5.2</v>
      </c>
      <c r="I260" s="219"/>
      <c r="J260" s="220">
        <f>ROUND(I260*H260,2)</f>
        <v>0</v>
      </c>
      <c r="K260" s="216" t="s">
        <v>163</v>
      </c>
      <c r="L260" s="45"/>
      <c r="M260" s="221" t="s">
        <v>19</v>
      </c>
      <c r="N260" s="222" t="s">
        <v>43</v>
      </c>
      <c r="O260" s="85"/>
      <c r="P260" s="223">
        <f>O260*H260</f>
        <v>0</v>
      </c>
      <c r="Q260" s="223">
        <v>0.07571</v>
      </c>
      <c r="R260" s="223">
        <f>Q260*H260</f>
        <v>0.393692</v>
      </c>
      <c r="S260" s="223">
        <v>0</v>
      </c>
      <c r="T260" s="22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5" t="s">
        <v>164</v>
      </c>
      <c r="AT260" s="225" t="s">
        <v>159</v>
      </c>
      <c r="AU260" s="225" t="s">
        <v>82</v>
      </c>
      <c r="AY260" s="18" t="s">
        <v>157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8" t="s">
        <v>80</v>
      </c>
      <c r="BK260" s="226">
        <f>ROUND(I260*H260,2)</f>
        <v>0</v>
      </c>
      <c r="BL260" s="18" t="s">
        <v>164</v>
      </c>
      <c r="BM260" s="225" t="s">
        <v>819</v>
      </c>
    </row>
    <row r="261" spans="1:47" s="2" customFormat="1" ht="12">
      <c r="A261" s="39"/>
      <c r="B261" s="40"/>
      <c r="C261" s="41"/>
      <c r="D261" s="227" t="s">
        <v>166</v>
      </c>
      <c r="E261" s="41"/>
      <c r="F261" s="228" t="s">
        <v>820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166</v>
      </c>
      <c r="AU261" s="18" t="s">
        <v>82</v>
      </c>
    </row>
    <row r="262" spans="1:47" s="2" customFormat="1" ht="12">
      <c r="A262" s="39"/>
      <c r="B262" s="40"/>
      <c r="C262" s="41"/>
      <c r="D262" s="232" t="s">
        <v>168</v>
      </c>
      <c r="E262" s="41"/>
      <c r="F262" s="233" t="s">
        <v>821</v>
      </c>
      <c r="G262" s="41"/>
      <c r="H262" s="41"/>
      <c r="I262" s="229"/>
      <c r="J262" s="41"/>
      <c r="K262" s="41"/>
      <c r="L262" s="45"/>
      <c r="M262" s="230"/>
      <c r="N262" s="231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168</v>
      </c>
      <c r="AU262" s="18" t="s">
        <v>82</v>
      </c>
    </row>
    <row r="263" spans="1:51" s="13" customFormat="1" ht="12">
      <c r="A263" s="13"/>
      <c r="B263" s="234"/>
      <c r="C263" s="235"/>
      <c r="D263" s="227" t="s">
        <v>170</v>
      </c>
      <c r="E263" s="236" t="s">
        <v>19</v>
      </c>
      <c r="F263" s="237" t="s">
        <v>822</v>
      </c>
      <c r="G263" s="235"/>
      <c r="H263" s="238">
        <v>5.2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170</v>
      </c>
      <c r="AU263" s="244" t="s">
        <v>82</v>
      </c>
      <c r="AV263" s="13" t="s">
        <v>82</v>
      </c>
      <c r="AW263" s="13" t="s">
        <v>33</v>
      </c>
      <c r="AX263" s="13" t="s">
        <v>80</v>
      </c>
      <c r="AY263" s="244" t="s">
        <v>157</v>
      </c>
    </row>
    <row r="264" spans="1:65" s="2" customFormat="1" ht="24.15" customHeight="1">
      <c r="A264" s="39"/>
      <c r="B264" s="40"/>
      <c r="C264" s="214" t="s">
        <v>823</v>
      </c>
      <c r="D264" s="267" t="s">
        <v>159</v>
      </c>
      <c r="E264" s="215" t="s">
        <v>824</v>
      </c>
      <c r="F264" s="216" t="s">
        <v>825</v>
      </c>
      <c r="G264" s="217" t="s">
        <v>247</v>
      </c>
      <c r="H264" s="218">
        <v>458.73</v>
      </c>
      <c r="I264" s="219"/>
      <c r="J264" s="220">
        <f>ROUND(I264*H264,2)</f>
        <v>0</v>
      </c>
      <c r="K264" s="216" t="s">
        <v>255</v>
      </c>
      <c r="L264" s="45"/>
      <c r="M264" s="221" t="s">
        <v>19</v>
      </c>
      <c r="N264" s="222" t="s">
        <v>43</v>
      </c>
      <c r="O264" s="85"/>
      <c r="P264" s="223">
        <f>O264*H264</f>
        <v>0</v>
      </c>
      <c r="Q264" s="223">
        <v>0.00012</v>
      </c>
      <c r="R264" s="223">
        <f>Q264*H264</f>
        <v>0.0550476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164</v>
      </c>
      <c r="AT264" s="225" t="s">
        <v>159</v>
      </c>
      <c r="AU264" s="225" t="s">
        <v>82</v>
      </c>
      <c r="AY264" s="18" t="s">
        <v>157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80</v>
      </c>
      <c r="BK264" s="226">
        <f>ROUND(I264*H264,2)</f>
        <v>0</v>
      </c>
      <c r="BL264" s="18" t="s">
        <v>164</v>
      </c>
      <c r="BM264" s="225" t="s">
        <v>826</v>
      </c>
    </row>
    <row r="265" spans="1:47" s="2" customFormat="1" ht="12">
      <c r="A265" s="39"/>
      <c r="B265" s="40"/>
      <c r="C265" s="41"/>
      <c r="D265" s="227" t="s">
        <v>166</v>
      </c>
      <c r="E265" s="41"/>
      <c r="F265" s="228" t="s">
        <v>827</v>
      </c>
      <c r="G265" s="41"/>
      <c r="H265" s="41"/>
      <c r="I265" s="229"/>
      <c r="J265" s="41"/>
      <c r="K265" s="41"/>
      <c r="L265" s="45"/>
      <c r="M265" s="230"/>
      <c r="N265" s="231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166</v>
      </c>
      <c r="AU265" s="18" t="s">
        <v>82</v>
      </c>
    </row>
    <row r="266" spans="1:47" s="2" customFormat="1" ht="12">
      <c r="A266" s="39"/>
      <c r="B266" s="40"/>
      <c r="C266" s="41"/>
      <c r="D266" s="232" t="s">
        <v>168</v>
      </c>
      <c r="E266" s="41"/>
      <c r="F266" s="233" t="s">
        <v>828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168</v>
      </c>
      <c r="AU266" s="18" t="s">
        <v>82</v>
      </c>
    </row>
    <row r="267" spans="1:65" s="2" customFormat="1" ht="24.15" customHeight="1">
      <c r="A267" s="39"/>
      <c r="B267" s="40"/>
      <c r="C267" s="214" t="s">
        <v>829</v>
      </c>
      <c r="D267" s="267" t="s">
        <v>159</v>
      </c>
      <c r="E267" s="215" t="s">
        <v>830</v>
      </c>
      <c r="F267" s="216" t="s">
        <v>831</v>
      </c>
      <c r="G267" s="217" t="s">
        <v>247</v>
      </c>
      <c r="H267" s="218">
        <v>154.8</v>
      </c>
      <c r="I267" s="219"/>
      <c r="J267" s="220">
        <f>ROUND(I267*H267,2)</f>
        <v>0</v>
      </c>
      <c r="K267" s="216" t="s">
        <v>255</v>
      </c>
      <c r="L267" s="45"/>
      <c r="M267" s="221" t="s">
        <v>19</v>
      </c>
      <c r="N267" s="222" t="s">
        <v>43</v>
      </c>
      <c r="O267" s="85"/>
      <c r="P267" s="223">
        <f>O267*H267</f>
        <v>0</v>
      </c>
      <c r="Q267" s="223">
        <v>0.00013</v>
      </c>
      <c r="R267" s="223">
        <f>Q267*H267</f>
        <v>0.020124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164</v>
      </c>
      <c r="AT267" s="225" t="s">
        <v>159</v>
      </c>
      <c r="AU267" s="225" t="s">
        <v>82</v>
      </c>
      <c r="AY267" s="18" t="s">
        <v>157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80</v>
      </c>
      <c r="BK267" s="226">
        <f>ROUND(I267*H267,2)</f>
        <v>0</v>
      </c>
      <c r="BL267" s="18" t="s">
        <v>164</v>
      </c>
      <c r="BM267" s="225" t="s">
        <v>832</v>
      </c>
    </row>
    <row r="268" spans="1:47" s="2" customFormat="1" ht="12">
      <c r="A268" s="39"/>
      <c r="B268" s="40"/>
      <c r="C268" s="41"/>
      <c r="D268" s="227" t="s">
        <v>166</v>
      </c>
      <c r="E268" s="41"/>
      <c r="F268" s="228" t="s">
        <v>833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166</v>
      </c>
      <c r="AU268" s="18" t="s">
        <v>82</v>
      </c>
    </row>
    <row r="269" spans="1:47" s="2" customFormat="1" ht="12">
      <c r="A269" s="39"/>
      <c r="B269" s="40"/>
      <c r="C269" s="41"/>
      <c r="D269" s="232" t="s">
        <v>168</v>
      </c>
      <c r="E269" s="41"/>
      <c r="F269" s="233" t="s">
        <v>834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168</v>
      </c>
      <c r="AU269" s="18" t="s">
        <v>82</v>
      </c>
    </row>
    <row r="270" spans="1:65" s="2" customFormat="1" ht="24.15" customHeight="1">
      <c r="A270" s="39"/>
      <c r="B270" s="40"/>
      <c r="C270" s="214" t="s">
        <v>835</v>
      </c>
      <c r="D270" s="267" t="s">
        <v>159</v>
      </c>
      <c r="E270" s="215" t="s">
        <v>836</v>
      </c>
      <c r="F270" s="216" t="s">
        <v>837</v>
      </c>
      <c r="G270" s="217" t="s">
        <v>247</v>
      </c>
      <c r="H270" s="218">
        <v>226.8</v>
      </c>
      <c r="I270" s="219"/>
      <c r="J270" s="220">
        <f>ROUND(I270*H270,2)</f>
        <v>0</v>
      </c>
      <c r="K270" s="216" t="s">
        <v>255</v>
      </c>
      <c r="L270" s="45"/>
      <c r="M270" s="221" t="s">
        <v>19</v>
      </c>
      <c r="N270" s="222" t="s">
        <v>43</v>
      </c>
      <c r="O270" s="85"/>
      <c r="P270" s="223">
        <f>O270*H270</f>
        <v>0</v>
      </c>
      <c r="Q270" s="223">
        <v>0.0002</v>
      </c>
      <c r="R270" s="223">
        <f>Q270*H270</f>
        <v>0.045360000000000004</v>
      </c>
      <c r="S270" s="223">
        <v>0</v>
      </c>
      <c r="T270" s="224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5" t="s">
        <v>164</v>
      </c>
      <c r="AT270" s="225" t="s">
        <v>159</v>
      </c>
      <c r="AU270" s="225" t="s">
        <v>82</v>
      </c>
      <c r="AY270" s="18" t="s">
        <v>157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8" t="s">
        <v>80</v>
      </c>
      <c r="BK270" s="226">
        <f>ROUND(I270*H270,2)</f>
        <v>0</v>
      </c>
      <c r="BL270" s="18" t="s">
        <v>164</v>
      </c>
      <c r="BM270" s="225" t="s">
        <v>838</v>
      </c>
    </row>
    <row r="271" spans="1:47" s="2" customFormat="1" ht="12">
      <c r="A271" s="39"/>
      <c r="B271" s="40"/>
      <c r="C271" s="41"/>
      <c r="D271" s="227" t="s">
        <v>166</v>
      </c>
      <c r="E271" s="41"/>
      <c r="F271" s="228" t="s">
        <v>839</v>
      </c>
      <c r="G271" s="41"/>
      <c r="H271" s="41"/>
      <c r="I271" s="229"/>
      <c r="J271" s="41"/>
      <c r="K271" s="41"/>
      <c r="L271" s="45"/>
      <c r="M271" s="230"/>
      <c r="N271" s="231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166</v>
      </c>
      <c r="AU271" s="18" t="s">
        <v>82</v>
      </c>
    </row>
    <row r="272" spans="1:47" s="2" customFormat="1" ht="12">
      <c r="A272" s="39"/>
      <c r="B272" s="40"/>
      <c r="C272" s="41"/>
      <c r="D272" s="232" t="s">
        <v>168</v>
      </c>
      <c r="E272" s="41"/>
      <c r="F272" s="233" t="s">
        <v>840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168</v>
      </c>
      <c r="AU272" s="18" t="s">
        <v>82</v>
      </c>
    </row>
    <row r="273" spans="1:65" s="2" customFormat="1" ht="24.15" customHeight="1">
      <c r="A273" s="39"/>
      <c r="B273" s="40"/>
      <c r="C273" s="214" t="s">
        <v>841</v>
      </c>
      <c r="D273" s="267" t="s">
        <v>159</v>
      </c>
      <c r="E273" s="215" t="s">
        <v>842</v>
      </c>
      <c r="F273" s="216" t="s">
        <v>843</v>
      </c>
      <c r="G273" s="217" t="s">
        <v>200</v>
      </c>
      <c r="H273" s="218">
        <v>1.926</v>
      </c>
      <c r="I273" s="219"/>
      <c r="J273" s="220">
        <f>ROUND(I273*H273,2)</f>
        <v>0</v>
      </c>
      <c r="K273" s="216" t="s">
        <v>255</v>
      </c>
      <c r="L273" s="45"/>
      <c r="M273" s="221" t="s">
        <v>19</v>
      </c>
      <c r="N273" s="222" t="s">
        <v>43</v>
      </c>
      <c r="O273" s="85"/>
      <c r="P273" s="223">
        <f>O273*H273</f>
        <v>0</v>
      </c>
      <c r="Q273" s="223">
        <v>0.17818</v>
      </c>
      <c r="R273" s="223">
        <f>Q273*H273</f>
        <v>0.34317468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164</v>
      </c>
      <c r="AT273" s="225" t="s">
        <v>159</v>
      </c>
      <c r="AU273" s="225" t="s">
        <v>82</v>
      </c>
      <c r="AY273" s="18" t="s">
        <v>157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8" t="s">
        <v>80</v>
      </c>
      <c r="BK273" s="226">
        <f>ROUND(I273*H273,2)</f>
        <v>0</v>
      </c>
      <c r="BL273" s="18" t="s">
        <v>164</v>
      </c>
      <c r="BM273" s="225" t="s">
        <v>844</v>
      </c>
    </row>
    <row r="274" spans="1:47" s="2" customFormat="1" ht="12">
      <c r="A274" s="39"/>
      <c r="B274" s="40"/>
      <c r="C274" s="41"/>
      <c r="D274" s="227" t="s">
        <v>166</v>
      </c>
      <c r="E274" s="41"/>
      <c r="F274" s="228" t="s">
        <v>845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166</v>
      </c>
      <c r="AU274" s="18" t="s">
        <v>82</v>
      </c>
    </row>
    <row r="275" spans="1:47" s="2" customFormat="1" ht="12">
      <c r="A275" s="39"/>
      <c r="B275" s="40"/>
      <c r="C275" s="41"/>
      <c r="D275" s="232" t="s">
        <v>168</v>
      </c>
      <c r="E275" s="41"/>
      <c r="F275" s="233" t="s">
        <v>846</v>
      </c>
      <c r="G275" s="41"/>
      <c r="H275" s="41"/>
      <c r="I275" s="229"/>
      <c r="J275" s="41"/>
      <c r="K275" s="41"/>
      <c r="L275" s="45"/>
      <c r="M275" s="230"/>
      <c r="N275" s="231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168</v>
      </c>
      <c r="AU275" s="18" t="s">
        <v>82</v>
      </c>
    </row>
    <row r="276" spans="1:51" s="13" customFormat="1" ht="12">
      <c r="A276" s="13"/>
      <c r="B276" s="234"/>
      <c r="C276" s="235"/>
      <c r="D276" s="227" t="s">
        <v>170</v>
      </c>
      <c r="E276" s="236" t="s">
        <v>19</v>
      </c>
      <c r="F276" s="237" t="s">
        <v>847</v>
      </c>
      <c r="G276" s="235"/>
      <c r="H276" s="238">
        <v>0.624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170</v>
      </c>
      <c r="AU276" s="244" t="s">
        <v>82</v>
      </c>
      <c r="AV276" s="13" t="s">
        <v>82</v>
      </c>
      <c r="AW276" s="13" t="s">
        <v>33</v>
      </c>
      <c r="AX276" s="13" t="s">
        <v>72</v>
      </c>
      <c r="AY276" s="244" t="s">
        <v>157</v>
      </c>
    </row>
    <row r="277" spans="1:51" s="13" customFormat="1" ht="12">
      <c r="A277" s="13"/>
      <c r="B277" s="234"/>
      <c r="C277" s="235"/>
      <c r="D277" s="227" t="s">
        <v>170</v>
      </c>
      <c r="E277" s="236" t="s">
        <v>19</v>
      </c>
      <c r="F277" s="237" t="s">
        <v>848</v>
      </c>
      <c r="G277" s="235"/>
      <c r="H277" s="238">
        <v>0.288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170</v>
      </c>
      <c r="AU277" s="244" t="s">
        <v>82</v>
      </c>
      <c r="AV277" s="13" t="s">
        <v>82</v>
      </c>
      <c r="AW277" s="13" t="s">
        <v>33</v>
      </c>
      <c r="AX277" s="13" t="s">
        <v>72</v>
      </c>
      <c r="AY277" s="244" t="s">
        <v>157</v>
      </c>
    </row>
    <row r="278" spans="1:51" s="13" customFormat="1" ht="12">
      <c r="A278" s="13"/>
      <c r="B278" s="234"/>
      <c r="C278" s="235"/>
      <c r="D278" s="227" t="s">
        <v>170</v>
      </c>
      <c r="E278" s="236" t="s">
        <v>19</v>
      </c>
      <c r="F278" s="237" t="s">
        <v>849</v>
      </c>
      <c r="G278" s="235"/>
      <c r="H278" s="238">
        <v>0.864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170</v>
      </c>
      <c r="AU278" s="244" t="s">
        <v>82</v>
      </c>
      <c r="AV278" s="13" t="s">
        <v>82</v>
      </c>
      <c r="AW278" s="13" t="s">
        <v>33</v>
      </c>
      <c r="AX278" s="13" t="s">
        <v>72</v>
      </c>
      <c r="AY278" s="244" t="s">
        <v>157</v>
      </c>
    </row>
    <row r="279" spans="1:51" s="13" customFormat="1" ht="12">
      <c r="A279" s="13"/>
      <c r="B279" s="234"/>
      <c r="C279" s="235"/>
      <c r="D279" s="227" t="s">
        <v>170</v>
      </c>
      <c r="E279" s="236" t="s">
        <v>19</v>
      </c>
      <c r="F279" s="237" t="s">
        <v>850</v>
      </c>
      <c r="G279" s="235"/>
      <c r="H279" s="238">
        <v>0.15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4" t="s">
        <v>170</v>
      </c>
      <c r="AU279" s="244" t="s">
        <v>82</v>
      </c>
      <c r="AV279" s="13" t="s">
        <v>82</v>
      </c>
      <c r="AW279" s="13" t="s">
        <v>33</v>
      </c>
      <c r="AX279" s="13" t="s">
        <v>72</v>
      </c>
      <c r="AY279" s="244" t="s">
        <v>157</v>
      </c>
    </row>
    <row r="280" spans="1:51" s="15" customFormat="1" ht="12">
      <c r="A280" s="15"/>
      <c r="B280" s="256"/>
      <c r="C280" s="257"/>
      <c r="D280" s="227" t="s">
        <v>170</v>
      </c>
      <c r="E280" s="258" t="s">
        <v>19</v>
      </c>
      <c r="F280" s="259" t="s">
        <v>208</v>
      </c>
      <c r="G280" s="257"/>
      <c r="H280" s="260">
        <v>1.9259999999999997</v>
      </c>
      <c r="I280" s="261"/>
      <c r="J280" s="257"/>
      <c r="K280" s="257"/>
      <c r="L280" s="262"/>
      <c r="M280" s="263"/>
      <c r="N280" s="264"/>
      <c r="O280" s="264"/>
      <c r="P280" s="264"/>
      <c r="Q280" s="264"/>
      <c r="R280" s="264"/>
      <c r="S280" s="264"/>
      <c r="T280" s="26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6" t="s">
        <v>170</v>
      </c>
      <c r="AU280" s="266" t="s">
        <v>82</v>
      </c>
      <c r="AV280" s="15" t="s">
        <v>164</v>
      </c>
      <c r="AW280" s="15" t="s">
        <v>33</v>
      </c>
      <c r="AX280" s="15" t="s">
        <v>80</v>
      </c>
      <c r="AY280" s="266" t="s">
        <v>157</v>
      </c>
    </row>
    <row r="281" spans="1:65" s="2" customFormat="1" ht="16.5" customHeight="1">
      <c r="A281" s="39"/>
      <c r="B281" s="40"/>
      <c r="C281" s="214" t="s">
        <v>851</v>
      </c>
      <c r="D281" s="267" t="s">
        <v>159</v>
      </c>
      <c r="E281" s="215" t="s">
        <v>852</v>
      </c>
      <c r="F281" s="216" t="s">
        <v>853</v>
      </c>
      <c r="G281" s="217" t="s">
        <v>308</v>
      </c>
      <c r="H281" s="218">
        <v>1</v>
      </c>
      <c r="I281" s="219"/>
      <c r="J281" s="220">
        <f>ROUND(I281*H281,2)</f>
        <v>0</v>
      </c>
      <c r="K281" s="216" t="s">
        <v>19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164</v>
      </c>
      <c r="AT281" s="225" t="s">
        <v>159</v>
      </c>
      <c r="AU281" s="225" t="s">
        <v>82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164</v>
      </c>
      <c r="BM281" s="225" t="s">
        <v>854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853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82</v>
      </c>
    </row>
    <row r="283" spans="1:47" s="2" customFormat="1" ht="12">
      <c r="A283" s="39"/>
      <c r="B283" s="40"/>
      <c r="C283" s="41"/>
      <c r="D283" s="227" t="s">
        <v>298</v>
      </c>
      <c r="E283" s="41"/>
      <c r="F283" s="268" t="s">
        <v>855</v>
      </c>
      <c r="G283" s="41"/>
      <c r="H283" s="41"/>
      <c r="I283" s="229"/>
      <c r="J283" s="41"/>
      <c r="K283" s="41"/>
      <c r="L283" s="45"/>
      <c r="M283" s="230"/>
      <c r="N283" s="231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298</v>
      </c>
      <c r="AU283" s="18" t="s">
        <v>82</v>
      </c>
    </row>
    <row r="284" spans="1:65" s="2" customFormat="1" ht="33" customHeight="1">
      <c r="A284" s="39"/>
      <c r="B284" s="40"/>
      <c r="C284" s="214" t="s">
        <v>359</v>
      </c>
      <c r="D284" s="214" t="s">
        <v>159</v>
      </c>
      <c r="E284" s="215" t="s">
        <v>856</v>
      </c>
      <c r="F284" s="216" t="s">
        <v>857</v>
      </c>
      <c r="G284" s="217" t="s">
        <v>200</v>
      </c>
      <c r="H284" s="218">
        <v>1.245</v>
      </c>
      <c r="I284" s="219"/>
      <c r="J284" s="220">
        <f>ROUND(I284*H284,2)</f>
        <v>0</v>
      </c>
      <c r="K284" s="216" t="s">
        <v>163</v>
      </c>
      <c r="L284" s="45"/>
      <c r="M284" s="221" t="s">
        <v>19</v>
      </c>
      <c r="N284" s="222" t="s">
        <v>43</v>
      </c>
      <c r="O284" s="85"/>
      <c r="P284" s="223">
        <f>O284*H284</f>
        <v>0</v>
      </c>
      <c r="Q284" s="223">
        <v>0.29104</v>
      </c>
      <c r="R284" s="223">
        <f>Q284*H284</f>
        <v>0.3623448000000001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164</v>
      </c>
      <c r="AT284" s="225" t="s">
        <v>159</v>
      </c>
      <c r="AU284" s="225" t="s">
        <v>82</v>
      </c>
      <c r="AY284" s="18" t="s">
        <v>157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80</v>
      </c>
      <c r="BK284" s="226">
        <f>ROUND(I284*H284,2)</f>
        <v>0</v>
      </c>
      <c r="BL284" s="18" t="s">
        <v>164</v>
      </c>
      <c r="BM284" s="225" t="s">
        <v>858</v>
      </c>
    </row>
    <row r="285" spans="1:47" s="2" customFormat="1" ht="12">
      <c r="A285" s="39"/>
      <c r="B285" s="40"/>
      <c r="C285" s="41"/>
      <c r="D285" s="227" t="s">
        <v>166</v>
      </c>
      <c r="E285" s="41"/>
      <c r="F285" s="228" t="s">
        <v>859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166</v>
      </c>
      <c r="AU285" s="18" t="s">
        <v>82</v>
      </c>
    </row>
    <row r="286" spans="1:47" s="2" customFormat="1" ht="12">
      <c r="A286" s="39"/>
      <c r="B286" s="40"/>
      <c r="C286" s="41"/>
      <c r="D286" s="232" t="s">
        <v>168</v>
      </c>
      <c r="E286" s="41"/>
      <c r="F286" s="233" t="s">
        <v>860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168</v>
      </c>
      <c r="AU286" s="18" t="s">
        <v>82</v>
      </c>
    </row>
    <row r="287" spans="1:51" s="13" customFormat="1" ht="12">
      <c r="A287" s="13"/>
      <c r="B287" s="234"/>
      <c r="C287" s="235"/>
      <c r="D287" s="227" t="s">
        <v>170</v>
      </c>
      <c r="E287" s="236" t="s">
        <v>19</v>
      </c>
      <c r="F287" s="237" t="s">
        <v>861</v>
      </c>
      <c r="G287" s="235"/>
      <c r="H287" s="238">
        <v>1.245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170</v>
      </c>
      <c r="AU287" s="244" t="s">
        <v>82</v>
      </c>
      <c r="AV287" s="13" t="s">
        <v>82</v>
      </c>
      <c r="AW287" s="13" t="s">
        <v>33</v>
      </c>
      <c r="AX287" s="13" t="s">
        <v>80</v>
      </c>
      <c r="AY287" s="244" t="s">
        <v>157</v>
      </c>
    </row>
    <row r="288" spans="1:65" s="2" customFormat="1" ht="24.15" customHeight="1">
      <c r="A288" s="39"/>
      <c r="B288" s="40"/>
      <c r="C288" s="214" t="s">
        <v>741</v>
      </c>
      <c r="D288" s="214" t="s">
        <v>159</v>
      </c>
      <c r="E288" s="215" t="s">
        <v>862</v>
      </c>
      <c r="F288" s="216" t="s">
        <v>863</v>
      </c>
      <c r="G288" s="217" t="s">
        <v>247</v>
      </c>
      <c r="H288" s="218">
        <v>2.075</v>
      </c>
      <c r="I288" s="219"/>
      <c r="J288" s="220">
        <f>ROUND(I288*H288,2)</f>
        <v>0</v>
      </c>
      <c r="K288" s="216" t="s">
        <v>163</v>
      </c>
      <c r="L288" s="45"/>
      <c r="M288" s="221" t="s">
        <v>19</v>
      </c>
      <c r="N288" s="222" t="s">
        <v>43</v>
      </c>
      <c r="O288" s="85"/>
      <c r="P288" s="223">
        <f>O288*H288</f>
        <v>0</v>
      </c>
      <c r="Q288" s="223">
        <v>0.0364</v>
      </c>
      <c r="R288" s="223">
        <f>Q288*H288</f>
        <v>0.07553000000000001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164</v>
      </c>
      <c r="AT288" s="225" t="s">
        <v>159</v>
      </c>
      <c r="AU288" s="225" t="s">
        <v>82</v>
      </c>
      <c r="AY288" s="18" t="s">
        <v>157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80</v>
      </c>
      <c r="BK288" s="226">
        <f>ROUND(I288*H288,2)</f>
        <v>0</v>
      </c>
      <c r="BL288" s="18" t="s">
        <v>164</v>
      </c>
      <c r="BM288" s="225" t="s">
        <v>864</v>
      </c>
    </row>
    <row r="289" spans="1:47" s="2" customFormat="1" ht="12">
      <c r="A289" s="39"/>
      <c r="B289" s="40"/>
      <c r="C289" s="41"/>
      <c r="D289" s="227" t="s">
        <v>166</v>
      </c>
      <c r="E289" s="41"/>
      <c r="F289" s="228" t="s">
        <v>865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166</v>
      </c>
      <c r="AU289" s="18" t="s">
        <v>82</v>
      </c>
    </row>
    <row r="290" spans="1:47" s="2" customFormat="1" ht="12">
      <c r="A290" s="39"/>
      <c r="B290" s="40"/>
      <c r="C290" s="41"/>
      <c r="D290" s="232" t="s">
        <v>168</v>
      </c>
      <c r="E290" s="41"/>
      <c r="F290" s="233" t="s">
        <v>866</v>
      </c>
      <c r="G290" s="41"/>
      <c r="H290" s="41"/>
      <c r="I290" s="229"/>
      <c r="J290" s="41"/>
      <c r="K290" s="41"/>
      <c r="L290" s="45"/>
      <c r="M290" s="230"/>
      <c r="N290" s="231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168</v>
      </c>
      <c r="AU290" s="18" t="s">
        <v>82</v>
      </c>
    </row>
    <row r="291" spans="1:63" s="12" customFormat="1" ht="22.8" customHeight="1">
      <c r="A291" s="12"/>
      <c r="B291" s="198"/>
      <c r="C291" s="199"/>
      <c r="D291" s="200" t="s">
        <v>71</v>
      </c>
      <c r="E291" s="212" t="s">
        <v>164</v>
      </c>
      <c r="F291" s="212" t="s">
        <v>867</v>
      </c>
      <c r="G291" s="199"/>
      <c r="H291" s="199"/>
      <c r="I291" s="202"/>
      <c r="J291" s="213">
        <f>BK291</f>
        <v>0</v>
      </c>
      <c r="K291" s="199"/>
      <c r="L291" s="204"/>
      <c r="M291" s="205"/>
      <c r="N291" s="206"/>
      <c r="O291" s="206"/>
      <c r="P291" s="207">
        <f>SUM(P292:P310)</f>
        <v>0</v>
      </c>
      <c r="Q291" s="206"/>
      <c r="R291" s="207">
        <f>SUM(R292:R310)</f>
        <v>1.9979881700000002</v>
      </c>
      <c r="S291" s="206"/>
      <c r="T291" s="208">
        <f>SUM(T292:T310)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9" t="s">
        <v>80</v>
      </c>
      <c r="AT291" s="210" t="s">
        <v>71</v>
      </c>
      <c r="AU291" s="210" t="s">
        <v>80</v>
      </c>
      <c r="AY291" s="209" t="s">
        <v>157</v>
      </c>
      <c r="BK291" s="211">
        <f>SUM(BK292:BK310)</f>
        <v>0</v>
      </c>
    </row>
    <row r="292" spans="1:65" s="2" customFormat="1" ht="16.5" customHeight="1">
      <c r="A292" s="39"/>
      <c r="B292" s="40"/>
      <c r="C292" s="214" t="s">
        <v>366</v>
      </c>
      <c r="D292" s="214" t="s">
        <v>159</v>
      </c>
      <c r="E292" s="215" t="s">
        <v>868</v>
      </c>
      <c r="F292" s="216" t="s">
        <v>869</v>
      </c>
      <c r="G292" s="217" t="s">
        <v>162</v>
      </c>
      <c r="H292" s="218">
        <v>0.281</v>
      </c>
      <c r="I292" s="219"/>
      <c r="J292" s="220">
        <f>ROUND(I292*H292,2)</f>
        <v>0</v>
      </c>
      <c r="K292" s="216" t="s">
        <v>163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2.34276</v>
      </c>
      <c r="R292" s="223">
        <f>Q292*H292</f>
        <v>0.6583155600000001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164</v>
      </c>
      <c r="AT292" s="225" t="s">
        <v>159</v>
      </c>
      <c r="AU292" s="225" t="s">
        <v>82</v>
      </c>
      <c r="AY292" s="18" t="s">
        <v>157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80</v>
      </c>
      <c r="BK292" s="226">
        <f>ROUND(I292*H292,2)</f>
        <v>0</v>
      </c>
      <c r="BL292" s="18" t="s">
        <v>164</v>
      </c>
      <c r="BM292" s="225" t="s">
        <v>870</v>
      </c>
    </row>
    <row r="293" spans="1:47" s="2" customFormat="1" ht="12">
      <c r="A293" s="39"/>
      <c r="B293" s="40"/>
      <c r="C293" s="41"/>
      <c r="D293" s="227" t="s">
        <v>166</v>
      </c>
      <c r="E293" s="41"/>
      <c r="F293" s="228" t="s">
        <v>871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166</v>
      </c>
      <c r="AU293" s="18" t="s">
        <v>82</v>
      </c>
    </row>
    <row r="294" spans="1:47" s="2" customFormat="1" ht="12">
      <c r="A294" s="39"/>
      <c r="B294" s="40"/>
      <c r="C294" s="41"/>
      <c r="D294" s="232" t="s">
        <v>168</v>
      </c>
      <c r="E294" s="41"/>
      <c r="F294" s="233" t="s">
        <v>872</v>
      </c>
      <c r="G294" s="41"/>
      <c r="H294" s="41"/>
      <c r="I294" s="229"/>
      <c r="J294" s="41"/>
      <c r="K294" s="41"/>
      <c r="L294" s="45"/>
      <c r="M294" s="230"/>
      <c r="N294" s="23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168</v>
      </c>
      <c r="AU294" s="18" t="s">
        <v>82</v>
      </c>
    </row>
    <row r="295" spans="1:51" s="13" customFormat="1" ht="12">
      <c r="A295" s="13"/>
      <c r="B295" s="234"/>
      <c r="C295" s="235"/>
      <c r="D295" s="227" t="s">
        <v>170</v>
      </c>
      <c r="E295" s="236" t="s">
        <v>19</v>
      </c>
      <c r="F295" s="237" t="s">
        <v>873</v>
      </c>
      <c r="G295" s="235"/>
      <c r="H295" s="238">
        <v>0.166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170</v>
      </c>
      <c r="AU295" s="244" t="s">
        <v>82</v>
      </c>
      <c r="AV295" s="13" t="s">
        <v>82</v>
      </c>
      <c r="AW295" s="13" t="s">
        <v>33</v>
      </c>
      <c r="AX295" s="13" t="s">
        <v>72</v>
      </c>
      <c r="AY295" s="244" t="s">
        <v>157</v>
      </c>
    </row>
    <row r="296" spans="1:51" s="13" customFormat="1" ht="12">
      <c r="A296" s="13"/>
      <c r="B296" s="234"/>
      <c r="C296" s="235"/>
      <c r="D296" s="227" t="s">
        <v>170</v>
      </c>
      <c r="E296" s="236" t="s">
        <v>19</v>
      </c>
      <c r="F296" s="237" t="s">
        <v>874</v>
      </c>
      <c r="G296" s="235"/>
      <c r="H296" s="238">
        <v>0.115</v>
      </c>
      <c r="I296" s="239"/>
      <c r="J296" s="235"/>
      <c r="K296" s="235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170</v>
      </c>
      <c r="AU296" s="244" t="s">
        <v>82</v>
      </c>
      <c r="AV296" s="13" t="s">
        <v>82</v>
      </c>
      <c r="AW296" s="13" t="s">
        <v>33</v>
      </c>
      <c r="AX296" s="13" t="s">
        <v>72</v>
      </c>
      <c r="AY296" s="244" t="s">
        <v>157</v>
      </c>
    </row>
    <row r="297" spans="1:51" s="15" customFormat="1" ht="12">
      <c r="A297" s="15"/>
      <c r="B297" s="256"/>
      <c r="C297" s="257"/>
      <c r="D297" s="227" t="s">
        <v>170</v>
      </c>
      <c r="E297" s="258" t="s">
        <v>19</v>
      </c>
      <c r="F297" s="259" t="s">
        <v>208</v>
      </c>
      <c r="G297" s="257"/>
      <c r="H297" s="260">
        <v>0.281</v>
      </c>
      <c r="I297" s="261"/>
      <c r="J297" s="257"/>
      <c r="K297" s="257"/>
      <c r="L297" s="262"/>
      <c r="M297" s="263"/>
      <c r="N297" s="264"/>
      <c r="O297" s="264"/>
      <c r="P297" s="264"/>
      <c r="Q297" s="264"/>
      <c r="R297" s="264"/>
      <c r="S297" s="264"/>
      <c r="T297" s="26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6" t="s">
        <v>170</v>
      </c>
      <c r="AU297" s="266" t="s">
        <v>82</v>
      </c>
      <c r="AV297" s="15" t="s">
        <v>164</v>
      </c>
      <c r="AW297" s="15" t="s">
        <v>33</v>
      </c>
      <c r="AX297" s="15" t="s">
        <v>80</v>
      </c>
      <c r="AY297" s="266" t="s">
        <v>157</v>
      </c>
    </row>
    <row r="298" spans="1:65" s="2" customFormat="1" ht="21.75" customHeight="1">
      <c r="A298" s="39"/>
      <c r="B298" s="40"/>
      <c r="C298" s="214" t="s">
        <v>374</v>
      </c>
      <c r="D298" s="214" t="s">
        <v>159</v>
      </c>
      <c r="E298" s="215" t="s">
        <v>875</v>
      </c>
      <c r="F298" s="216" t="s">
        <v>876</v>
      </c>
      <c r="G298" s="217" t="s">
        <v>162</v>
      </c>
      <c r="H298" s="218">
        <v>0.317</v>
      </c>
      <c r="I298" s="219"/>
      <c r="J298" s="220">
        <f>ROUND(I298*H298,2)</f>
        <v>0</v>
      </c>
      <c r="K298" s="216" t="s">
        <v>163</v>
      </c>
      <c r="L298" s="45"/>
      <c r="M298" s="221" t="s">
        <v>19</v>
      </c>
      <c r="N298" s="222" t="s">
        <v>43</v>
      </c>
      <c r="O298" s="85"/>
      <c r="P298" s="223">
        <f>O298*H298</f>
        <v>0</v>
      </c>
      <c r="Q298" s="223">
        <v>2.45337</v>
      </c>
      <c r="R298" s="223">
        <f>Q298*H298</f>
        <v>0.77771829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164</v>
      </c>
      <c r="AT298" s="225" t="s">
        <v>159</v>
      </c>
      <c r="AU298" s="225" t="s">
        <v>82</v>
      </c>
      <c r="AY298" s="18" t="s">
        <v>157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80</v>
      </c>
      <c r="BK298" s="226">
        <f>ROUND(I298*H298,2)</f>
        <v>0</v>
      </c>
      <c r="BL298" s="18" t="s">
        <v>164</v>
      </c>
      <c r="BM298" s="225" t="s">
        <v>877</v>
      </c>
    </row>
    <row r="299" spans="1:47" s="2" customFormat="1" ht="12">
      <c r="A299" s="39"/>
      <c r="B299" s="40"/>
      <c r="C299" s="41"/>
      <c r="D299" s="227" t="s">
        <v>166</v>
      </c>
      <c r="E299" s="41"/>
      <c r="F299" s="228" t="s">
        <v>878</v>
      </c>
      <c r="G299" s="41"/>
      <c r="H299" s="41"/>
      <c r="I299" s="229"/>
      <c r="J299" s="41"/>
      <c r="K299" s="41"/>
      <c r="L299" s="45"/>
      <c r="M299" s="230"/>
      <c r="N299" s="231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166</v>
      </c>
      <c r="AU299" s="18" t="s">
        <v>82</v>
      </c>
    </row>
    <row r="300" spans="1:47" s="2" customFormat="1" ht="12">
      <c r="A300" s="39"/>
      <c r="B300" s="40"/>
      <c r="C300" s="41"/>
      <c r="D300" s="232" t="s">
        <v>168</v>
      </c>
      <c r="E300" s="41"/>
      <c r="F300" s="233" t="s">
        <v>879</v>
      </c>
      <c r="G300" s="41"/>
      <c r="H300" s="41"/>
      <c r="I300" s="229"/>
      <c r="J300" s="41"/>
      <c r="K300" s="41"/>
      <c r="L300" s="45"/>
      <c r="M300" s="230"/>
      <c r="N300" s="231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168</v>
      </c>
      <c r="AU300" s="18" t="s">
        <v>82</v>
      </c>
    </row>
    <row r="301" spans="1:51" s="13" customFormat="1" ht="12">
      <c r="A301" s="13"/>
      <c r="B301" s="234"/>
      <c r="C301" s="235"/>
      <c r="D301" s="227" t="s">
        <v>170</v>
      </c>
      <c r="E301" s="236" t="s">
        <v>19</v>
      </c>
      <c r="F301" s="237" t="s">
        <v>880</v>
      </c>
      <c r="G301" s="235"/>
      <c r="H301" s="238">
        <v>0.317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170</v>
      </c>
      <c r="AU301" s="244" t="s">
        <v>82</v>
      </c>
      <c r="AV301" s="13" t="s">
        <v>82</v>
      </c>
      <c r="AW301" s="13" t="s">
        <v>33</v>
      </c>
      <c r="AX301" s="13" t="s">
        <v>80</v>
      </c>
      <c r="AY301" s="244" t="s">
        <v>157</v>
      </c>
    </row>
    <row r="302" spans="1:65" s="2" customFormat="1" ht="24.15" customHeight="1">
      <c r="A302" s="39"/>
      <c r="B302" s="40"/>
      <c r="C302" s="214" t="s">
        <v>381</v>
      </c>
      <c r="D302" s="214" t="s">
        <v>159</v>
      </c>
      <c r="E302" s="215" t="s">
        <v>881</v>
      </c>
      <c r="F302" s="216" t="s">
        <v>882</v>
      </c>
      <c r="G302" s="217" t="s">
        <v>190</v>
      </c>
      <c r="H302" s="218">
        <v>0.016</v>
      </c>
      <c r="I302" s="219"/>
      <c r="J302" s="220">
        <f>ROUND(I302*H302,2)</f>
        <v>0</v>
      </c>
      <c r="K302" s="216" t="s">
        <v>163</v>
      </c>
      <c r="L302" s="45"/>
      <c r="M302" s="221" t="s">
        <v>19</v>
      </c>
      <c r="N302" s="222" t="s">
        <v>43</v>
      </c>
      <c r="O302" s="85"/>
      <c r="P302" s="223">
        <f>O302*H302</f>
        <v>0</v>
      </c>
      <c r="Q302" s="223">
        <v>1.06277</v>
      </c>
      <c r="R302" s="223">
        <f>Q302*H302</f>
        <v>0.01700432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164</v>
      </c>
      <c r="AT302" s="225" t="s">
        <v>159</v>
      </c>
      <c r="AU302" s="225" t="s">
        <v>82</v>
      </c>
      <c r="AY302" s="18" t="s">
        <v>157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80</v>
      </c>
      <c r="BK302" s="226">
        <f>ROUND(I302*H302,2)</f>
        <v>0</v>
      </c>
      <c r="BL302" s="18" t="s">
        <v>164</v>
      </c>
      <c r="BM302" s="225" t="s">
        <v>883</v>
      </c>
    </row>
    <row r="303" spans="1:47" s="2" customFormat="1" ht="12">
      <c r="A303" s="39"/>
      <c r="B303" s="40"/>
      <c r="C303" s="41"/>
      <c r="D303" s="227" t="s">
        <v>166</v>
      </c>
      <c r="E303" s="41"/>
      <c r="F303" s="228" t="s">
        <v>884</v>
      </c>
      <c r="G303" s="41"/>
      <c r="H303" s="41"/>
      <c r="I303" s="229"/>
      <c r="J303" s="41"/>
      <c r="K303" s="41"/>
      <c r="L303" s="45"/>
      <c r="M303" s="230"/>
      <c r="N303" s="231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166</v>
      </c>
      <c r="AU303" s="18" t="s">
        <v>82</v>
      </c>
    </row>
    <row r="304" spans="1:47" s="2" customFormat="1" ht="12">
      <c r="A304" s="39"/>
      <c r="B304" s="40"/>
      <c r="C304" s="41"/>
      <c r="D304" s="232" t="s">
        <v>168</v>
      </c>
      <c r="E304" s="41"/>
      <c r="F304" s="233" t="s">
        <v>885</v>
      </c>
      <c r="G304" s="41"/>
      <c r="H304" s="41"/>
      <c r="I304" s="229"/>
      <c r="J304" s="41"/>
      <c r="K304" s="41"/>
      <c r="L304" s="45"/>
      <c r="M304" s="230"/>
      <c r="N304" s="231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168</v>
      </c>
      <c r="AU304" s="18" t="s">
        <v>82</v>
      </c>
    </row>
    <row r="305" spans="1:65" s="2" customFormat="1" ht="21.75" customHeight="1">
      <c r="A305" s="39"/>
      <c r="B305" s="40"/>
      <c r="C305" s="214" t="s">
        <v>392</v>
      </c>
      <c r="D305" s="214" t="s">
        <v>159</v>
      </c>
      <c r="E305" s="215" t="s">
        <v>886</v>
      </c>
      <c r="F305" s="216" t="s">
        <v>887</v>
      </c>
      <c r="G305" s="217" t="s">
        <v>247</v>
      </c>
      <c r="H305" s="218">
        <v>3</v>
      </c>
      <c r="I305" s="219"/>
      <c r="J305" s="220">
        <f>ROUND(I305*H305,2)</f>
        <v>0</v>
      </c>
      <c r="K305" s="216" t="s">
        <v>163</v>
      </c>
      <c r="L305" s="45"/>
      <c r="M305" s="221" t="s">
        <v>19</v>
      </c>
      <c r="N305" s="222" t="s">
        <v>43</v>
      </c>
      <c r="O305" s="85"/>
      <c r="P305" s="223">
        <f>O305*H305</f>
        <v>0</v>
      </c>
      <c r="Q305" s="223">
        <v>0.03465</v>
      </c>
      <c r="R305" s="223">
        <f>Q305*H305</f>
        <v>0.10395</v>
      </c>
      <c r="S305" s="223">
        <v>0</v>
      </c>
      <c r="T305" s="22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5" t="s">
        <v>164</v>
      </c>
      <c r="AT305" s="225" t="s">
        <v>159</v>
      </c>
      <c r="AU305" s="225" t="s">
        <v>82</v>
      </c>
      <c r="AY305" s="18" t="s">
        <v>157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8" t="s">
        <v>80</v>
      </c>
      <c r="BK305" s="226">
        <f>ROUND(I305*H305,2)</f>
        <v>0</v>
      </c>
      <c r="BL305" s="18" t="s">
        <v>164</v>
      </c>
      <c r="BM305" s="225" t="s">
        <v>888</v>
      </c>
    </row>
    <row r="306" spans="1:47" s="2" customFormat="1" ht="12">
      <c r="A306" s="39"/>
      <c r="B306" s="40"/>
      <c r="C306" s="41"/>
      <c r="D306" s="227" t="s">
        <v>166</v>
      </c>
      <c r="E306" s="41"/>
      <c r="F306" s="228" t="s">
        <v>889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166</v>
      </c>
      <c r="AU306" s="18" t="s">
        <v>82</v>
      </c>
    </row>
    <row r="307" spans="1:47" s="2" customFormat="1" ht="12">
      <c r="A307" s="39"/>
      <c r="B307" s="40"/>
      <c r="C307" s="41"/>
      <c r="D307" s="232" t="s">
        <v>168</v>
      </c>
      <c r="E307" s="41"/>
      <c r="F307" s="233" t="s">
        <v>890</v>
      </c>
      <c r="G307" s="41"/>
      <c r="H307" s="41"/>
      <c r="I307" s="229"/>
      <c r="J307" s="41"/>
      <c r="K307" s="41"/>
      <c r="L307" s="45"/>
      <c r="M307" s="230"/>
      <c r="N307" s="231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168</v>
      </c>
      <c r="AU307" s="18" t="s">
        <v>82</v>
      </c>
    </row>
    <row r="308" spans="1:65" s="2" customFormat="1" ht="21.75" customHeight="1">
      <c r="A308" s="39"/>
      <c r="B308" s="40"/>
      <c r="C308" s="272" t="s">
        <v>401</v>
      </c>
      <c r="D308" s="272" t="s">
        <v>891</v>
      </c>
      <c r="E308" s="273" t="s">
        <v>892</v>
      </c>
      <c r="F308" s="274" t="s">
        <v>893</v>
      </c>
      <c r="G308" s="275" t="s">
        <v>308</v>
      </c>
      <c r="H308" s="276">
        <v>3</v>
      </c>
      <c r="I308" s="277"/>
      <c r="J308" s="278">
        <f>ROUND(I308*H308,2)</f>
        <v>0</v>
      </c>
      <c r="K308" s="274" t="s">
        <v>163</v>
      </c>
      <c r="L308" s="279"/>
      <c r="M308" s="280" t="s">
        <v>19</v>
      </c>
      <c r="N308" s="281" t="s">
        <v>43</v>
      </c>
      <c r="O308" s="85"/>
      <c r="P308" s="223">
        <f>O308*H308</f>
        <v>0</v>
      </c>
      <c r="Q308" s="223">
        <v>0.147</v>
      </c>
      <c r="R308" s="223">
        <f>Q308*H308</f>
        <v>0.44099999999999995</v>
      </c>
      <c r="S308" s="223">
        <v>0</v>
      </c>
      <c r="T308" s="224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5" t="s">
        <v>222</v>
      </c>
      <c r="AT308" s="225" t="s">
        <v>891</v>
      </c>
      <c r="AU308" s="225" t="s">
        <v>82</v>
      </c>
      <c r="AY308" s="18" t="s">
        <v>157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8" t="s">
        <v>80</v>
      </c>
      <c r="BK308" s="226">
        <f>ROUND(I308*H308,2)</f>
        <v>0</v>
      </c>
      <c r="BL308" s="18" t="s">
        <v>164</v>
      </c>
      <c r="BM308" s="225" t="s">
        <v>894</v>
      </c>
    </row>
    <row r="309" spans="1:47" s="2" customFormat="1" ht="12">
      <c r="A309" s="39"/>
      <c r="B309" s="40"/>
      <c r="C309" s="41"/>
      <c r="D309" s="227" t="s">
        <v>166</v>
      </c>
      <c r="E309" s="41"/>
      <c r="F309" s="228" t="s">
        <v>893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166</v>
      </c>
      <c r="AU309" s="18" t="s">
        <v>82</v>
      </c>
    </row>
    <row r="310" spans="1:47" s="2" customFormat="1" ht="12">
      <c r="A310" s="39"/>
      <c r="B310" s="40"/>
      <c r="C310" s="41"/>
      <c r="D310" s="232" t="s">
        <v>168</v>
      </c>
      <c r="E310" s="41"/>
      <c r="F310" s="233" t="s">
        <v>895</v>
      </c>
      <c r="G310" s="41"/>
      <c r="H310" s="41"/>
      <c r="I310" s="229"/>
      <c r="J310" s="41"/>
      <c r="K310" s="41"/>
      <c r="L310" s="45"/>
      <c r="M310" s="230"/>
      <c r="N310" s="231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168</v>
      </c>
      <c r="AU310" s="18" t="s">
        <v>82</v>
      </c>
    </row>
    <row r="311" spans="1:63" s="12" customFormat="1" ht="22.8" customHeight="1">
      <c r="A311" s="12"/>
      <c r="B311" s="198"/>
      <c r="C311" s="199"/>
      <c r="D311" s="200" t="s">
        <v>71</v>
      </c>
      <c r="E311" s="212" t="s">
        <v>187</v>
      </c>
      <c r="F311" s="212" t="s">
        <v>896</v>
      </c>
      <c r="G311" s="199"/>
      <c r="H311" s="199"/>
      <c r="I311" s="202"/>
      <c r="J311" s="213">
        <f>BK311</f>
        <v>0</v>
      </c>
      <c r="K311" s="199"/>
      <c r="L311" s="204"/>
      <c r="M311" s="205"/>
      <c r="N311" s="206"/>
      <c r="O311" s="206"/>
      <c r="P311" s="207">
        <f>SUM(P312:P319)</f>
        <v>0</v>
      </c>
      <c r="Q311" s="206"/>
      <c r="R311" s="207">
        <f>SUM(R312:R319)</f>
        <v>0.32877</v>
      </c>
      <c r="S311" s="206"/>
      <c r="T311" s="208">
        <f>SUM(T312:T319)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9" t="s">
        <v>80</v>
      </c>
      <c r="AT311" s="210" t="s">
        <v>71</v>
      </c>
      <c r="AU311" s="210" t="s">
        <v>80</v>
      </c>
      <c r="AY311" s="209" t="s">
        <v>157</v>
      </c>
      <c r="BK311" s="211">
        <f>SUM(BK312:BK319)</f>
        <v>0</v>
      </c>
    </row>
    <row r="312" spans="1:65" s="2" customFormat="1" ht="24.15" customHeight="1">
      <c r="A312" s="39"/>
      <c r="B312" s="40"/>
      <c r="C312" s="214" t="s">
        <v>408</v>
      </c>
      <c r="D312" s="214" t="s">
        <v>159</v>
      </c>
      <c r="E312" s="215" t="s">
        <v>897</v>
      </c>
      <c r="F312" s="216" t="s">
        <v>898</v>
      </c>
      <c r="G312" s="217" t="s">
        <v>200</v>
      </c>
      <c r="H312" s="218">
        <v>1.5</v>
      </c>
      <c r="I312" s="219"/>
      <c r="J312" s="220">
        <f>ROUND(I312*H312,2)</f>
        <v>0</v>
      </c>
      <c r="K312" s="216" t="s">
        <v>163</v>
      </c>
      <c r="L312" s="45"/>
      <c r="M312" s="221" t="s">
        <v>19</v>
      </c>
      <c r="N312" s="222" t="s">
        <v>43</v>
      </c>
      <c r="O312" s="85"/>
      <c r="P312" s="223">
        <f>O312*H312</f>
        <v>0</v>
      </c>
      <c r="Q312" s="223">
        <v>0.08425</v>
      </c>
      <c r="R312" s="223">
        <f>Q312*H312</f>
        <v>0.12637500000000002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164</v>
      </c>
      <c r="AT312" s="225" t="s">
        <v>159</v>
      </c>
      <c r="AU312" s="225" t="s">
        <v>82</v>
      </c>
      <c r="AY312" s="18" t="s">
        <v>157</v>
      </c>
      <c r="BE312" s="226">
        <f>IF(N312="základní",J312,0)</f>
        <v>0</v>
      </c>
      <c r="BF312" s="226">
        <f>IF(N312="snížená",J312,0)</f>
        <v>0</v>
      </c>
      <c r="BG312" s="226">
        <f>IF(N312="zákl. přenesená",J312,0)</f>
        <v>0</v>
      </c>
      <c r="BH312" s="226">
        <f>IF(N312="sníž. přenesená",J312,0)</f>
        <v>0</v>
      </c>
      <c r="BI312" s="226">
        <f>IF(N312="nulová",J312,0)</f>
        <v>0</v>
      </c>
      <c r="BJ312" s="18" t="s">
        <v>80</v>
      </c>
      <c r="BK312" s="226">
        <f>ROUND(I312*H312,2)</f>
        <v>0</v>
      </c>
      <c r="BL312" s="18" t="s">
        <v>164</v>
      </c>
      <c r="BM312" s="225" t="s">
        <v>899</v>
      </c>
    </row>
    <row r="313" spans="1:47" s="2" customFormat="1" ht="12">
      <c r="A313" s="39"/>
      <c r="B313" s="40"/>
      <c r="C313" s="41"/>
      <c r="D313" s="227" t="s">
        <v>166</v>
      </c>
      <c r="E313" s="41"/>
      <c r="F313" s="228" t="s">
        <v>900</v>
      </c>
      <c r="G313" s="41"/>
      <c r="H313" s="41"/>
      <c r="I313" s="229"/>
      <c r="J313" s="41"/>
      <c r="K313" s="41"/>
      <c r="L313" s="45"/>
      <c r="M313" s="230"/>
      <c r="N313" s="231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166</v>
      </c>
      <c r="AU313" s="18" t="s">
        <v>82</v>
      </c>
    </row>
    <row r="314" spans="1:47" s="2" customFormat="1" ht="12">
      <c r="A314" s="39"/>
      <c r="B314" s="40"/>
      <c r="C314" s="41"/>
      <c r="D314" s="232" t="s">
        <v>168</v>
      </c>
      <c r="E314" s="41"/>
      <c r="F314" s="233" t="s">
        <v>901</v>
      </c>
      <c r="G314" s="41"/>
      <c r="H314" s="41"/>
      <c r="I314" s="229"/>
      <c r="J314" s="41"/>
      <c r="K314" s="41"/>
      <c r="L314" s="45"/>
      <c r="M314" s="230"/>
      <c r="N314" s="231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168</v>
      </c>
      <c r="AU314" s="18" t="s">
        <v>82</v>
      </c>
    </row>
    <row r="315" spans="1:51" s="13" customFormat="1" ht="12">
      <c r="A315" s="13"/>
      <c r="B315" s="234"/>
      <c r="C315" s="235"/>
      <c r="D315" s="227" t="s">
        <v>170</v>
      </c>
      <c r="E315" s="236" t="s">
        <v>19</v>
      </c>
      <c r="F315" s="237" t="s">
        <v>902</v>
      </c>
      <c r="G315" s="235"/>
      <c r="H315" s="238">
        <v>1.5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170</v>
      </c>
      <c r="AU315" s="244" t="s">
        <v>82</v>
      </c>
      <c r="AV315" s="13" t="s">
        <v>82</v>
      </c>
      <c r="AW315" s="13" t="s">
        <v>33</v>
      </c>
      <c r="AX315" s="13" t="s">
        <v>80</v>
      </c>
      <c r="AY315" s="244" t="s">
        <v>157</v>
      </c>
    </row>
    <row r="316" spans="1:65" s="2" customFormat="1" ht="21.75" customHeight="1">
      <c r="A316" s="39"/>
      <c r="B316" s="40"/>
      <c r="C316" s="272" t="s">
        <v>416</v>
      </c>
      <c r="D316" s="272" t="s">
        <v>891</v>
      </c>
      <c r="E316" s="273" t="s">
        <v>903</v>
      </c>
      <c r="F316" s="274" t="s">
        <v>904</v>
      </c>
      <c r="G316" s="275" t="s">
        <v>200</v>
      </c>
      <c r="H316" s="276">
        <v>1.545</v>
      </c>
      <c r="I316" s="277"/>
      <c r="J316" s="278">
        <f>ROUND(I316*H316,2)</f>
        <v>0</v>
      </c>
      <c r="K316" s="274" t="s">
        <v>163</v>
      </c>
      <c r="L316" s="279"/>
      <c r="M316" s="280" t="s">
        <v>19</v>
      </c>
      <c r="N316" s="281" t="s">
        <v>43</v>
      </c>
      <c r="O316" s="85"/>
      <c r="P316" s="223">
        <f>O316*H316</f>
        <v>0</v>
      </c>
      <c r="Q316" s="223">
        <v>0.131</v>
      </c>
      <c r="R316" s="223">
        <f>Q316*H316</f>
        <v>0.202395</v>
      </c>
      <c r="S316" s="223">
        <v>0</v>
      </c>
      <c r="T316" s="22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222</v>
      </c>
      <c r="AT316" s="225" t="s">
        <v>891</v>
      </c>
      <c r="AU316" s="225" t="s">
        <v>82</v>
      </c>
      <c r="AY316" s="18" t="s">
        <v>157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80</v>
      </c>
      <c r="BK316" s="226">
        <f>ROUND(I316*H316,2)</f>
        <v>0</v>
      </c>
      <c r="BL316" s="18" t="s">
        <v>164</v>
      </c>
      <c r="BM316" s="225" t="s">
        <v>905</v>
      </c>
    </row>
    <row r="317" spans="1:47" s="2" customFormat="1" ht="12">
      <c r="A317" s="39"/>
      <c r="B317" s="40"/>
      <c r="C317" s="41"/>
      <c r="D317" s="227" t="s">
        <v>166</v>
      </c>
      <c r="E317" s="41"/>
      <c r="F317" s="228" t="s">
        <v>904</v>
      </c>
      <c r="G317" s="41"/>
      <c r="H317" s="41"/>
      <c r="I317" s="229"/>
      <c r="J317" s="41"/>
      <c r="K317" s="41"/>
      <c r="L317" s="45"/>
      <c r="M317" s="230"/>
      <c r="N317" s="231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166</v>
      </c>
      <c r="AU317" s="18" t="s">
        <v>82</v>
      </c>
    </row>
    <row r="318" spans="1:47" s="2" customFormat="1" ht="12">
      <c r="A318" s="39"/>
      <c r="B318" s="40"/>
      <c r="C318" s="41"/>
      <c r="D318" s="232" t="s">
        <v>168</v>
      </c>
      <c r="E318" s="41"/>
      <c r="F318" s="233" t="s">
        <v>906</v>
      </c>
      <c r="G318" s="41"/>
      <c r="H318" s="41"/>
      <c r="I318" s="229"/>
      <c r="J318" s="41"/>
      <c r="K318" s="41"/>
      <c r="L318" s="45"/>
      <c r="M318" s="230"/>
      <c r="N318" s="231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168</v>
      </c>
      <c r="AU318" s="18" t="s">
        <v>82</v>
      </c>
    </row>
    <row r="319" spans="1:51" s="13" customFormat="1" ht="12">
      <c r="A319" s="13"/>
      <c r="B319" s="234"/>
      <c r="C319" s="235"/>
      <c r="D319" s="227" t="s">
        <v>170</v>
      </c>
      <c r="E319" s="235"/>
      <c r="F319" s="237" t="s">
        <v>907</v>
      </c>
      <c r="G319" s="235"/>
      <c r="H319" s="238">
        <v>1.545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170</v>
      </c>
      <c r="AU319" s="244" t="s">
        <v>82</v>
      </c>
      <c r="AV319" s="13" t="s">
        <v>82</v>
      </c>
      <c r="AW319" s="13" t="s">
        <v>4</v>
      </c>
      <c r="AX319" s="13" t="s">
        <v>80</v>
      </c>
      <c r="AY319" s="244" t="s">
        <v>157</v>
      </c>
    </row>
    <row r="320" spans="1:63" s="12" customFormat="1" ht="22.8" customHeight="1">
      <c r="A320" s="12"/>
      <c r="B320" s="198"/>
      <c r="C320" s="199"/>
      <c r="D320" s="200" t="s">
        <v>71</v>
      </c>
      <c r="E320" s="212" t="s">
        <v>197</v>
      </c>
      <c r="F320" s="212" t="s">
        <v>908</v>
      </c>
      <c r="G320" s="199"/>
      <c r="H320" s="199"/>
      <c r="I320" s="202"/>
      <c r="J320" s="213">
        <f>BK320</f>
        <v>0</v>
      </c>
      <c r="K320" s="199"/>
      <c r="L320" s="204"/>
      <c r="M320" s="205"/>
      <c r="N320" s="206"/>
      <c r="O320" s="206"/>
      <c r="P320" s="207">
        <f>SUM(P321:P391)</f>
        <v>0</v>
      </c>
      <c r="Q320" s="206"/>
      <c r="R320" s="207">
        <f>SUM(R321:R391)</f>
        <v>86.15279452999998</v>
      </c>
      <c r="S320" s="206"/>
      <c r="T320" s="208">
        <f>SUM(T321:T391)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9" t="s">
        <v>80</v>
      </c>
      <c r="AT320" s="210" t="s">
        <v>71</v>
      </c>
      <c r="AU320" s="210" t="s">
        <v>80</v>
      </c>
      <c r="AY320" s="209" t="s">
        <v>157</v>
      </c>
      <c r="BK320" s="211">
        <f>SUM(BK321:BK391)</f>
        <v>0</v>
      </c>
    </row>
    <row r="321" spans="1:65" s="2" customFormat="1" ht="24.15" customHeight="1">
      <c r="A321" s="39"/>
      <c r="B321" s="40"/>
      <c r="C321" s="214" t="s">
        <v>422</v>
      </c>
      <c r="D321" s="214" t="s">
        <v>159</v>
      </c>
      <c r="E321" s="215" t="s">
        <v>909</v>
      </c>
      <c r="F321" s="216" t="s">
        <v>910</v>
      </c>
      <c r="G321" s="217" t="s">
        <v>200</v>
      </c>
      <c r="H321" s="218">
        <v>1246.13</v>
      </c>
      <c r="I321" s="219"/>
      <c r="J321" s="220">
        <f>ROUND(I321*H321,2)</f>
        <v>0</v>
      </c>
      <c r="K321" s="216" t="s">
        <v>163</v>
      </c>
      <c r="L321" s="45"/>
      <c r="M321" s="221" t="s">
        <v>19</v>
      </c>
      <c r="N321" s="222" t="s">
        <v>43</v>
      </c>
      <c r="O321" s="85"/>
      <c r="P321" s="223">
        <f>O321*H321</f>
        <v>0</v>
      </c>
      <c r="Q321" s="223">
        <v>0.00026</v>
      </c>
      <c r="R321" s="223">
        <f>Q321*H321</f>
        <v>0.3239938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164</v>
      </c>
      <c r="AT321" s="225" t="s">
        <v>159</v>
      </c>
      <c r="AU321" s="225" t="s">
        <v>82</v>
      </c>
      <c r="AY321" s="18" t="s">
        <v>157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80</v>
      </c>
      <c r="BK321" s="226">
        <f>ROUND(I321*H321,2)</f>
        <v>0</v>
      </c>
      <c r="BL321" s="18" t="s">
        <v>164</v>
      </c>
      <c r="BM321" s="225" t="s">
        <v>911</v>
      </c>
    </row>
    <row r="322" spans="1:47" s="2" customFormat="1" ht="12">
      <c r="A322" s="39"/>
      <c r="B322" s="40"/>
      <c r="C322" s="41"/>
      <c r="D322" s="227" t="s">
        <v>166</v>
      </c>
      <c r="E322" s="41"/>
      <c r="F322" s="228" t="s">
        <v>912</v>
      </c>
      <c r="G322" s="41"/>
      <c r="H322" s="41"/>
      <c r="I322" s="229"/>
      <c r="J322" s="41"/>
      <c r="K322" s="41"/>
      <c r="L322" s="45"/>
      <c r="M322" s="230"/>
      <c r="N322" s="231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166</v>
      </c>
      <c r="AU322" s="18" t="s">
        <v>82</v>
      </c>
    </row>
    <row r="323" spans="1:47" s="2" customFormat="1" ht="12">
      <c r="A323" s="39"/>
      <c r="B323" s="40"/>
      <c r="C323" s="41"/>
      <c r="D323" s="232" t="s">
        <v>168</v>
      </c>
      <c r="E323" s="41"/>
      <c r="F323" s="233" t="s">
        <v>913</v>
      </c>
      <c r="G323" s="41"/>
      <c r="H323" s="41"/>
      <c r="I323" s="229"/>
      <c r="J323" s="41"/>
      <c r="K323" s="41"/>
      <c r="L323" s="45"/>
      <c r="M323" s="230"/>
      <c r="N323" s="23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168</v>
      </c>
      <c r="AU323" s="18" t="s">
        <v>82</v>
      </c>
    </row>
    <row r="324" spans="1:65" s="2" customFormat="1" ht="24.15" customHeight="1">
      <c r="A324" s="39"/>
      <c r="B324" s="40"/>
      <c r="C324" s="214" t="s">
        <v>428</v>
      </c>
      <c r="D324" s="214" t="s">
        <v>159</v>
      </c>
      <c r="E324" s="215" t="s">
        <v>914</v>
      </c>
      <c r="F324" s="216" t="s">
        <v>915</v>
      </c>
      <c r="G324" s="217" t="s">
        <v>200</v>
      </c>
      <c r="H324" s="218">
        <v>1246.13</v>
      </c>
      <c r="I324" s="219"/>
      <c r="J324" s="220">
        <f>ROUND(I324*H324,2)</f>
        <v>0</v>
      </c>
      <c r="K324" s="216" t="s">
        <v>163</v>
      </c>
      <c r="L324" s="45"/>
      <c r="M324" s="221" t="s">
        <v>19</v>
      </c>
      <c r="N324" s="222" t="s">
        <v>43</v>
      </c>
      <c r="O324" s="85"/>
      <c r="P324" s="223">
        <f>O324*H324</f>
        <v>0</v>
      </c>
      <c r="Q324" s="223">
        <v>0.004</v>
      </c>
      <c r="R324" s="223">
        <f>Q324*H324</f>
        <v>4.984520000000001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164</v>
      </c>
      <c r="AT324" s="225" t="s">
        <v>159</v>
      </c>
      <c r="AU324" s="225" t="s">
        <v>82</v>
      </c>
      <c r="AY324" s="18" t="s">
        <v>157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80</v>
      </c>
      <c r="BK324" s="226">
        <f>ROUND(I324*H324,2)</f>
        <v>0</v>
      </c>
      <c r="BL324" s="18" t="s">
        <v>164</v>
      </c>
      <c r="BM324" s="225" t="s">
        <v>916</v>
      </c>
    </row>
    <row r="325" spans="1:47" s="2" customFormat="1" ht="12">
      <c r="A325" s="39"/>
      <c r="B325" s="40"/>
      <c r="C325" s="41"/>
      <c r="D325" s="227" t="s">
        <v>166</v>
      </c>
      <c r="E325" s="41"/>
      <c r="F325" s="228" t="s">
        <v>917</v>
      </c>
      <c r="G325" s="41"/>
      <c r="H325" s="41"/>
      <c r="I325" s="229"/>
      <c r="J325" s="41"/>
      <c r="K325" s="41"/>
      <c r="L325" s="45"/>
      <c r="M325" s="230"/>
      <c r="N325" s="231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166</v>
      </c>
      <c r="AU325" s="18" t="s">
        <v>82</v>
      </c>
    </row>
    <row r="326" spans="1:47" s="2" customFormat="1" ht="12">
      <c r="A326" s="39"/>
      <c r="B326" s="40"/>
      <c r="C326" s="41"/>
      <c r="D326" s="232" t="s">
        <v>168</v>
      </c>
      <c r="E326" s="41"/>
      <c r="F326" s="233" t="s">
        <v>918</v>
      </c>
      <c r="G326" s="41"/>
      <c r="H326" s="41"/>
      <c r="I326" s="229"/>
      <c r="J326" s="41"/>
      <c r="K326" s="41"/>
      <c r="L326" s="45"/>
      <c r="M326" s="230"/>
      <c r="N326" s="231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168</v>
      </c>
      <c r="AU326" s="18" t="s">
        <v>82</v>
      </c>
    </row>
    <row r="327" spans="1:65" s="2" customFormat="1" ht="24.15" customHeight="1">
      <c r="A327" s="39"/>
      <c r="B327" s="40"/>
      <c r="C327" s="214" t="s">
        <v>435</v>
      </c>
      <c r="D327" s="214" t="s">
        <v>159</v>
      </c>
      <c r="E327" s="215" t="s">
        <v>919</v>
      </c>
      <c r="F327" s="216" t="s">
        <v>920</v>
      </c>
      <c r="G327" s="217" t="s">
        <v>200</v>
      </c>
      <c r="H327" s="218">
        <v>2532.201</v>
      </c>
      <c r="I327" s="219"/>
      <c r="J327" s="220">
        <f>ROUND(I327*H327,2)</f>
        <v>0</v>
      </c>
      <c r="K327" s="216" t="s">
        <v>163</v>
      </c>
      <c r="L327" s="45"/>
      <c r="M327" s="221" t="s">
        <v>19</v>
      </c>
      <c r="N327" s="222" t="s">
        <v>43</v>
      </c>
      <c r="O327" s="85"/>
      <c r="P327" s="223">
        <f>O327*H327</f>
        <v>0</v>
      </c>
      <c r="Q327" s="223">
        <v>0.00735</v>
      </c>
      <c r="R327" s="223">
        <f>Q327*H327</f>
        <v>18.61167735</v>
      </c>
      <c r="S327" s="223">
        <v>0</v>
      </c>
      <c r="T327" s="224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5" t="s">
        <v>164</v>
      </c>
      <c r="AT327" s="225" t="s">
        <v>159</v>
      </c>
      <c r="AU327" s="225" t="s">
        <v>82</v>
      </c>
      <c r="AY327" s="18" t="s">
        <v>157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8" t="s">
        <v>80</v>
      </c>
      <c r="BK327" s="226">
        <f>ROUND(I327*H327,2)</f>
        <v>0</v>
      </c>
      <c r="BL327" s="18" t="s">
        <v>164</v>
      </c>
      <c r="BM327" s="225" t="s">
        <v>921</v>
      </c>
    </row>
    <row r="328" spans="1:47" s="2" customFormat="1" ht="12">
      <c r="A328" s="39"/>
      <c r="B328" s="40"/>
      <c r="C328" s="41"/>
      <c r="D328" s="227" t="s">
        <v>166</v>
      </c>
      <c r="E328" s="41"/>
      <c r="F328" s="228" t="s">
        <v>922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166</v>
      </c>
      <c r="AU328" s="18" t="s">
        <v>82</v>
      </c>
    </row>
    <row r="329" spans="1:47" s="2" customFormat="1" ht="12">
      <c r="A329" s="39"/>
      <c r="B329" s="40"/>
      <c r="C329" s="41"/>
      <c r="D329" s="232" t="s">
        <v>168</v>
      </c>
      <c r="E329" s="41"/>
      <c r="F329" s="233" t="s">
        <v>923</v>
      </c>
      <c r="G329" s="41"/>
      <c r="H329" s="41"/>
      <c r="I329" s="229"/>
      <c r="J329" s="41"/>
      <c r="K329" s="41"/>
      <c r="L329" s="45"/>
      <c r="M329" s="230"/>
      <c r="N329" s="231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168</v>
      </c>
      <c r="AU329" s="18" t="s">
        <v>82</v>
      </c>
    </row>
    <row r="330" spans="1:51" s="13" customFormat="1" ht="12">
      <c r="A330" s="13"/>
      <c r="B330" s="234"/>
      <c r="C330" s="235"/>
      <c r="D330" s="227" t="s">
        <v>170</v>
      </c>
      <c r="E330" s="236" t="s">
        <v>19</v>
      </c>
      <c r="F330" s="237" t="s">
        <v>924</v>
      </c>
      <c r="G330" s="235"/>
      <c r="H330" s="238">
        <v>2526.201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170</v>
      </c>
      <c r="AU330" s="244" t="s">
        <v>82</v>
      </c>
      <c r="AV330" s="13" t="s">
        <v>82</v>
      </c>
      <c r="AW330" s="13" t="s">
        <v>33</v>
      </c>
      <c r="AX330" s="13" t="s">
        <v>72</v>
      </c>
      <c r="AY330" s="244" t="s">
        <v>157</v>
      </c>
    </row>
    <row r="331" spans="1:51" s="13" customFormat="1" ht="12">
      <c r="A331" s="13"/>
      <c r="B331" s="234"/>
      <c r="C331" s="235"/>
      <c r="D331" s="227" t="s">
        <v>170</v>
      </c>
      <c r="E331" s="236" t="s">
        <v>19</v>
      </c>
      <c r="F331" s="237" t="s">
        <v>197</v>
      </c>
      <c r="G331" s="235"/>
      <c r="H331" s="238">
        <v>6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170</v>
      </c>
      <c r="AU331" s="244" t="s">
        <v>82</v>
      </c>
      <c r="AV331" s="13" t="s">
        <v>82</v>
      </c>
      <c r="AW331" s="13" t="s">
        <v>33</v>
      </c>
      <c r="AX331" s="13" t="s">
        <v>72</v>
      </c>
      <c r="AY331" s="244" t="s">
        <v>157</v>
      </c>
    </row>
    <row r="332" spans="1:51" s="15" customFormat="1" ht="12">
      <c r="A332" s="15"/>
      <c r="B332" s="256"/>
      <c r="C332" s="257"/>
      <c r="D332" s="227" t="s">
        <v>170</v>
      </c>
      <c r="E332" s="258" t="s">
        <v>19</v>
      </c>
      <c r="F332" s="259" t="s">
        <v>208</v>
      </c>
      <c r="G332" s="257"/>
      <c r="H332" s="260">
        <v>2532.201</v>
      </c>
      <c r="I332" s="261"/>
      <c r="J332" s="257"/>
      <c r="K332" s="257"/>
      <c r="L332" s="262"/>
      <c r="M332" s="263"/>
      <c r="N332" s="264"/>
      <c r="O332" s="264"/>
      <c r="P332" s="264"/>
      <c r="Q332" s="264"/>
      <c r="R332" s="264"/>
      <c r="S332" s="264"/>
      <c r="T332" s="26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6" t="s">
        <v>170</v>
      </c>
      <c r="AU332" s="266" t="s">
        <v>82</v>
      </c>
      <c r="AV332" s="15" t="s">
        <v>164</v>
      </c>
      <c r="AW332" s="15" t="s">
        <v>33</v>
      </c>
      <c r="AX332" s="15" t="s">
        <v>80</v>
      </c>
      <c r="AY332" s="266" t="s">
        <v>157</v>
      </c>
    </row>
    <row r="333" spans="1:65" s="2" customFormat="1" ht="24.15" customHeight="1">
      <c r="A333" s="39"/>
      <c r="B333" s="40"/>
      <c r="C333" s="214" t="s">
        <v>442</v>
      </c>
      <c r="D333" s="214" t="s">
        <v>159</v>
      </c>
      <c r="E333" s="215" t="s">
        <v>925</v>
      </c>
      <c r="F333" s="216" t="s">
        <v>926</v>
      </c>
      <c r="G333" s="217" t="s">
        <v>200</v>
      </c>
      <c r="H333" s="218">
        <v>2886.939</v>
      </c>
      <c r="I333" s="219"/>
      <c r="J333" s="220">
        <f>ROUND(I333*H333,2)</f>
        <v>0</v>
      </c>
      <c r="K333" s="216" t="s">
        <v>163</v>
      </c>
      <c r="L333" s="45"/>
      <c r="M333" s="221" t="s">
        <v>19</v>
      </c>
      <c r="N333" s="222" t="s">
        <v>43</v>
      </c>
      <c r="O333" s="85"/>
      <c r="P333" s="223">
        <f>O333*H333</f>
        <v>0</v>
      </c>
      <c r="Q333" s="223">
        <v>0.00026</v>
      </c>
      <c r="R333" s="223">
        <f>Q333*H333</f>
        <v>0.7506041399999999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164</v>
      </c>
      <c r="AT333" s="225" t="s">
        <v>159</v>
      </c>
      <c r="AU333" s="225" t="s">
        <v>82</v>
      </c>
      <c r="AY333" s="18" t="s">
        <v>157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80</v>
      </c>
      <c r="BK333" s="226">
        <f>ROUND(I333*H333,2)</f>
        <v>0</v>
      </c>
      <c r="BL333" s="18" t="s">
        <v>164</v>
      </c>
      <c r="BM333" s="225" t="s">
        <v>927</v>
      </c>
    </row>
    <row r="334" spans="1:47" s="2" customFormat="1" ht="12">
      <c r="A334" s="39"/>
      <c r="B334" s="40"/>
      <c r="C334" s="41"/>
      <c r="D334" s="227" t="s">
        <v>166</v>
      </c>
      <c r="E334" s="41"/>
      <c r="F334" s="228" t="s">
        <v>928</v>
      </c>
      <c r="G334" s="41"/>
      <c r="H334" s="41"/>
      <c r="I334" s="229"/>
      <c r="J334" s="41"/>
      <c r="K334" s="41"/>
      <c r="L334" s="45"/>
      <c r="M334" s="230"/>
      <c r="N334" s="231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166</v>
      </c>
      <c r="AU334" s="18" t="s">
        <v>82</v>
      </c>
    </row>
    <row r="335" spans="1:47" s="2" customFormat="1" ht="12">
      <c r="A335" s="39"/>
      <c r="B335" s="40"/>
      <c r="C335" s="41"/>
      <c r="D335" s="232" t="s">
        <v>168</v>
      </c>
      <c r="E335" s="41"/>
      <c r="F335" s="233" t="s">
        <v>929</v>
      </c>
      <c r="G335" s="41"/>
      <c r="H335" s="41"/>
      <c r="I335" s="229"/>
      <c r="J335" s="41"/>
      <c r="K335" s="41"/>
      <c r="L335" s="45"/>
      <c r="M335" s="230"/>
      <c r="N335" s="231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168</v>
      </c>
      <c r="AU335" s="18" t="s">
        <v>82</v>
      </c>
    </row>
    <row r="336" spans="1:65" s="2" customFormat="1" ht="24.15" customHeight="1">
      <c r="A336" s="39"/>
      <c r="B336" s="40"/>
      <c r="C336" s="214" t="s">
        <v>930</v>
      </c>
      <c r="D336" s="267" t="s">
        <v>159</v>
      </c>
      <c r="E336" s="215" t="s">
        <v>931</v>
      </c>
      <c r="F336" s="216" t="s">
        <v>932</v>
      </c>
      <c r="G336" s="217" t="s">
        <v>200</v>
      </c>
      <c r="H336" s="218">
        <v>55.25</v>
      </c>
      <c r="I336" s="219"/>
      <c r="J336" s="220">
        <f>ROUND(I336*H336,2)</f>
        <v>0</v>
      </c>
      <c r="K336" s="216" t="s">
        <v>255</v>
      </c>
      <c r="L336" s="45"/>
      <c r="M336" s="221" t="s">
        <v>19</v>
      </c>
      <c r="N336" s="222" t="s">
        <v>43</v>
      </c>
      <c r="O336" s="85"/>
      <c r="P336" s="223">
        <f>O336*H336</f>
        <v>0</v>
      </c>
      <c r="Q336" s="223">
        <v>0.00438</v>
      </c>
      <c r="R336" s="223">
        <f>Q336*H336</f>
        <v>0.24199500000000002</v>
      </c>
      <c r="S336" s="223">
        <v>0</v>
      </c>
      <c r="T336" s="224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164</v>
      </c>
      <c r="AT336" s="225" t="s">
        <v>159</v>
      </c>
      <c r="AU336" s="225" t="s">
        <v>82</v>
      </c>
      <c r="AY336" s="18" t="s">
        <v>157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8" t="s">
        <v>80</v>
      </c>
      <c r="BK336" s="226">
        <f>ROUND(I336*H336,2)</f>
        <v>0</v>
      </c>
      <c r="BL336" s="18" t="s">
        <v>164</v>
      </c>
      <c r="BM336" s="225" t="s">
        <v>933</v>
      </c>
    </row>
    <row r="337" spans="1:47" s="2" customFormat="1" ht="12">
      <c r="A337" s="39"/>
      <c r="B337" s="40"/>
      <c r="C337" s="41"/>
      <c r="D337" s="227" t="s">
        <v>166</v>
      </c>
      <c r="E337" s="41"/>
      <c r="F337" s="228" t="s">
        <v>934</v>
      </c>
      <c r="G337" s="41"/>
      <c r="H337" s="41"/>
      <c r="I337" s="229"/>
      <c r="J337" s="41"/>
      <c r="K337" s="41"/>
      <c r="L337" s="45"/>
      <c r="M337" s="230"/>
      <c r="N337" s="231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166</v>
      </c>
      <c r="AU337" s="18" t="s">
        <v>82</v>
      </c>
    </row>
    <row r="338" spans="1:47" s="2" customFormat="1" ht="12">
      <c r="A338" s="39"/>
      <c r="B338" s="40"/>
      <c r="C338" s="41"/>
      <c r="D338" s="232" t="s">
        <v>168</v>
      </c>
      <c r="E338" s="41"/>
      <c r="F338" s="233" t="s">
        <v>935</v>
      </c>
      <c r="G338" s="41"/>
      <c r="H338" s="41"/>
      <c r="I338" s="229"/>
      <c r="J338" s="41"/>
      <c r="K338" s="41"/>
      <c r="L338" s="45"/>
      <c r="M338" s="230"/>
      <c r="N338" s="231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168</v>
      </c>
      <c r="AU338" s="18" t="s">
        <v>82</v>
      </c>
    </row>
    <row r="339" spans="1:51" s="13" customFormat="1" ht="12">
      <c r="A339" s="13"/>
      <c r="B339" s="234"/>
      <c r="C339" s="235"/>
      <c r="D339" s="227" t="s">
        <v>170</v>
      </c>
      <c r="E339" s="236" t="s">
        <v>19</v>
      </c>
      <c r="F339" s="237" t="s">
        <v>936</v>
      </c>
      <c r="G339" s="235"/>
      <c r="H339" s="238">
        <v>10.4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170</v>
      </c>
      <c r="AU339" s="244" t="s">
        <v>82</v>
      </c>
      <c r="AV339" s="13" t="s">
        <v>82</v>
      </c>
      <c r="AW339" s="13" t="s">
        <v>33</v>
      </c>
      <c r="AX339" s="13" t="s">
        <v>72</v>
      </c>
      <c r="AY339" s="244" t="s">
        <v>157</v>
      </c>
    </row>
    <row r="340" spans="1:51" s="13" customFormat="1" ht="12">
      <c r="A340" s="13"/>
      <c r="B340" s="234"/>
      <c r="C340" s="235"/>
      <c r="D340" s="227" t="s">
        <v>170</v>
      </c>
      <c r="E340" s="236" t="s">
        <v>19</v>
      </c>
      <c r="F340" s="237" t="s">
        <v>937</v>
      </c>
      <c r="G340" s="235"/>
      <c r="H340" s="238">
        <v>44.85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170</v>
      </c>
      <c r="AU340" s="244" t="s">
        <v>82</v>
      </c>
      <c r="AV340" s="13" t="s">
        <v>82</v>
      </c>
      <c r="AW340" s="13" t="s">
        <v>33</v>
      </c>
      <c r="AX340" s="13" t="s">
        <v>72</v>
      </c>
      <c r="AY340" s="244" t="s">
        <v>157</v>
      </c>
    </row>
    <row r="341" spans="1:51" s="15" customFormat="1" ht="12">
      <c r="A341" s="15"/>
      <c r="B341" s="256"/>
      <c r="C341" s="257"/>
      <c r="D341" s="227" t="s">
        <v>170</v>
      </c>
      <c r="E341" s="258" t="s">
        <v>19</v>
      </c>
      <c r="F341" s="259" t="s">
        <v>208</v>
      </c>
      <c r="G341" s="257"/>
      <c r="H341" s="260">
        <v>55.25</v>
      </c>
      <c r="I341" s="261"/>
      <c r="J341" s="257"/>
      <c r="K341" s="257"/>
      <c r="L341" s="262"/>
      <c r="M341" s="263"/>
      <c r="N341" s="264"/>
      <c r="O341" s="264"/>
      <c r="P341" s="264"/>
      <c r="Q341" s="264"/>
      <c r="R341" s="264"/>
      <c r="S341" s="264"/>
      <c r="T341" s="26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6" t="s">
        <v>170</v>
      </c>
      <c r="AU341" s="266" t="s">
        <v>82</v>
      </c>
      <c r="AV341" s="15" t="s">
        <v>164</v>
      </c>
      <c r="AW341" s="15" t="s">
        <v>33</v>
      </c>
      <c r="AX341" s="15" t="s">
        <v>80</v>
      </c>
      <c r="AY341" s="266" t="s">
        <v>157</v>
      </c>
    </row>
    <row r="342" spans="1:65" s="2" customFormat="1" ht="24.15" customHeight="1">
      <c r="A342" s="39"/>
      <c r="B342" s="40"/>
      <c r="C342" s="214" t="s">
        <v>448</v>
      </c>
      <c r="D342" s="214" t="s">
        <v>159</v>
      </c>
      <c r="E342" s="215" t="s">
        <v>938</v>
      </c>
      <c r="F342" s="216" t="s">
        <v>939</v>
      </c>
      <c r="G342" s="217" t="s">
        <v>200</v>
      </c>
      <c r="H342" s="218">
        <v>2886.939</v>
      </c>
      <c r="I342" s="219"/>
      <c r="J342" s="220">
        <f>ROUND(I342*H342,2)</f>
        <v>0</v>
      </c>
      <c r="K342" s="216" t="s">
        <v>163</v>
      </c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0.004</v>
      </c>
      <c r="R342" s="223">
        <f>Q342*H342</f>
        <v>11.547756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164</v>
      </c>
      <c r="AT342" s="225" t="s">
        <v>159</v>
      </c>
      <c r="AU342" s="225" t="s">
        <v>82</v>
      </c>
      <c r="AY342" s="18" t="s">
        <v>157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80</v>
      </c>
      <c r="BK342" s="226">
        <f>ROUND(I342*H342,2)</f>
        <v>0</v>
      </c>
      <c r="BL342" s="18" t="s">
        <v>164</v>
      </c>
      <c r="BM342" s="225" t="s">
        <v>940</v>
      </c>
    </row>
    <row r="343" spans="1:47" s="2" customFormat="1" ht="12">
      <c r="A343" s="39"/>
      <c r="B343" s="40"/>
      <c r="C343" s="41"/>
      <c r="D343" s="227" t="s">
        <v>166</v>
      </c>
      <c r="E343" s="41"/>
      <c r="F343" s="228" t="s">
        <v>941</v>
      </c>
      <c r="G343" s="41"/>
      <c r="H343" s="41"/>
      <c r="I343" s="229"/>
      <c r="J343" s="41"/>
      <c r="K343" s="41"/>
      <c r="L343" s="45"/>
      <c r="M343" s="230"/>
      <c r="N343" s="231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166</v>
      </c>
      <c r="AU343" s="18" t="s">
        <v>82</v>
      </c>
    </row>
    <row r="344" spans="1:47" s="2" customFormat="1" ht="12">
      <c r="A344" s="39"/>
      <c r="B344" s="40"/>
      <c r="C344" s="41"/>
      <c r="D344" s="232" t="s">
        <v>168</v>
      </c>
      <c r="E344" s="41"/>
      <c r="F344" s="233" t="s">
        <v>942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168</v>
      </c>
      <c r="AU344" s="18" t="s">
        <v>82</v>
      </c>
    </row>
    <row r="345" spans="1:65" s="2" customFormat="1" ht="24.15" customHeight="1">
      <c r="A345" s="39"/>
      <c r="B345" s="40"/>
      <c r="C345" s="214" t="s">
        <v>454</v>
      </c>
      <c r="D345" s="214" t="s">
        <v>159</v>
      </c>
      <c r="E345" s="215" t="s">
        <v>943</v>
      </c>
      <c r="F345" s="216" t="s">
        <v>944</v>
      </c>
      <c r="G345" s="217" t="s">
        <v>200</v>
      </c>
      <c r="H345" s="218">
        <v>557.323</v>
      </c>
      <c r="I345" s="219"/>
      <c r="J345" s="220">
        <f>ROUND(I345*H345,2)</f>
        <v>0</v>
      </c>
      <c r="K345" s="216" t="s">
        <v>163</v>
      </c>
      <c r="L345" s="45"/>
      <c r="M345" s="221" t="s">
        <v>19</v>
      </c>
      <c r="N345" s="222" t="s">
        <v>43</v>
      </c>
      <c r="O345" s="85"/>
      <c r="P345" s="223">
        <f>O345*H345</f>
        <v>0</v>
      </c>
      <c r="Q345" s="223">
        <v>0.0154</v>
      </c>
      <c r="R345" s="223">
        <f>Q345*H345</f>
        <v>8.5827742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164</v>
      </c>
      <c r="AT345" s="225" t="s">
        <v>159</v>
      </c>
      <c r="AU345" s="225" t="s">
        <v>82</v>
      </c>
      <c r="AY345" s="18" t="s">
        <v>157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80</v>
      </c>
      <c r="BK345" s="226">
        <f>ROUND(I345*H345,2)</f>
        <v>0</v>
      </c>
      <c r="BL345" s="18" t="s">
        <v>164</v>
      </c>
      <c r="BM345" s="225" t="s">
        <v>945</v>
      </c>
    </row>
    <row r="346" spans="1:47" s="2" customFormat="1" ht="12">
      <c r="A346" s="39"/>
      <c r="B346" s="40"/>
      <c r="C346" s="41"/>
      <c r="D346" s="227" t="s">
        <v>166</v>
      </c>
      <c r="E346" s="41"/>
      <c r="F346" s="228" t="s">
        <v>946</v>
      </c>
      <c r="G346" s="41"/>
      <c r="H346" s="41"/>
      <c r="I346" s="229"/>
      <c r="J346" s="41"/>
      <c r="K346" s="41"/>
      <c r="L346" s="45"/>
      <c r="M346" s="230"/>
      <c r="N346" s="231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166</v>
      </c>
      <c r="AU346" s="18" t="s">
        <v>82</v>
      </c>
    </row>
    <row r="347" spans="1:47" s="2" customFormat="1" ht="12">
      <c r="A347" s="39"/>
      <c r="B347" s="40"/>
      <c r="C347" s="41"/>
      <c r="D347" s="232" t="s">
        <v>168</v>
      </c>
      <c r="E347" s="41"/>
      <c r="F347" s="233" t="s">
        <v>947</v>
      </c>
      <c r="G347" s="41"/>
      <c r="H347" s="41"/>
      <c r="I347" s="229"/>
      <c r="J347" s="41"/>
      <c r="K347" s="41"/>
      <c r="L347" s="45"/>
      <c r="M347" s="230"/>
      <c r="N347" s="231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168</v>
      </c>
      <c r="AU347" s="18" t="s">
        <v>82</v>
      </c>
    </row>
    <row r="348" spans="1:51" s="13" customFormat="1" ht="12">
      <c r="A348" s="13"/>
      <c r="B348" s="234"/>
      <c r="C348" s="235"/>
      <c r="D348" s="227" t="s">
        <v>170</v>
      </c>
      <c r="E348" s="236" t="s">
        <v>19</v>
      </c>
      <c r="F348" s="237" t="s">
        <v>948</v>
      </c>
      <c r="G348" s="235"/>
      <c r="H348" s="238">
        <v>557.323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170</v>
      </c>
      <c r="AU348" s="244" t="s">
        <v>82</v>
      </c>
      <c r="AV348" s="13" t="s">
        <v>82</v>
      </c>
      <c r="AW348" s="13" t="s">
        <v>33</v>
      </c>
      <c r="AX348" s="13" t="s">
        <v>80</v>
      </c>
      <c r="AY348" s="244" t="s">
        <v>157</v>
      </c>
    </row>
    <row r="349" spans="1:65" s="2" customFormat="1" ht="24.15" customHeight="1">
      <c r="A349" s="39"/>
      <c r="B349" s="40"/>
      <c r="C349" s="214" t="s">
        <v>461</v>
      </c>
      <c r="D349" s="267" t="s">
        <v>159</v>
      </c>
      <c r="E349" s="215" t="s">
        <v>949</v>
      </c>
      <c r="F349" s="216" t="s">
        <v>950</v>
      </c>
      <c r="G349" s="217" t="s">
        <v>200</v>
      </c>
      <c r="H349" s="218">
        <v>2018.878</v>
      </c>
      <c r="I349" s="219"/>
      <c r="J349" s="220">
        <f>ROUND(I349*H349,2)</f>
        <v>0</v>
      </c>
      <c r="K349" s="216" t="s">
        <v>163</v>
      </c>
      <c r="L349" s="45"/>
      <c r="M349" s="221" t="s">
        <v>19</v>
      </c>
      <c r="N349" s="222" t="s">
        <v>43</v>
      </c>
      <c r="O349" s="85"/>
      <c r="P349" s="223">
        <f>O349*H349</f>
        <v>0</v>
      </c>
      <c r="Q349" s="223">
        <v>0.01838</v>
      </c>
      <c r="R349" s="223">
        <f>Q349*H349</f>
        <v>37.10697764</v>
      </c>
      <c r="S349" s="223">
        <v>0</v>
      </c>
      <c r="T349" s="224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5" t="s">
        <v>164</v>
      </c>
      <c r="AT349" s="225" t="s">
        <v>159</v>
      </c>
      <c r="AU349" s="225" t="s">
        <v>82</v>
      </c>
      <c r="AY349" s="18" t="s">
        <v>157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8" t="s">
        <v>80</v>
      </c>
      <c r="BK349" s="226">
        <f>ROUND(I349*H349,2)</f>
        <v>0</v>
      </c>
      <c r="BL349" s="18" t="s">
        <v>164</v>
      </c>
      <c r="BM349" s="225" t="s">
        <v>951</v>
      </c>
    </row>
    <row r="350" spans="1:47" s="2" customFormat="1" ht="12">
      <c r="A350" s="39"/>
      <c r="B350" s="40"/>
      <c r="C350" s="41"/>
      <c r="D350" s="227" t="s">
        <v>166</v>
      </c>
      <c r="E350" s="41"/>
      <c r="F350" s="228" t="s">
        <v>952</v>
      </c>
      <c r="G350" s="41"/>
      <c r="H350" s="41"/>
      <c r="I350" s="229"/>
      <c r="J350" s="41"/>
      <c r="K350" s="41"/>
      <c r="L350" s="45"/>
      <c r="M350" s="230"/>
      <c r="N350" s="231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166</v>
      </c>
      <c r="AU350" s="18" t="s">
        <v>82</v>
      </c>
    </row>
    <row r="351" spans="1:47" s="2" customFormat="1" ht="12">
      <c r="A351" s="39"/>
      <c r="B351" s="40"/>
      <c r="C351" s="41"/>
      <c r="D351" s="232" t="s">
        <v>168</v>
      </c>
      <c r="E351" s="41"/>
      <c r="F351" s="233" t="s">
        <v>953</v>
      </c>
      <c r="G351" s="41"/>
      <c r="H351" s="41"/>
      <c r="I351" s="229"/>
      <c r="J351" s="41"/>
      <c r="K351" s="41"/>
      <c r="L351" s="45"/>
      <c r="M351" s="230"/>
      <c r="N351" s="231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168</v>
      </c>
      <c r="AU351" s="18" t="s">
        <v>82</v>
      </c>
    </row>
    <row r="352" spans="1:51" s="13" customFormat="1" ht="12">
      <c r="A352" s="13"/>
      <c r="B352" s="234"/>
      <c r="C352" s="235"/>
      <c r="D352" s="227" t="s">
        <v>170</v>
      </c>
      <c r="E352" s="236" t="s">
        <v>19</v>
      </c>
      <c r="F352" s="237" t="s">
        <v>954</v>
      </c>
      <c r="G352" s="235"/>
      <c r="H352" s="238">
        <v>17.09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4" t="s">
        <v>170</v>
      </c>
      <c r="AU352" s="244" t="s">
        <v>82</v>
      </c>
      <c r="AV352" s="13" t="s">
        <v>82</v>
      </c>
      <c r="AW352" s="13" t="s">
        <v>33</v>
      </c>
      <c r="AX352" s="13" t="s">
        <v>72</v>
      </c>
      <c r="AY352" s="244" t="s">
        <v>157</v>
      </c>
    </row>
    <row r="353" spans="1:51" s="13" customFormat="1" ht="12">
      <c r="A353" s="13"/>
      <c r="B353" s="234"/>
      <c r="C353" s="235"/>
      <c r="D353" s="227" t="s">
        <v>170</v>
      </c>
      <c r="E353" s="236" t="s">
        <v>19</v>
      </c>
      <c r="F353" s="237" t="s">
        <v>955</v>
      </c>
      <c r="G353" s="235"/>
      <c r="H353" s="238">
        <v>9.036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170</v>
      </c>
      <c r="AU353" s="244" t="s">
        <v>82</v>
      </c>
      <c r="AV353" s="13" t="s">
        <v>82</v>
      </c>
      <c r="AW353" s="13" t="s">
        <v>33</v>
      </c>
      <c r="AX353" s="13" t="s">
        <v>72</v>
      </c>
      <c r="AY353" s="244" t="s">
        <v>157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956</v>
      </c>
      <c r="G354" s="235"/>
      <c r="H354" s="238">
        <v>339.768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957</v>
      </c>
      <c r="G355" s="235"/>
      <c r="H355" s="238">
        <v>37.05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3" customFormat="1" ht="12">
      <c r="A356" s="13"/>
      <c r="B356" s="234"/>
      <c r="C356" s="235"/>
      <c r="D356" s="227" t="s">
        <v>170</v>
      </c>
      <c r="E356" s="236" t="s">
        <v>19</v>
      </c>
      <c r="F356" s="237" t="s">
        <v>958</v>
      </c>
      <c r="G356" s="235"/>
      <c r="H356" s="238">
        <v>7.8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4" t="s">
        <v>170</v>
      </c>
      <c r="AU356" s="244" t="s">
        <v>82</v>
      </c>
      <c r="AV356" s="13" t="s">
        <v>82</v>
      </c>
      <c r="AW356" s="13" t="s">
        <v>33</v>
      </c>
      <c r="AX356" s="13" t="s">
        <v>72</v>
      </c>
      <c r="AY356" s="244" t="s">
        <v>157</v>
      </c>
    </row>
    <row r="357" spans="1:51" s="13" customFormat="1" ht="12">
      <c r="A357" s="13"/>
      <c r="B357" s="234"/>
      <c r="C357" s="235"/>
      <c r="D357" s="227" t="s">
        <v>170</v>
      </c>
      <c r="E357" s="236" t="s">
        <v>19</v>
      </c>
      <c r="F357" s="237" t="s">
        <v>959</v>
      </c>
      <c r="G357" s="235"/>
      <c r="H357" s="238">
        <v>2.923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170</v>
      </c>
      <c r="AU357" s="244" t="s">
        <v>82</v>
      </c>
      <c r="AV357" s="13" t="s">
        <v>82</v>
      </c>
      <c r="AW357" s="13" t="s">
        <v>33</v>
      </c>
      <c r="AX357" s="13" t="s">
        <v>72</v>
      </c>
      <c r="AY357" s="244" t="s">
        <v>157</v>
      </c>
    </row>
    <row r="358" spans="1:51" s="13" customFormat="1" ht="12">
      <c r="A358" s="13"/>
      <c r="B358" s="234"/>
      <c r="C358" s="235"/>
      <c r="D358" s="227" t="s">
        <v>170</v>
      </c>
      <c r="E358" s="236" t="s">
        <v>19</v>
      </c>
      <c r="F358" s="237" t="s">
        <v>960</v>
      </c>
      <c r="G358" s="235"/>
      <c r="H358" s="238">
        <v>942.21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170</v>
      </c>
      <c r="AU358" s="244" t="s">
        <v>82</v>
      </c>
      <c r="AV358" s="13" t="s">
        <v>82</v>
      </c>
      <c r="AW358" s="13" t="s">
        <v>33</v>
      </c>
      <c r="AX358" s="13" t="s">
        <v>72</v>
      </c>
      <c r="AY358" s="244" t="s">
        <v>157</v>
      </c>
    </row>
    <row r="359" spans="1:51" s="13" customFormat="1" ht="12">
      <c r="A359" s="13"/>
      <c r="B359" s="234"/>
      <c r="C359" s="235"/>
      <c r="D359" s="227" t="s">
        <v>170</v>
      </c>
      <c r="E359" s="236" t="s">
        <v>19</v>
      </c>
      <c r="F359" s="237" t="s">
        <v>961</v>
      </c>
      <c r="G359" s="235"/>
      <c r="H359" s="238">
        <v>8.64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170</v>
      </c>
      <c r="AU359" s="244" t="s">
        <v>82</v>
      </c>
      <c r="AV359" s="13" t="s">
        <v>82</v>
      </c>
      <c r="AW359" s="13" t="s">
        <v>33</v>
      </c>
      <c r="AX359" s="13" t="s">
        <v>72</v>
      </c>
      <c r="AY359" s="244" t="s">
        <v>157</v>
      </c>
    </row>
    <row r="360" spans="1:51" s="13" customFormat="1" ht="12">
      <c r="A360" s="13"/>
      <c r="B360" s="234"/>
      <c r="C360" s="235"/>
      <c r="D360" s="227" t="s">
        <v>170</v>
      </c>
      <c r="E360" s="236" t="s">
        <v>19</v>
      </c>
      <c r="F360" s="237" t="s">
        <v>962</v>
      </c>
      <c r="G360" s="235"/>
      <c r="H360" s="238">
        <v>1151.284</v>
      </c>
      <c r="I360" s="239"/>
      <c r="J360" s="235"/>
      <c r="K360" s="235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170</v>
      </c>
      <c r="AU360" s="244" t="s">
        <v>82</v>
      </c>
      <c r="AV360" s="13" t="s">
        <v>82</v>
      </c>
      <c r="AW360" s="13" t="s">
        <v>33</v>
      </c>
      <c r="AX360" s="13" t="s">
        <v>72</v>
      </c>
      <c r="AY360" s="244" t="s">
        <v>157</v>
      </c>
    </row>
    <row r="361" spans="1:51" s="13" customFormat="1" ht="12">
      <c r="A361" s="13"/>
      <c r="B361" s="234"/>
      <c r="C361" s="235"/>
      <c r="D361" s="227" t="s">
        <v>170</v>
      </c>
      <c r="E361" s="236" t="s">
        <v>19</v>
      </c>
      <c r="F361" s="237" t="s">
        <v>936</v>
      </c>
      <c r="G361" s="235"/>
      <c r="H361" s="238">
        <v>10.4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170</v>
      </c>
      <c r="AU361" s="244" t="s">
        <v>82</v>
      </c>
      <c r="AV361" s="13" t="s">
        <v>82</v>
      </c>
      <c r="AW361" s="13" t="s">
        <v>33</v>
      </c>
      <c r="AX361" s="13" t="s">
        <v>72</v>
      </c>
      <c r="AY361" s="244" t="s">
        <v>157</v>
      </c>
    </row>
    <row r="362" spans="1:51" s="13" customFormat="1" ht="12">
      <c r="A362" s="13"/>
      <c r="B362" s="234"/>
      <c r="C362" s="235"/>
      <c r="D362" s="227" t="s">
        <v>170</v>
      </c>
      <c r="E362" s="236" t="s">
        <v>19</v>
      </c>
      <c r="F362" s="237" t="s">
        <v>963</v>
      </c>
      <c r="G362" s="235"/>
      <c r="H362" s="238">
        <v>-557.323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170</v>
      </c>
      <c r="AU362" s="244" t="s">
        <v>82</v>
      </c>
      <c r="AV362" s="13" t="s">
        <v>82</v>
      </c>
      <c r="AW362" s="13" t="s">
        <v>33</v>
      </c>
      <c r="AX362" s="13" t="s">
        <v>72</v>
      </c>
      <c r="AY362" s="244" t="s">
        <v>157</v>
      </c>
    </row>
    <row r="363" spans="1:51" s="13" customFormat="1" ht="12">
      <c r="A363" s="13"/>
      <c r="B363" s="234"/>
      <c r="C363" s="235"/>
      <c r="D363" s="227" t="s">
        <v>170</v>
      </c>
      <c r="E363" s="236" t="s">
        <v>19</v>
      </c>
      <c r="F363" s="237" t="s">
        <v>547</v>
      </c>
      <c r="G363" s="235"/>
      <c r="H363" s="238">
        <v>50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170</v>
      </c>
      <c r="AU363" s="244" t="s">
        <v>82</v>
      </c>
      <c r="AV363" s="13" t="s">
        <v>82</v>
      </c>
      <c r="AW363" s="13" t="s">
        <v>33</v>
      </c>
      <c r="AX363" s="13" t="s">
        <v>72</v>
      </c>
      <c r="AY363" s="244" t="s">
        <v>157</v>
      </c>
    </row>
    <row r="364" spans="1:51" s="15" customFormat="1" ht="12">
      <c r="A364" s="15"/>
      <c r="B364" s="256"/>
      <c r="C364" s="257"/>
      <c r="D364" s="227" t="s">
        <v>170</v>
      </c>
      <c r="E364" s="258" t="s">
        <v>19</v>
      </c>
      <c r="F364" s="259" t="s">
        <v>208</v>
      </c>
      <c r="G364" s="257"/>
      <c r="H364" s="260">
        <v>2018.8780000000006</v>
      </c>
      <c r="I364" s="261"/>
      <c r="J364" s="257"/>
      <c r="K364" s="257"/>
      <c r="L364" s="262"/>
      <c r="M364" s="263"/>
      <c r="N364" s="264"/>
      <c r="O364" s="264"/>
      <c r="P364" s="264"/>
      <c r="Q364" s="264"/>
      <c r="R364" s="264"/>
      <c r="S364" s="264"/>
      <c r="T364" s="26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6" t="s">
        <v>170</v>
      </c>
      <c r="AU364" s="266" t="s">
        <v>82</v>
      </c>
      <c r="AV364" s="15" t="s">
        <v>164</v>
      </c>
      <c r="AW364" s="15" t="s">
        <v>33</v>
      </c>
      <c r="AX364" s="15" t="s">
        <v>80</v>
      </c>
      <c r="AY364" s="266" t="s">
        <v>157</v>
      </c>
    </row>
    <row r="365" spans="1:65" s="2" customFormat="1" ht="24.15" customHeight="1">
      <c r="A365" s="39"/>
      <c r="B365" s="40"/>
      <c r="C365" s="214" t="s">
        <v>468</v>
      </c>
      <c r="D365" s="267" t="s">
        <v>159</v>
      </c>
      <c r="E365" s="215" t="s">
        <v>964</v>
      </c>
      <c r="F365" s="216" t="s">
        <v>965</v>
      </c>
      <c r="G365" s="217" t="s">
        <v>200</v>
      </c>
      <c r="H365" s="218">
        <v>50</v>
      </c>
      <c r="I365" s="219"/>
      <c r="J365" s="220">
        <f>ROUND(I365*H365,2)</f>
        <v>0</v>
      </c>
      <c r="K365" s="216" t="s">
        <v>163</v>
      </c>
      <c r="L365" s="45"/>
      <c r="M365" s="221" t="s">
        <v>19</v>
      </c>
      <c r="N365" s="222" t="s">
        <v>43</v>
      </c>
      <c r="O365" s="85"/>
      <c r="P365" s="223">
        <f>O365*H365</f>
        <v>0</v>
      </c>
      <c r="Q365" s="223">
        <v>0.0079</v>
      </c>
      <c r="R365" s="223">
        <f>Q365*H365</f>
        <v>0.395</v>
      </c>
      <c r="S365" s="223">
        <v>0</v>
      </c>
      <c r="T365" s="224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5" t="s">
        <v>164</v>
      </c>
      <c r="AT365" s="225" t="s">
        <v>159</v>
      </c>
      <c r="AU365" s="225" t="s">
        <v>82</v>
      </c>
      <c r="AY365" s="18" t="s">
        <v>157</v>
      </c>
      <c r="BE365" s="226">
        <f>IF(N365="základní",J365,0)</f>
        <v>0</v>
      </c>
      <c r="BF365" s="226">
        <f>IF(N365="snížená",J365,0)</f>
        <v>0</v>
      </c>
      <c r="BG365" s="226">
        <f>IF(N365="zákl. přenesená",J365,0)</f>
        <v>0</v>
      </c>
      <c r="BH365" s="226">
        <f>IF(N365="sníž. přenesená",J365,0)</f>
        <v>0</v>
      </c>
      <c r="BI365" s="226">
        <f>IF(N365="nulová",J365,0)</f>
        <v>0</v>
      </c>
      <c r="BJ365" s="18" t="s">
        <v>80</v>
      </c>
      <c r="BK365" s="226">
        <f>ROUND(I365*H365,2)</f>
        <v>0</v>
      </c>
      <c r="BL365" s="18" t="s">
        <v>164</v>
      </c>
      <c r="BM365" s="225" t="s">
        <v>966</v>
      </c>
    </row>
    <row r="366" spans="1:47" s="2" customFormat="1" ht="12">
      <c r="A366" s="39"/>
      <c r="B366" s="40"/>
      <c r="C366" s="41"/>
      <c r="D366" s="227" t="s">
        <v>166</v>
      </c>
      <c r="E366" s="41"/>
      <c r="F366" s="228" t="s">
        <v>967</v>
      </c>
      <c r="G366" s="41"/>
      <c r="H366" s="41"/>
      <c r="I366" s="229"/>
      <c r="J366" s="41"/>
      <c r="K366" s="41"/>
      <c r="L366" s="45"/>
      <c r="M366" s="230"/>
      <c r="N366" s="231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166</v>
      </c>
      <c r="AU366" s="18" t="s">
        <v>82</v>
      </c>
    </row>
    <row r="367" spans="1:47" s="2" customFormat="1" ht="12">
      <c r="A367" s="39"/>
      <c r="B367" s="40"/>
      <c r="C367" s="41"/>
      <c r="D367" s="232" t="s">
        <v>168</v>
      </c>
      <c r="E367" s="41"/>
      <c r="F367" s="233" t="s">
        <v>968</v>
      </c>
      <c r="G367" s="41"/>
      <c r="H367" s="41"/>
      <c r="I367" s="229"/>
      <c r="J367" s="41"/>
      <c r="K367" s="41"/>
      <c r="L367" s="45"/>
      <c r="M367" s="230"/>
      <c r="N367" s="231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168</v>
      </c>
      <c r="AU367" s="18" t="s">
        <v>82</v>
      </c>
    </row>
    <row r="368" spans="1:65" s="2" customFormat="1" ht="16.5" customHeight="1">
      <c r="A368" s="39"/>
      <c r="B368" s="40"/>
      <c r="C368" s="214" t="s">
        <v>969</v>
      </c>
      <c r="D368" s="267" t="s">
        <v>159</v>
      </c>
      <c r="E368" s="215" t="s">
        <v>970</v>
      </c>
      <c r="F368" s="216" t="s">
        <v>971</v>
      </c>
      <c r="G368" s="217" t="s">
        <v>200</v>
      </c>
      <c r="H368" s="218">
        <v>4.704</v>
      </c>
      <c r="I368" s="219"/>
      <c r="J368" s="220">
        <f>ROUND(I368*H368,2)</f>
        <v>0</v>
      </c>
      <c r="K368" s="216" t="s">
        <v>255</v>
      </c>
      <c r="L368" s="45"/>
      <c r="M368" s="221" t="s">
        <v>19</v>
      </c>
      <c r="N368" s="222" t="s">
        <v>43</v>
      </c>
      <c r="O368" s="85"/>
      <c r="P368" s="223">
        <f>O368*H368</f>
        <v>0</v>
      </c>
      <c r="Q368" s="223">
        <v>0.00085</v>
      </c>
      <c r="R368" s="223">
        <f>Q368*H368</f>
        <v>0.003998399999999999</v>
      </c>
      <c r="S368" s="223">
        <v>0</v>
      </c>
      <c r="T368" s="224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5" t="s">
        <v>164</v>
      </c>
      <c r="AT368" s="225" t="s">
        <v>159</v>
      </c>
      <c r="AU368" s="225" t="s">
        <v>82</v>
      </c>
      <c r="AY368" s="18" t="s">
        <v>157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8" t="s">
        <v>80</v>
      </c>
      <c r="BK368" s="226">
        <f>ROUND(I368*H368,2)</f>
        <v>0</v>
      </c>
      <c r="BL368" s="18" t="s">
        <v>164</v>
      </c>
      <c r="BM368" s="225" t="s">
        <v>972</v>
      </c>
    </row>
    <row r="369" spans="1:47" s="2" customFormat="1" ht="12">
      <c r="A369" s="39"/>
      <c r="B369" s="40"/>
      <c r="C369" s="41"/>
      <c r="D369" s="227" t="s">
        <v>166</v>
      </c>
      <c r="E369" s="41"/>
      <c r="F369" s="228" t="s">
        <v>973</v>
      </c>
      <c r="G369" s="41"/>
      <c r="H369" s="41"/>
      <c r="I369" s="229"/>
      <c r="J369" s="41"/>
      <c r="K369" s="41"/>
      <c r="L369" s="45"/>
      <c r="M369" s="230"/>
      <c r="N369" s="231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166</v>
      </c>
      <c r="AU369" s="18" t="s">
        <v>82</v>
      </c>
    </row>
    <row r="370" spans="1:47" s="2" customFormat="1" ht="12">
      <c r="A370" s="39"/>
      <c r="B370" s="40"/>
      <c r="C370" s="41"/>
      <c r="D370" s="232" t="s">
        <v>168</v>
      </c>
      <c r="E370" s="41"/>
      <c r="F370" s="233" t="s">
        <v>974</v>
      </c>
      <c r="G370" s="41"/>
      <c r="H370" s="41"/>
      <c r="I370" s="229"/>
      <c r="J370" s="41"/>
      <c r="K370" s="41"/>
      <c r="L370" s="45"/>
      <c r="M370" s="230"/>
      <c r="N370" s="231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168</v>
      </c>
      <c r="AU370" s="18" t="s">
        <v>82</v>
      </c>
    </row>
    <row r="371" spans="1:51" s="13" customFormat="1" ht="12">
      <c r="A371" s="13"/>
      <c r="B371" s="234"/>
      <c r="C371" s="235"/>
      <c r="D371" s="227" t="s">
        <v>170</v>
      </c>
      <c r="E371" s="236" t="s">
        <v>19</v>
      </c>
      <c r="F371" s="237" t="s">
        <v>975</v>
      </c>
      <c r="G371" s="235"/>
      <c r="H371" s="238">
        <v>1.924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170</v>
      </c>
      <c r="AU371" s="244" t="s">
        <v>82</v>
      </c>
      <c r="AV371" s="13" t="s">
        <v>82</v>
      </c>
      <c r="AW371" s="13" t="s">
        <v>33</v>
      </c>
      <c r="AX371" s="13" t="s">
        <v>72</v>
      </c>
      <c r="AY371" s="244" t="s">
        <v>157</v>
      </c>
    </row>
    <row r="372" spans="1:51" s="13" customFormat="1" ht="12">
      <c r="A372" s="13"/>
      <c r="B372" s="234"/>
      <c r="C372" s="235"/>
      <c r="D372" s="227" t="s">
        <v>170</v>
      </c>
      <c r="E372" s="236" t="s">
        <v>19</v>
      </c>
      <c r="F372" s="237" t="s">
        <v>976</v>
      </c>
      <c r="G372" s="235"/>
      <c r="H372" s="238">
        <v>0.888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170</v>
      </c>
      <c r="AU372" s="244" t="s">
        <v>82</v>
      </c>
      <c r="AV372" s="13" t="s">
        <v>82</v>
      </c>
      <c r="AW372" s="13" t="s">
        <v>33</v>
      </c>
      <c r="AX372" s="13" t="s">
        <v>72</v>
      </c>
      <c r="AY372" s="244" t="s">
        <v>157</v>
      </c>
    </row>
    <row r="373" spans="1:51" s="13" customFormat="1" ht="12">
      <c r="A373" s="13"/>
      <c r="B373" s="234"/>
      <c r="C373" s="235"/>
      <c r="D373" s="227" t="s">
        <v>170</v>
      </c>
      <c r="E373" s="236" t="s">
        <v>19</v>
      </c>
      <c r="F373" s="237" t="s">
        <v>977</v>
      </c>
      <c r="G373" s="235"/>
      <c r="H373" s="238">
        <v>1.404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82</v>
      </c>
      <c r="AW373" s="13" t="s">
        <v>33</v>
      </c>
      <c r="AX373" s="13" t="s">
        <v>72</v>
      </c>
      <c r="AY373" s="244" t="s">
        <v>157</v>
      </c>
    </row>
    <row r="374" spans="1:51" s="13" customFormat="1" ht="12">
      <c r="A374" s="13"/>
      <c r="B374" s="234"/>
      <c r="C374" s="235"/>
      <c r="D374" s="227" t="s">
        <v>170</v>
      </c>
      <c r="E374" s="236" t="s">
        <v>19</v>
      </c>
      <c r="F374" s="237" t="s">
        <v>978</v>
      </c>
      <c r="G374" s="235"/>
      <c r="H374" s="238">
        <v>0.488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4" t="s">
        <v>170</v>
      </c>
      <c r="AU374" s="244" t="s">
        <v>82</v>
      </c>
      <c r="AV374" s="13" t="s">
        <v>82</v>
      </c>
      <c r="AW374" s="13" t="s">
        <v>33</v>
      </c>
      <c r="AX374" s="13" t="s">
        <v>72</v>
      </c>
      <c r="AY374" s="244" t="s">
        <v>157</v>
      </c>
    </row>
    <row r="375" spans="1:51" s="15" customFormat="1" ht="12">
      <c r="A375" s="15"/>
      <c r="B375" s="256"/>
      <c r="C375" s="257"/>
      <c r="D375" s="227" t="s">
        <v>170</v>
      </c>
      <c r="E375" s="258" t="s">
        <v>19</v>
      </c>
      <c r="F375" s="259" t="s">
        <v>208</v>
      </c>
      <c r="G375" s="257"/>
      <c r="H375" s="260">
        <v>4.703999999999999</v>
      </c>
      <c r="I375" s="261"/>
      <c r="J375" s="257"/>
      <c r="K375" s="257"/>
      <c r="L375" s="262"/>
      <c r="M375" s="263"/>
      <c r="N375" s="264"/>
      <c r="O375" s="264"/>
      <c r="P375" s="264"/>
      <c r="Q375" s="264"/>
      <c r="R375" s="264"/>
      <c r="S375" s="264"/>
      <c r="T375" s="26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6" t="s">
        <v>170</v>
      </c>
      <c r="AU375" s="266" t="s">
        <v>82</v>
      </c>
      <c r="AV375" s="15" t="s">
        <v>164</v>
      </c>
      <c r="AW375" s="15" t="s">
        <v>33</v>
      </c>
      <c r="AX375" s="15" t="s">
        <v>80</v>
      </c>
      <c r="AY375" s="266" t="s">
        <v>157</v>
      </c>
    </row>
    <row r="376" spans="1:65" s="2" customFormat="1" ht="24.15" customHeight="1">
      <c r="A376" s="39"/>
      <c r="B376" s="40"/>
      <c r="C376" s="214" t="s">
        <v>477</v>
      </c>
      <c r="D376" s="214" t="s">
        <v>159</v>
      </c>
      <c r="E376" s="215" t="s">
        <v>979</v>
      </c>
      <c r="F376" s="216" t="s">
        <v>980</v>
      </c>
      <c r="G376" s="217" t="s">
        <v>162</v>
      </c>
      <c r="H376" s="218">
        <v>1.2</v>
      </c>
      <c r="I376" s="219"/>
      <c r="J376" s="220">
        <f>ROUND(I376*H376,2)</f>
        <v>0</v>
      </c>
      <c r="K376" s="216" t="s">
        <v>163</v>
      </c>
      <c r="L376" s="45"/>
      <c r="M376" s="221" t="s">
        <v>19</v>
      </c>
      <c r="N376" s="222" t="s">
        <v>43</v>
      </c>
      <c r="O376" s="85"/>
      <c r="P376" s="223">
        <f>O376*H376</f>
        <v>0</v>
      </c>
      <c r="Q376" s="223">
        <v>2.25634</v>
      </c>
      <c r="R376" s="223">
        <f>Q376*H376</f>
        <v>2.7076079999999996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164</v>
      </c>
      <c r="AT376" s="225" t="s">
        <v>159</v>
      </c>
      <c r="AU376" s="225" t="s">
        <v>82</v>
      </c>
      <c r="AY376" s="18" t="s">
        <v>157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80</v>
      </c>
      <c r="BK376" s="226">
        <f>ROUND(I376*H376,2)</f>
        <v>0</v>
      </c>
      <c r="BL376" s="18" t="s">
        <v>164</v>
      </c>
      <c r="BM376" s="225" t="s">
        <v>981</v>
      </c>
    </row>
    <row r="377" spans="1:47" s="2" customFormat="1" ht="12">
      <c r="A377" s="39"/>
      <c r="B377" s="40"/>
      <c r="C377" s="41"/>
      <c r="D377" s="227" t="s">
        <v>166</v>
      </c>
      <c r="E377" s="41"/>
      <c r="F377" s="228" t="s">
        <v>982</v>
      </c>
      <c r="G377" s="41"/>
      <c r="H377" s="41"/>
      <c r="I377" s="229"/>
      <c r="J377" s="41"/>
      <c r="K377" s="41"/>
      <c r="L377" s="45"/>
      <c r="M377" s="230"/>
      <c r="N377" s="231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166</v>
      </c>
      <c r="AU377" s="18" t="s">
        <v>82</v>
      </c>
    </row>
    <row r="378" spans="1:47" s="2" customFormat="1" ht="12">
      <c r="A378" s="39"/>
      <c r="B378" s="40"/>
      <c r="C378" s="41"/>
      <c r="D378" s="232" t="s">
        <v>168</v>
      </c>
      <c r="E378" s="41"/>
      <c r="F378" s="233" t="s">
        <v>983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168</v>
      </c>
      <c r="AU378" s="18" t="s">
        <v>82</v>
      </c>
    </row>
    <row r="379" spans="1:51" s="13" customFormat="1" ht="12">
      <c r="A379" s="13"/>
      <c r="B379" s="234"/>
      <c r="C379" s="235"/>
      <c r="D379" s="227" t="s">
        <v>170</v>
      </c>
      <c r="E379" s="236" t="s">
        <v>19</v>
      </c>
      <c r="F379" s="237" t="s">
        <v>984</v>
      </c>
      <c r="G379" s="235"/>
      <c r="H379" s="238">
        <v>1.2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170</v>
      </c>
      <c r="AU379" s="244" t="s">
        <v>82</v>
      </c>
      <c r="AV379" s="13" t="s">
        <v>82</v>
      </c>
      <c r="AW379" s="13" t="s">
        <v>33</v>
      </c>
      <c r="AX379" s="13" t="s">
        <v>80</v>
      </c>
      <c r="AY379" s="244" t="s">
        <v>157</v>
      </c>
    </row>
    <row r="380" spans="1:65" s="2" customFormat="1" ht="24.15" customHeight="1">
      <c r="A380" s="39"/>
      <c r="B380" s="40"/>
      <c r="C380" s="214" t="s">
        <v>487</v>
      </c>
      <c r="D380" s="267" t="s">
        <v>159</v>
      </c>
      <c r="E380" s="215" t="s">
        <v>985</v>
      </c>
      <c r="F380" s="216" t="s">
        <v>986</v>
      </c>
      <c r="G380" s="217" t="s">
        <v>308</v>
      </c>
      <c r="H380" s="218">
        <v>49</v>
      </c>
      <c r="I380" s="219"/>
      <c r="J380" s="220">
        <f>ROUND(I380*H380,2)</f>
        <v>0</v>
      </c>
      <c r="K380" s="216" t="s">
        <v>163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0.01777</v>
      </c>
      <c r="R380" s="223">
        <f>Q380*H380</f>
        <v>0.87073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164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164</v>
      </c>
      <c r="BM380" s="225" t="s">
        <v>987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988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32" t="s">
        <v>168</v>
      </c>
      <c r="E382" s="41"/>
      <c r="F382" s="233" t="s">
        <v>989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168</v>
      </c>
      <c r="AU382" s="18" t="s">
        <v>82</v>
      </c>
    </row>
    <row r="383" spans="1:47" s="2" customFormat="1" ht="12">
      <c r="A383" s="39"/>
      <c r="B383" s="40"/>
      <c r="C383" s="41"/>
      <c r="D383" s="227" t="s">
        <v>298</v>
      </c>
      <c r="E383" s="41"/>
      <c r="F383" s="268" t="s">
        <v>990</v>
      </c>
      <c r="G383" s="41"/>
      <c r="H383" s="41"/>
      <c r="I383" s="229"/>
      <c r="J383" s="41"/>
      <c r="K383" s="41"/>
      <c r="L383" s="45"/>
      <c r="M383" s="230"/>
      <c r="N383" s="231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298</v>
      </c>
      <c r="AU383" s="18" t="s">
        <v>82</v>
      </c>
    </row>
    <row r="384" spans="1:51" s="13" customFormat="1" ht="12">
      <c r="A384" s="13"/>
      <c r="B384" s="234"/>
      <c r="C384" s="235"/>
      <c r="D384" s="227" t="s">
        <v>170</v>
      </c>
      <c r="E384" s="236" t="s">
        <v>19</v>
      </c>
      <c r="F384" s="237" t="s">
        <v>538</v>
      </c>
      <c r="G384" s="235"/>
      <c r="H384" s="238">
        <v>49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170</v>
      </c>
      <c r="AU384" s="244" t="s">
        <v>82</v>
      </c>
      <c r="AV384" s="13" t="s">
        <v>82</v>
      </c>
      <c r="AW384" s="13" t="s">
        <v>33</v>
      </c>
      <c r="AX384" s="13" t="s">
        <v>80</v>
      </c>
      <c r="AY384" s="244" t="s">
        <v>157</v>
      </c>
    </row>
    <row r="385" spans="1:65" s="2" customFormat="1" ht="24.15" customHeight="1">
      <c r="A385" s="39"/>
      <c r="B385" s="40"/>
      <c r="C385" s="214" t="s">
        <v>496</v>
      </c>
      <c r="D385" s="214" t="s">
        <v>159</v>
      </c>
      <c r="E385" s="215" t="s">
        <v>991</v>
      </c>
      <c r="F385" s="216" t="s">
        <v>992</v>
      </c>
      <c r="G385" s="217" t="s">
        <v>308</v>
      </c>
      <c r="H385" s="218">
        <v>1</v>
      </c>
      <c r="I385" s="219"/>
      <c r="J385" s="220">
        <f>ROUND(I385*H385,2)</f>
        <v>0</v>
      </c>
      <c r="K385" s="216" t="s">
        <v>163</v>
      </c>
      <c r="L385" s="45"/>
      <c r="M385" s="221" t="s">
        <v>19</v>
      </c>
      <c r="N385" s="222" t="s">
        <v>43</v>
      </c>
      <c r="O385" s="85"/>
      <c r="P385" s="223">
        <f>O385*H385</f>
        <v>0</v>
      </c>
      <c r="Q385" s="223">
        <v>0.02516</v>
      </c>
      <c r="R385" s="223">
        <f>Q385*H385</f>
        <v>0.02516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164</v>
      </c>
      <c r="AT385" s="225" t="s">
        <v>159</v>
      </c>
      <c r="AU385" s="225" t="s">
        <v>82</v>
      </c>
      <c r="AY385" s="18" t="s">
        <v>157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8" t="s">
        <v>80</v>
      </c>
      <c r="BK385" s="226">
        <f>ROUND(I385*H385,2)</f>
        <v>0</v>
      </c>
      <c r="BL385" s="18" t="s">
        <v>164</v>
      </c>
      <c r="BM385" s="225" t="s">
        <v>993</v>
      </c>
    </row>
    <row r="386" spans="1:47" s="2" customFormat="1" ht="12">
      <c r="A386" s="39"/>
      <c r="B386" s="40"/>
      <c r="C386" s="41"/>
      <c r="D386" s="227" t="s">
        <v>166</v>
      </c>
      <c r="E386" s="41"/>
      <c r="F386" s="228" t="s">
        <v>994</v>
      </c>
      <c r="G386" s="41"/>
      <c r="H386" s="41"/>
      <c r="I386" s="229"/>
      <c r="J386" s="41"/>
      <c r="K386" s="41"/>
      <c r="L386" s="45"/>
      <c r="M386" s="230"/>
      <c r="N386" s="231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166</v>
      </c>
      <c r="AU386" s="18" t="s">
        <v>82</v>
      </c>
    </row>
    <row r="387" spans="1:47" s="2" customFormat="1" ht="12">
      <c r="A387" s="39"/>
      <c r="B387" s="40"/>
      <c r="C387" s="41"/>
      <c r="D387" s="232" t="s">
        <v>168</v>
      </c>
      <c r="E387" s="41"/>
      <c r="F387" s="233" t="s">
        <v>995</v>
      </c>
      <c r="G387" s="41"/>
      <c r="H387" s="41"/>
      <c r="I387" s="229"/>
      <c r="J387" s="41"/>
      <c r="K387" s="41"/>
      <c r="L387" s="45"/>
      <c r="M387" s="230"/>
      <c r="N387" s="231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168</v>
      </c>
      <c r="AU387" s="18" t="s">
        <v>82</v>
      </c>
    </row>
    <row r="388" spans="1:51" s="13" customFormat="1" ht="12">
      <c r="A388" s="13"/>
      <c r="B388" s="234"/>
      <c r="C388" s="235"/>
      <c r="D388" s="227" t="s">
        <v>170</v>
      </c>
      <c r="E388" s="236" t="s">
        <v>19</v>
      </c>
      <c r="F388" s="237" t="s">
        <v>996</v>
      </c>
      <c r="G388" s="235"/>
      <c r="H388" s="238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170</v>
      </c>
      <c r="AU388" s="244" t="s">
        <v>82</v>
      </c>
      <c r="AV388" s="13" t="s">
        <v>82</v>
      </c>
      <c r="AW388" s="13" t="s">
        <v>33</v>
      </c>
      <c r="AX388" s="13" t="s">
        <v>80</v>
      </c>
      <c r="AY388" s="244" t="s">
        <v>157</v>
      </c>
    </row>
    <row r="389" spans="1:65" s="2" customFormat="1" ht="16.5" customHeight="1">
      <c r="A389" s="39"/>
      <c r="B389" s="40"/>
      <c r="C389" s="272" t="s">
        <v>504</v>
      </c>
      <c r="D389" s="272" t="s">
        <v>891</v>
      </c>
      <c r="E389" s="273" t="s">
        <v>997</v>
      </c>
      <c r="F389" s="274" t="s">
        <v>998</v>
      </c>
      <c r="G389" s="275" t="s">
        <v>308</v>
      </c>
      <c r="H389" s="276">
        <v>1</v>
      </c>
      <c r="I389" s="277"/>
      <c r="J389" s="278">
        <f>ROUND(I389*H389,2)</f>
        <v>0</v>
      </c>
      <c r="K389" s="274" t="s">
        <v>19</v>
      </c>
      <c r="L389" s="279"/>
      <c r="M389" s="280" t="s">
        <v>19</v>
      </c>
      <c r="N389" s="281" t="s">
        <v>43</v>
      </c>
      <c r="O389" s="85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5" t="s">
        <v>222</v>
      </c>
      <c r="AT389" s="225" t="s">
        <v>891</v>
      </c>
      <c r="AU389" s="225" t="s">
        <v>82</v>
      </c>
      <c r="AY389" s="18" t="s">
        <v>157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8" t="s">
        <v>80</v>
      </c>
      <c r="BK389" s="226">
        <f>ROUND(I389*H389,2)</f>
        <v>0</v>
      </c>
      <c r="BL389" s="18" t="s">
        <v>164</v>
      </c>
      <c r="BM389" s="225" t="s">
        <v>999</v>
      </c>
    </row>
    <row r="390" spans="1:47" s="2" customFormat="1" ht="12">
      <c r="A390" s="39"/>
      <c r="B390" s="40"/>
      <c r="C390" s="41"/>
      <c r="D390" s="227" t="s">
        <v>166</v>
      </c>
      <c r="E390" s="41"/>
      <c r="F390" s="228" t="s">
        <v>998</v>
      </c>
      <c r="G390" s="41"/>
      <c r="H390" s="41"/>
      <c r="I390" s="229"/>
      <c r="J390" s="41"/>
      <c r="K390" s="41"/>
      <c r="L390" s="45"/>
      <c r="M390" s="230"/>
      <c r="N390" s="231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166</v>
      </c>
      <c r="AU390" s="18" t="s">
        <v>82</v>
      </c>
    </row>
    <row r="391" spans="1:47" s="2" customFormat="1" ht="12">
      <c r="A391" s="39"/>
      <c r="B391" s="40"/>
      <c r="C391" s="41"/>
      <c r="D391" s="227" t="s">
        <v>298</v>
      </c>
      <c r="E391" s="41"/>
      <c r="F391" s="268" t="s">
        <v>1000</v>
      </c>
      <c r="G391" s="41"/>
      <c r="H391" s="41"/>
      <c r="I391" s="229"/>
      <c r="J391" s="41"/>
      <c r="K391" s="41"/>
      <c r="L391" s="45"/>
      <c r="M391" s="230"/>
      <c r="N391" s="231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298</v>
      </c>
      <c r="AU391" s="18" t="s">
        <v>82</v>
      </c>
    </row>
    <row r="392" spans="1:63" s="12" customFormat="1" ht="22.8" customHeight="1">
      <c r="A392" s="12"/>
      <c r="B392" s="198"/>
      <c r="C392" s="199"/>
      <c r="D392" s="200" t="s">
        <v>71</v>
      </c>
      <c r="E392" s="212" t="s">
        <v>195</v>
      </c>
      <c r="F392" s="212" t="s">
        <v>196</v>
      </c>
      <c r="G392" s="199"/>
      <c r="H392" s="199"/>
      <c r="I392" s="202"/>
      <c r="J392" s="213">
        <f>BK392</f>
        <v>0</v>
      </c>
      <c r="K392" s="199"/>
      <c r="L392" s="204"/>
      <c r="M392" s="205"/>
      <c r="N392" s="206"/>
      <c r="O392" s="206"/>
      <c r="P392" s="207">
        <f>SUM(P393:P430)</f>
        <v>0</v>
      </c>
      <c r="Q392" s="206"/>
      <c r="R392" s="207">
        <f>SUM(R393:R430)</f>
        <v>0.8955150000000001</v>
      </c>
      <c r="S392" s="206"/>
      <c r="T392" s="208">
        <f>SUM(T393:T430)</f>
        <v>2.3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9" t="s">
        <v>80</v>
      </c>
      <c r="AT392" s="210" t="s">
        <v>71</v>
      </c>
      <c r="AU392" s="210" t="s">
        <v>80</v>
      </c>
      <c r="AY392" s="209" t="s">
        <v>157</v>
      </c>
      <c r="BK392" s="211">
        <f>SUM(BK393:BK430)</f>
        <v>0</v>
      </c>
    </row>
    <row r="393" spans="1:65" s="2" customFormat="1" ht="33" customHeight="1">
      <c r="A393" s="39"/>
      <c r="B393" s="40"/>
      <c r="C393" s="214" t="s">
        <v>511</v>
      </c>
      <c r="D393" s="214" t="s">
        <v>159</v>
      </c>
      <c r="E393" s="215" t="s">
        <v>1001</v>
      </c>
      <c r="F393" s="216" t="s">
        <v>1002</v>
      </c>
      <c r="G393" s="217" t="s">
        <v>200</v>
      </c>
      <c r="H393" s="218">
        <v>2762</v>
      </c>
      <c r="I393" s="219"/>
      <c r="J393" s="220">
        <f>ROUND(I393*H393,2)</f>
        <v>0</v>
      </c>
      <c r="K393" s="216" t="s">
        <v>163</v>
      </c>
      <c r="L393" s="45"/>
      <c r="M393" s="221" t="s">
        <v>19</v>
      </c>
      <c r="N393" s="222" t="s">
        <v>43</v>
      </c>
      <c r="O393" s="85"/>
      <c r="P393" s="223">
        <f>O393*H393</f>
        <v>0</v>
      </c>
      <c r="Q393" s="223">
        <v>0.00013</v>
      </c>
      <c r="R393" s="223">
        <f>Q393*H393</f>
        <v>0.35906</v>
      </c>
      <c r="S393" s="223">
        <v>0</v>
      </c>
      <c r="T393" s="22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5" t="s">
        <v>164</v>
      </c>
      <c r="AT393" s="225" t="s">
        <v>159</v>
      </c>
      <c r="AU393" s="225" t="s">
        <v>82</v>
      </c>
      <c r="AY393" s="18" t="s">
        <v>157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8" t="s">
        <v>80</v>
      </c>
      <c r="BK393" s="226">
        <f>ROUND(I393*H393,2)</f>
        <v>0</v>
      </c>
      <c r="BL393" s="18" t="s">
        <v>164</v>
      </c>
      <c r="BM393" s="225" t="s">
        <v>1003</v>
      </c>
    </row>
    <row r="394" spans="1:47" s="2" customFormat="1" ht="12">
      <c r="A394" s="39"/>
      <c r="B394" s="40"/>
      <c r="C394" s="41"/>
      <c r="D394" s="227" t="s">
        <v>166</v>
      </c>
      <c r="E394" s="41"/>
      <c r="F394" s="228" t="s">
        <v>1004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166</v>
      </c>
      <c r="AU394" s="18" t="s">
        <v>82</v>
      </c>
    </row>
    <row r="395" spans="1:47" s="2" customFormat="1" ht="12">
      <c r="A395" s="39"/>
      <c r="B395" s="40"/>
      <c r="C395" s="41"/>
      <c r="D395" s="232" t="s">
        <v>168</v>
      </c>
      <c r="E395" s="41"/>
      <c r="F395" s="233" t="s">
        <v>1005</v>
      </c>
      <c r="G395" s="41"/>
      <c r="H395" s="41"/>
      <c r="I395" s="229"/>
      <c r="J395" s="41"/>
      <c r="K395" s="41"/>
      <c r="L395" s="45"/>
      <c r="M395" s="230"/>
      <c r="N395" s="231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168</v>
      </c>
      <c r="AU395" s="18" t="s">
        <v>82</v>
      </c>
    </row>
    <row r="396" spans="1:51" s="13" customFormat="1" ht="12">
      <c r="A396" s="13"/>
      <c r="B396" s="234"/>
      <c r="C396" s="235"/>
      <c r="D396" s="227" t="s">
        <v>170</v>
      </c>
      <c r="E396" s="236" t="s">
        <v>19</v>
      </c>
      <c r="F396" s="237" t="s">
        <v>1006</v>
      </c>
      <c r="G396" s="235"/>
      <c r="H396" s="238">
        <v>2762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170</v>
      </c>
      <c r="AU396" s="244" t="s">
        <v>82</v>
      </c>
      <c r="AV396" s="13" t="s">
        <v>82</v>
      </c>
      <c r="AW396" s="13" t="s">
        <v>33</v>
      </c>
      <c r="AX396" s="13" t="s">
        <v>80</v>
      </c>
      <c r="AY396" s="244" t="s">
        <v>157</v>
      </c>
    </row>
    <row r="397" spans="1:65" s="2" customFormat="1" ht="24.15" customHeight="1">
      <c r="A397" s="39"/>
      <c r="B397" s="40"/>
      <c r="C397" s="214" t="s">
        <v>515</v>
      </c>
      <c r="D397" s="214" t="s">
        <v>159</v>
      </c>
      <c r="E397" s="215" t="s">
        <v>1007</v>
      </c>
      <c r="F397" s="216" t="s">
        <v>1008</v>
      </c>
      <c r="G397" s="217" t="s">
        <v>200</v>
      </c>
      <c r="H397" s="218">
        <v>2762</v>
      </c>
      <c r="I397" s="219"/>
      <c r="J397" s="220">
        <f>ROUND(I397*H397,2)</f>
        <v>0</v>
      </c>
      <c r="K397" s="216" t="s">
        <v>163</v>
      </c>
      <c r="L397" s="45"/>
      <c r="M397" s="221" t="s">
        <v>19</v>
      </c>
      <c r="N397" s="222" t="s">
        <v>43</v>
      </c>
      <c r="O397" s="85"/>
      <c r="P397" s="223">
        <f>O397*H397</f>
        <v>0</v>
      </c>
      <c r="Q397" s="223">
        <v>4E-05</v>
      </c>
      <c r="R397" s="223">
        <f>Q397*H397</f>
        <v>0.11048000000000001</v>
      </c>
      <c r="S397" s="223">
        <v>0</v>
      </c>
      <c r="T397" s="22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5" t="s">
        <v>164</v>
      </c>
      <c r="AT397" s="225" t="s">
        <v>159</v>
      </c>
      <c r="AU397" s="225" t="s">
        <v>82</v>
      </c>
      <c r="AY397" s="18" t="s">
        <v>157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8" t="s">
        <v>80</v>
      </c>
      <c r="BK397" s="226">
        <f>ROUND(I397*H397,2)</f>
        <v>0</v>
      </c>
      <c r="BL397" s="18" t="s">
        <v>164</v>
      </c>
      <c r="BM397" s="225" t="s">
        <v>1009</v>
      </c>
    </row>
    <row r="398" spans="1:47" s="2" customFormat="1" ht="12">
      <c r="A398" s="39"/>
      <c r="B398" s="40"/>
      <c r="C398" s="41"/>
      <c r="D398" s="227" t="s">
        <v>166</v>
      </c>
      <c r="E398" s="41"/>
      <c r="F398" s="228" t="s">
        <v>1010</v>
      </c>
      <c r="G398" s="41"/>
      <c r="H398" s="41"/>
      <c r="I398" s="229"/>
      <c r="J398" s="41"/>
      <c r="K398" s="41"/>
      <c r="L398" s="45"/>
      <c r="M398" s="230"/>
      <c r="N398" s="231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166</v>
      </c>
      <c r="AU398" s="18" t="s">
        <v>82</v>
      </c>
    </row>
    <row r="399" spans="1:47" s="2" customFormat="1" ht="12">
      <c r="A399" s="39"/>
      <c r="B399" s="40"/>
      <c r="C399" s="41"/>
      <c r="D399" s="232" t="s">
        <v>168</v>
      </c>
      <c r="E399" s="41"/>
      <c r="F399" s="233" t="s">
        <v>1011</v>
      </c>
      <c r="G399" s="41"/>
      <c r="H399" s="41"/>
      <c r="I399" s="229"/>
      <c r="J399" s="41"/>
      <c r="K399" s="41"/>
      <c r="L399" s="45"/>
      <c r="M399" s="230"/>
      <c r="N399" s="231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168</v>
      </c>
      <c r="AU399" s="18" t="s">
        <v>82</v>
      </c>
    </row>
    <row r="400" spans="1:65" s="2" customFormat="1" ht="24.15" customHeight="1">
      <c r="A400" s="39"/>
      <c r="B400" s="40"/>
      <c r="C400" s="214" t="s">
        <v>521</v>
      </c>
      <c r="D400" s="214" t="s">
        <v>159</v>
      </c>
      <c r="E400" s="215" t="s">
        <v>1012</v>
      </c>
      <c r="F400" s="216" t="s">
        <v>1013</v>
      </c>
      <c r="G400" s="217" t="s">
        <v>273</v>
      </c>
      <c r="H400" s="218">
        <v>1</v>
      </c>
      <c r="I400" s="219"/>
      <c r="J400" s="220">
        <f>ROUND(I400*H400,2)</f>
        <v>0</v>
      </c>
      <c r="K400" s="216" t="s">
        <v>19</v>
      </c>
      <c r="L400" s="45"/>
      <c r="M400" s="221" t="s">
        <v>19</v>
      </c>
      <c r="N400" s="222" t="s">
        <v>43</v>
      </c>
      <c r="O400" s="85"/>
      <c r="P400" s="223">
        <f>O400*H400</f>
        <v>0</v>
      </c>
      <c r="Q400" s="223">
        <v>0</v>
      </c>
      <c r="R400" s="223">
        <f>Q400*H400</f>
        <v>0</v>
      </c>
      <c r="S400" s="223">
        <v>0</v>
      </c>
      <c r="T400" s="224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5" t="s">
        <v>164</v>
      </c>
      <c r="AT400" s="225" t="s">
        <v>159</v>
      </c>
      <c r="AU400" s="225" t="s">
        <v>82</v>
      </c>
      <c r="AY400" s="18" t="s">
        <v>157</v>
      </c>
      <c r="BE400" s="226">
        <f>IF(N400="základní",J400,0)</f>
        <v>0</v>
      </c>
      <c r="BF400" s="226">
        <f>IF(N400="snížená",J400,0)</f>
        <v>0</v>
      </c>
      <c r="BG400" s="226">
        <f>IF(N400="zákl. přenesená",J400,0)</f>
        <v>0</v>
      </c>
      <c r="BH400" s="226">
        <f>IF(N400="sníž. přenesená",J400,0)</f>
        <v>0</v>
      </c>
      <c r="BI400" s="226">
        <f>IF(N400="nulová",J400,0)</f>
        <v>0</v>
      </c>
      <c r="BJ400" s="18" t="s">
        <v>80</v>
      </c>
      <c r="BK400" s="226">
        <f>ROUND(I400*H400,2)</f>
        <v>0</v>
      </c>
      <c r="BL400" s="18" t="s">
        <v>164</v>
      </c>
      <c r="BM400" s="225" t="s">
        <v>1014</v>
      </c>
    </row>
    <row r="401" spans="1:47" s="2" customFormat="1" ht="12">
      <c r="A401" s="39"/>
      <c r="B401" s="40"/>
      <c r="C401" s="41"/>
      <c r="D401" s="227" t="s">
        <v>166</v>
      </c>
      <c r="E401" s="41"/>
      <c r="F401" s="228" t="s">
        <v>1013</v>
      </c>
      <c r="G401" s="41"/>
      <c r="H401" s="41"/>
      <c r="I401" s="229"/>
      <c r="J401" s="41"/>
      <c r="K401" s="41"/>
      <c r="L401" s="45"/>
      <c r="M401" s="230"/>
      <c r="N401" s="231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166</v>
      </c>
      <c r="AU401" s="18" t="s">
        <v>82</v>
      </c>
    </row>
    <row r="402" spans="1:65" s="2" customFormat="1" ht="16.5" customHeight="1">
      <c r="A402" s="39"/>
      <c r="B402" s="40"/>
      <c r="C402" s="214" t="s">
        <v>528</v>
      </c>
      <c r="D402" s="214" t="s">
        <v>159</v>
      </c>
      <c r="E402" s="215" t="s">
        <v>1015</v>
      </c>
      <c r="F402" s="216" t="s">
        <v>1016</v>
      </c>
      <c r="G402" s="217" t="s">
        <v>308</v>
      </c>
      <c r="H402" s="218">
        <v>36</v>
      </c>
      <c r="I402" s="219"/>
      <c r="J402" s="220">
        <f>ROUND(I402*H402,2)</f>
        <v>0</v>
      </c>
      <c r="K402" s="216" t="s">
        <v>163</v>
      </c>
      <c r="L402" s="45"/>
      <c r="M402" s="221" t="s">
        <v>19</v>
      </c>
      <c r="N402" s="222" t="s">
        <v>43</v>
      </c>
      <c r="O402" s="85"/>
      <c r="P402" s="223">
        <f>O402*H402</f>
        <v>0</v>
      </c>
      <c r="Q402" s="223">
        <v>0.00018</v>
      </c>
      <c r="R402" s="223">
        <f>Q402*H402</f>
        <v>0.0064800000000000005</v>
      </c>
      <c r="S402" s="223">
        <v>0</v>
      </c>
      <c r="T402" s="224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5" t="s">
        <v>164</v>
      </c>
      <c r="AT402" s="225" t="s">
        <v>159</v>
      </c>
      <c r="AU402" s="225" t="s">
        <v>82</v>
      </c>
      <c r="AY402" s="18" t="s">
        <v>157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8" t="s">
        <v>80</v>
      </c>
      <c r="BK402" s="226">
        <f>ROUND(I402*H402,2)</f>
        <v>0</v>
      </c>
      <c r="BL402" s="18" t="s">
        <v>164</v>
      </c>
      <c r="BM402" s="225" t="s">
        <v>1017</v>
      </c>
    </row>
    <row r="403" spans="1:47" s="2" customFormat="1" ht="12">
      <c r="A403" s="39"/>
      <c r="B403" s="40"/>
      <c r="C403" s="41"/>
      <c r="D403" s="227" t="s">
        <v>166</v>
      </c>
      <c r="E403" s="41"/>
      <c r="F403" s="228" t="s">
        <v>1018</v>
      </c>
      <c r="G403" s="41"/>
      <c r="H403" s="41"/>
      <c r="I403" s="229"/>
      <c r="J403" s="41"/>
      <c r="K403" s="41"/>
      <c r="L403" s="45"/>
      <c r="M403" s="230"/>
      <c r="N403" s="231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166</v>
      </c>
      <c r="AU403" s="18" t="s">
        <v>82</v>
      </c>
    </row>
    <row r="404" spans="1:47" s="2" customFormat="1" ht="12">
      <c r="A404" s="39"/>
      <c r="B404" s="40"/>
      <c r="C404" s="41"/>
      <c r="D404" s="232" t="s">
        <v>168</v>
      </c>
      <c r="E404" s="41"/>
      <c r="F404" s="233" t="s">
        <v>1019</v>
      </c>
      <c r="G404" s="41"/>
      <c r="H404" s="41"/>
      <c r="I404" s="229"/>
      <c r="J404" s="41"/>
      <c r="K404" s="41"/>
      <c r="L404" s="45"/>
      <c r="M404" s="230"/>
      <c r="N404" s="231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168</v>
      </c>
      <c r="AU404" s="18" t="s">
        <v>82</v>
      </c>
    </row>
    <row r="405" spans="1:65" s="2" customFormat="1" ht="16.5" customHeight="1">
      <c r="A405" s="39"/>
      <c r="B405" s="40"/>
      <c r="C405" s="272" t="s">
        <v>538</v>
      </c>
      <c r="D405" s="272" t="s">
        <v>891</v>
      </c>
      <c r="E405" s="273" t="s">
        <v>1020</v>
      </c>
      <c r="F405" s="274" t="s">
        <v>1021</v>
      </c>
      <c r="G405" s="275" t="s">
        <v>308</v>
      </c>
      <c r="H405" s="276">
        <v>33</v>
      </c>
      <c r="I405" s="277"/>
      <c r="J405" s="278">
        <f>ROUND(I405*H405,2)</f>
        <v>0</v>
      </c>
      <c r="K405" s="274" t="s">
        <v>163</v>
      </c>
      <c r="L405" s="279"/>
      <c r="M405" s="280" t="s">
        <v>19</v>
      </c>
      <c r="N405" s="281" t="s">
        <v>43</v>
      </c>
      <c r="O405" s="85"/>
      <c r="P405" s="223">
        <f>O405*H405</f>
        <v>0</v>
      </c>
      <c r="Q405" s="223">
        <v>0.012</v>
      </c>
      <c r="R405" s="223">
        <f>Q405*H405</f>
        <v>0.396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222</v>
      </c>
      <c r="AT405" s="225" t="s">
        <v>891</v>
      </c>
      <c r="AU405" s="225" t="s">
        <v>82</v>
      </c>
      <c r="AY405" s="18" t="s">
        <v>157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80</v>
      </c>
      <c r="BK405" s="226">
        <f>ROUND(I405*H405,2)</f>
        <v>0</v>
      </c>
      <c r="BL405" s="18" t="s">
        <v>164</v>
      </c>
      <c r="BM405" s="225" t="s">
        <v>1022</v>
      </c>
    </row>
    <row r="406" spans="1:47" s="2" customFormat="1" ht="12">
      <c r="A406" s="39"/>
      <c r="B406" s="40"/>
      <c r="C406" s="41"/>
      <c r="D406" s="227" t="s">
        <v>166</v>
      </c>
      <c r="E406" s="41"/>
      <c r="F406" s="228" t="s">
        <v>1021</v>
      </c>
      <c r="G406" s="41"/>
      <c r="H406" s="41"/>
      <c r="I406" s="229"/>
      <c r="J406" s="41"/>
      <c r="K406" s="41"/>
      <c r="L406" s="45"/>
      <c r="M406" s="230"/>
      <c r="N406" s="231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166</v>
      </c>
      <c r="AU406" s="18" t="s">
        <v>82</v>
      </c>
    </row>
    <row r="407" spans="1:47" s="2" customFormat="1" ht="12">
      <c r="A407" s="39"/>
      <c r="B407" s="40"/>
      <c r="C407" s="41"/>
      <c r="D407" s="232" t="s">
        <v>168</v>
      </c>
      <c r="E407" s="41"/>
      <c r="F407" s="233" t="s">
        <v>1023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168</v>
      </c>
      <c r="AU407" s="18" t="s">
        <v>82</v>
      </c>
    </row>
    <row r="408" spans="1:65" s="2" customFormat="1" ht="16.5" customHeight="1">
      <c r="A408" s="39"/>
      <c r="B408" s="40"/>
      <c r="C408" s="272" t="s">
        <v>547</v>
      </c>
      <c r="D408" s="272" t="s">
        <v>891</v>
      </c>
      <c r="E408" s="273" t="s">
        <v>1024</v>
      </c>
      <c r="F408" s="274" t="s">
        <v>1025</v>
      </c>
      <c r="G408" s="275" t="s">
        <v>308</v>
      </c>
      <c r="H408" s="276">
        <v>1</v>
      </c>
      <c r="I408" s="277"/>
      <c r="J408" s="278">
        <f>ROUND(I408*H408,2)</f>
        <v>0</v>
      </c>
      <c r="K408" s="274" t="s">
        <v>163</v>
      </c>
      <c r="L408" s="279"/>
      <c r="M408" s="280" t="s">
        <v>19</v>
      </c>
      <c r="N408" s="281" t="s">
        <v>43</v>
      </c>
      <c r="O408" s="85"/>
      <c r="P408" s="223">
        <f>O408*H408</f>
        <v>0</v>
      </c>
      <c r="Q408" s="223">
        <v>0.004</v>
      </c>
      <c r="R408" s="223">
        <f>Q408*H408</f>
        <v>0.004</v>
      </c>
      <c r="S408" s="223">
        <v>0</v>
      </c>
      <c r="T408" s="22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222</v>
      </c>
      <c r="AT408" s="225" t="s">
        <v>891</v>
      </c>
      <c r="AU408" s="225" t="s">
        <v>82</v>
      </c>
      <c r="AY408" s="18" t="s">
        <v>157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80</v>
      </c>
      <c r="BK408" s="226">
        <f>ROUND(I408*H408,2)</f>
        <v>0</v>
      </c>
      <c r="BL408" s="18" t="s">
        <v>164</v>
      </c>
      <c r="BM408" s="225" t="s">
        <v>1026</v>
      </c>
    </row>
    <row r="409" spans="1:47" s="2" customFormat="1" ht="12">
      <c r="A409" s="39"/>
      <c r="B409" s="40"/>
      <c r="C409" s="41"/>
      <c r="D409" s="227" t="s">
        <v>166</v>
      </c>
      <c r="E409" s="41"/>
      <c r="F409" s="228" t="s">
        <v>1025</v>
      </c>
      <c r="G409" s="41"/>
      <c r="H409" s="41"/>
      <c r="I409" s="229"/>
      <c r="J409" s="41"/>
      <c r="K409" s="41"/>
      <c r="L409" s="45"/>
      <c r="M409" s="230"/>
      <c r="N409" s="231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166</v>
      </c>
      <c r="AU409" s="18" t="s">
        <v>82</v>
      </c>
    </row>
    <row r="410" spans="1:47" s="2" customFormat="1" ht="12">
      <c r="A410" s="39"/>
      <c r="B410" s="40"/>
      <c r="C410" s="41"/>
      <c r="D410" s="232" t="s">
        <v>168</v>
      </c>
      <c r="E410" s="41"/>
      <c r="F410" s="233" t="s">
        <v>1027</v>
      </c>
      <c r="G410" s="41"/>
      <c r="H410" s="41"/>
      <c r="I410" s="229"/>
      <c r="J410" s="41"/>
      <c r="K410" s="41"/>
      <c r="L410" s="45"/>
      <c r="M410" s="230"/>
      <c r="N410" s="231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168</v>
      </c>
      <c r="AU410" s="18" t="s">
        <v>82</v>
      </c>
    </row>
    <row r="411" spans="1:65" s="2" customFormat="1" ht="16.5" customHeight="1">
      <c r="A411" s="39"/>
      <c r="B411" s="40"/>
      <c r="C411" s="272" t="s">
        <v>1028</v>
      </c>
      <c r="D411" s="282" t="s">
        <v>891</v>
      </c>
      <c r="E411" s="273" t="s">
        <v>1029</v>
      </c>
      <c r="F411" s="274" t="s">
        <v>1030</v>
      </c>
      <c r="G411" s="275" t="s">
        <v>308</v>
      </c>
      <c r="H411" s="276">
        <v>2</v>
      </c>
      <c r="I411" s="277"/>
      <c r="J411" s="278">
        <f>ROUND(I411*H411,2)</f>
        <v>0</v>
      </c>
      <c r="K411" s="274" t="s">
        <v>255</v>
      </c>
      <c r="L411" s="279"/>
      <c r="M411" s="280" t="s">
        <v>19</v>
      </c>
      <c r="N411" s="281" t="s">
        <v>43</v>
      </c>
      <c r="O411" s="85"/>
      <c r="P411" s="223">
        <f>O411*H411</f>
        <v>0</v>
      </c>
      <c r="Q411" s="223">
        <v>0.009</v>
      </c>
      <c r="R411" s="223">
        <f>Q411*H411</f>
        <v>0.018</v>
      </c>
      <c r="S411" s="223">
        <v>0</v>
      </c>
      <c r="T411" s="22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5" t="s">
        <v>222</v>
      </c>
      <c r="AT411" s="225" t="s">
        <v>891</v>
      </c>
      <c r="AU411" s="225" t="s">
        <v>82</v>
      </c>
      <c r="AY411" s="18" t="s">
        <v>157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8" t="s">
        <v>80</v>
      </c>
      <c r="BK411" s="226">
        <f>ROUND(I411*H411,2)</f>
        <v>0</v>
      </c>
      <c r="BL411" s="18" t="s">
        <v>164</v>
      </c>
      <c r="BM411" s="225" t="s">
        <v>1031</v>
      </c>
    </row>
    <row r="412" spans="1:47" s="2" customFormat="1" ht="12">
      <c r="A412" s="39"/>
      <c r="B412" s="40"/>
      <c r="C412" s="41"/>
      <c r="D412" s="227" t="s">
        <v>166</v>
      </c>
      <c r="E412" s="41"/>
      <c r="F412" s="228" t="s">
        <v>1030</v>
      </c>
      <c r="G412" s="41"/>
      <c r="H412" s="41"/>
      <c r="I412" s="229"/>
      <c r="J412" s="41"/>
      <c r="K412" s="41"/>
      <c r="L412" s="45"/>
      <c r="M412" s="230"/>
      <c r="N412" s="231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166</v>
      </c>
      <c r="AU412" s="18" t="s">
        <v>82</v>
      </c>
    </row>
    <row r="413" spans="1:47" s="2" customFormat="1" ht="12">
      <c r="A413" s="39"/>
      <c r="B413" s="40"/>
      <c r="C413" s="41"/>
      <c r="D413" s="232" t="s">
        <v>168</v>
      </c>
      <c r="E413" s="41"/>
      <c r="F413" s="233" t="s">
        <v>1032</v>
      </c>
      <c r="G413" s="41"/>
      <c r="H413" s="41"/>
      <c r="I413" s="229"/>
      <c r="J413" s="41"/>
      <c r="K413" s="41"/>
      <c r="L413" s="45"/>
      <c r="M413" s="230"/>
      <c r="N413" s="231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168</v>
      </c>
      <c r="AU413" s="18" t="s">
        <v>82</v>
      </c>
    </row>
    <row r="414" spans="1:65" s="2" customFormat="1" ht="24.15" customHeight="1">
      <c r="A414" s="39"/>
      <c r="B414" s="40"/>
      <c r="C414" s="214" t="s">
        <v>567</v>
      </c>
      <c r="D414" s="214" t="s">
        <v>159</v>
      </c>
      <c r="E414" s="215" t="s">
        <v>1033</v>
      </c>
      <c r="F414" s="216" t="s">
        <v>1034</v>
      </c>
      <c r="G414" s="217" t="s">
        <v>190</v>
      </c>
      <c r="H414" s="218">
        <v>2.012</v>
      </c>
      <c r="I414" s="219"/>
      <c r="J414" s="220">
        <f>ROUND(I414*H414,2)</f>
        <v>0</v>
      </c>
      <c r="K414" s="216" t="s">
        <v>163</v>
      </c>
      <c r="L414" s="45"/>
      <c r="M414" s="221" t="s">
        <v>19</v>
      </c>
      <c r="N414" s="222" t="s">
        <v>43</v>
      </c>
      <c r="O414" s="85"/>
      <c r="P414" s="223">
        <f>O414*H414</f>
        <v>0</v>
      </c>
      <c r="Q414" s="223">
        <v>0</v>
      </c>
      <c r="R414" s="223">
        <f>Q414*H414</f>
        <v>0</v>
      </c>
      <c r="S414" s="223">
        <v>0</v>
      </c>
      <c r="T414" s="22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5" t="s">
        <v>164</v>
      </c>
      <c r="AT414" s="225" t="s">
        <v>159</v>
      </c>
      <c r="AU414" s="225" t="s">
        <v>82</v>
      </c>
      <c r="AY414" s="18" t="s">
        <v>157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8" t="s">
        <v>80</v>
      </c>
      <c r="BK414" s="226">
        <f>ROUND(I414*H414,2)</f>
        <v>0</v>
      </c>
      <c r="BL414" s="18" t="s">
        <v>164</v>
      </c>
      <c r="BM414" s="225" t="s">
        <v>1035</v>
      </c>
    </row>
    <row r="415" spans="1:47" s="2" customFormat="1" ht="12">
      <c r="A415" s="39"/>
      <c r="B415" s="40"/>
      <c r="C415" s="41"/>
      <c r="D415" s="227" t="s">
        <v>166</v>
      </c>
      <c r="E415" s="41"/>
      <c r="F415" s="228" t="s">
        <v>1036</v>
      </c>
      <c r="G415" s="41"/>
      <c r="H415" s="41"/>
      <c r="I415" s="229"/>
      <c r="J415" s="41"/>
      <c r="K415" s="41"/>
      <c r="L415" s="45"/>
      <c r="M415" s="230"/>
      <c r="N415" s="231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166</v>
      </c>
      <c r="AU415" s="18" t="s">
        <v>82</v>
      </c>
    </row>
    <row r="416" spans="1:47" s="2" customFormat="1" ht="12">
      <c r="A416" s="39"/>
      <c r="B416" s="40"/>
      <c r="C416" s="41"/>
      <c r="D416" s="232" t="s">
        <v>168</v>
      </c>
      <c r="E416" s="41"/>
      <c r="F416" s="233" t="s">
        <v>1037</v>
      </c>
      <c r="G416" s="41"/>
      <c r="H416" s="41"/>
      <c r="I416" s="229"/>
      <c r="J416" s="41"/>
      <c r="K416" s="41"/>
      <c r="L416" s="45"/>
      <c r="M416" s="230"/>
      <c r="N416" s="231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168</v>
      </c>
      <c r="AU416" s="18" t="s">
        <v>82</v>
      </c>
    </row>
    <row r="417" spans="1:51" s="13" customFormat="1" ht="12">
      <c r="A417" s="13"/>
      <c r="B417" s="234"/>
      <c r="C417" s="235"/>
      <c r="D417" s="227" t="s">
        <v>170</v>
      </c>
      <c r="E417" s="236" t="s">
        <v>19</v>
      </c>
      <c r="F417" s="237" t="s">
        <v>1038</v>
      </c>
      <c r="G417" s="235"/>
      <c r="H417" s="238">
        <v>2.012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170</v>
      </c>
      <c r="AU417" s="244" t="s">
        <v>82</v>
      </c>
      <c r="AV417" s="13" t="s">
        <v>82</v>
      </c>
      <c r="AW417" s="13" t="s">
        <v>33</v>
      </c>
      <c r="AX417" s="13" t="s">
        <v>80</v>
      </c>
      <c r="AY417" s="244" t="s">
        <v>157</v>
      </c>
    </row>
    <row r="418" spans="1:65" s="2" customFormat="1" ht="16.5" customHeight="1">
      <c r="A418" s="39"/>
      <c r="B418" s="40"/>
      <c r="C418" s="272" t="s">
        <v>572</v>
      </c>
      <c r="D418" s="272" t="s">
        <v>891</v>
      </c>
      <c r="E418" s="273" t="s">
        <v>1039</v>
      </c>
      <c r="F418" s="274" t="s">
        <v>1040</v>
      </c>
      <c r="G418" s="275" t="s">
        <v>190</v>
      </c>
      <c r="H418" s="276">
        <v>2.012</v>
      </c>
      <c r="I418" s="277"/>
      <c r="J418" s="278">
        <f>ROUND(I418*H418,2)</f>
        <v>0</v>
      </c>
      <c r="K418" s="274" t="s">
        <v>19</v>
      </c>
      <c r="L418" s="279"/>
      <c r="M418" s="280" t="s">
        <v>19</v>
      </c>
      <c r="N418" s="281" t="s">
        <v>43</v>
      </c>
      <c r="O418" s="85"/>
      <c r="P418" s="223">
        <f>O418*H418</f>
        <v>0</v>
      </c>
      <c r="Q418" s="223">
        <v>0</v>
      </c>
      <c r="R418" s="223">
        <f>Q418*H418</f>
        <v>0</v>
      </c>
      <c r="S418" s="223">
        <v>0</v>
      </c>
      <c r="T418" s="224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5" t="s">
        <v>222</v>
      </c>
      <c r="AT418" s="225" t="s">
        <v>891</v>
      </c>
      <c r="AU418" s="225" t="s">
        <v>82</v>
      </c>
      <c r="AY418" s="18" t="s">
        <v>157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8" t="s">
        <v>80</v>
      </c>
      <c r="BK418" s="226">
        <f>ROUND(I418*H418,2)</f>
        <v>0</v>
      </c>
      <c r="BL418" s="18" t="s">
        <v>164</v>
      </c>
      <c r="BM418" s="225" t="s">
        <v>1041</v>
      </c>
    </row>
    <row r="419" spans="1:47" s="2" customFormat="1" ht="12">
      <c r="A419" s="39"/>
      <c r="B419" s="40"/>
      <c r="C419" s="41"/>
      <c r="D419" s="227" t="s">
        <v>166</v>
      </c>
      <c r="E419" s="41"/>
      <c r="F419" s="228" t="s">
        <v>1040</v>
      </c>
      <c r="G419" s="41"/>
      <c r="H419" s="41"/>
      <c r="I419" s="229"/>
      <c r="J419" s="41"/>
      <c r="K419" s="41"/>
      <c r="L419" s="45"/>
      <c r="M419" s="230"/>
      <c r="N419" s="231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166</v>
      </c>
      <c r="AU419" s="18" t="s">
        <v>82</v>
      </c>
    </row>
    <row r="420" spans="1:65" s="2" customFormat="1" ht="37.8" customHeight="1">
      <c r="A420" s="39"/>
      <c r="B420" s="40"/>
      <c r="C420" s="214" t="s">
        <v>576</v>
      </c>
      <c r="D420" s="267" t="s">
        <v>159</v>
      </c>
      <c r="E420" s="215" t="s">
        <v>1042</v>
      </c>
      <c r="F420" s="216" t="s">
        <v>1043</v>
      </c>
      <c r="G420" s="217" t="s">
        <v>200</v>
      </c>
      <c r="H420" s="218">
        <v>50</v>
      </c>
      <c r="I420" s="219"/>
      <c r="J420" s="220">
        <f>ROUND(I420*H420,2)</f>
        <v>0</v>
      </c>
      <c r="K420" s="216" t="s">
        <v>163</v>
      </c>
      <c r="L420" s="45"/>
      <c r="M420" s="221" t="s">
        <v>19</v>
      </c>
      <c r="N420" s="222" t="s">
        <v>43</v>
      </c>
      <c r="O420" s="85"/>
      <c r="P420" s="223">
        <f>O420*H420</f>
        <v>0</v>
      </c>
      <c r="Q420" s="223">
        <v>0</v>
      </c>
      <c r="R420" s="223">
        <f>Q420*H420</f>
        <v>0</v>
      </c>
      <c r="S420" s="223">
        <v>0.046</v>
      </c>
      <c r="T420" s="224">
        <f>S420*H420</f>
        <v>2.3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5" t="s">
        <v>164</v>
      </c>
      <c r="AT420" s="225" t="s">
        <v>159</v>
      </c>
      <c r="AU420" s="225" t="s">
        <v>82</v>
      </c>
      <c r="AY420" s="18" t="s">
        <v>157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8" t="s">
        <v>80</v>
      </c>
      <c r="BK420" s="226">
        <f>ROUND(I420*H420,2)</f>
        <v>0</v>
      </c>
      <c r="BL420" s="18" t="s">
        <v>164</v>
      </c>
      <c r="BM420" s="225" t="s">
        <v>1044</v>
      </c>
    </row>
    <row r="421" spans="1:47" s="2" customFormat="1" ht="12">
      <c r="A421" s="39"/>
      <c r="B421" s="40"/>
      <c r="C421" s="41"/>
      <c r="D421" s="227" t="s">
        <v>166</v>
      </c>
      <c r="E421" s="41"/>
      <c r="F421" s="228" t="s">
        <v>1045</v>
      </c>
      <c r="G421" s="41"/>
      <c r="H421" s="41"/>
      <c r="I421" s="229"/>
      <c r="J421" s="41"/>
      <c r="K421" s="41"/>
      <c r="L421" s="45"/>
      <c r="M421" s="230"/>
      <c r="N421" s="231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166</v>
      </c>
      <c r="AU421" s="18" t="s">
        <v>82</v>
      </c>
    </row>
    <row r="422" spans="1:47" s="2" customFormat="1" ht="12">
      <c r="A422" s="39"/>
      <c r="B422" s="40"/>
      <c r="C422" s="41"/>
      <c r="D422" s="232" t="s">
        <v>168</v>
      </c>
      <c r="E422" s="41"/>
      <c r="F422" s="233" t="s">
        <v>1046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168</v>
      </c>
      <c r="AU422" s="18" t="s">
        <v>82</v>
      </c>
    </row>
    <row r="423" spans="1:65" s="2" customFormat="1" ht="24.15" customHeight="1">
      <c r="A423" s="39"/>
      <c r="B423" s="40"/>
      <c r="C423" s="214" t="s">
        <v>580</v>
      </c>
      <c r="D423" s="214" t="s">
        <v>159</v>
      </c>
      <c r="E423" s="215" t="s">
        <v>1047</v>
      </c>
      <c r="F423" s="216" t="s">
        <v>1048</v>
      </c>
      <c r="G423" s="217" t="s">
        <v>247</v>
      </c>
      <c r="H423" s="218">
        <v>1.5</v>
      </c>
      <c r="I423" s="219"/>
      <c r="J423" s="220">
        <f>ROUND(I423*H423,2)</f>
        <v>0</v>
      </c>
      <c r="K423" s="216" t="s">
        <v>163</v>
      </c>
      <c r="L423" s="45"/>
      <c r="M423" s="221" t="s">
        <v>19</v>
      </c>
      <c r="N423" s="222" t="s">
        <v>43</v>
      </c>
      <c r="O423" s="85"/>
      <c r="P423" s="223">
        <f>O423*H423</f>
        <v>0</v>
      </c>
      <c r="Q423" s="223">
        <v>0.00033</v>
      </c>
      <c r="R423" s="223">
        <f>Q423*H423</f>
        <v>0.000495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164</v>
      </c>
      <c r="AT423" s="225" t="s">
        <v>159</v>
      </c>
      <c r="AU423" s="225" t="s">
        <v>82</v>
      </c>
      <c r="AY423" s="18" t="s">
        <v>157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80</v>
      </c>
      <c r="BK423" s="226">
        <f>ROUND(I423*H423,2)</f>
        <v>0</v>
      </c>
      <c r="BL423" s="18" t="s">
        <v>164</v>
      </c>
      <c r="BM423" s="225" t="s">
        <v>1049</v>
      </c>
    </row>
    <row r="424" spans="1:47" s="2" customFormat="1" ht="12">
      <c r="A424" s="39"/>
      <c r="B424" s="40"/>
      <c r="C424" s="41"/>
      <c r="D424" s="227" t="s">
        <v>166</v>
      </c>
      <c r="E424" s="41"/>
      <c r="F424" s="228" t="s">
        <v>1050</v>
      </c>
      <c r="G424" s="41"/>
      <c r="H424" s="41"/>
      <c r="I424" s="229"/>
      <c r="J424" s="41"/>
      <c r="K424" s="41"/>
      <c r="L424" s="45"/>
      <c r="M424" s="230"/>
      <c r="N424" s="23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166</v>
      </c>
      <c r="AU424" s="18" t="s">
        <v>82</v>
      </c>
    </row>
    <row r="425" spans="1:47" s="2" customFormat="1" ht="12">
      <c r="A425" s="39"/>
      <c r="B425" s="40"/>
      <c r="C425" s="41"/>
      <c r="D425" s="232" t="s">
        <v>168</v>
      </c>
      <c r="E425" s="41"/>
      <c r="F425" s="233" t="s">
        <v>1051</v>
      </c>
      <c r="G425" s="41"/>
      <c r="H425" s="41"/>
      <c r="I425" s="229"/>
      <c r="J425" s="41"/>
      <c r="K425" s="41"/>
      <c r="L425" s="45"/>
      <c r="M425" s="230"/>
      <c r="N425" s="231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168</v>
      </c>
      <c r="AU425" s="18" t="s">
        <v>82</v>
      </c>
    </row>
    <row r="426" spans="1:51" s="13" customFormat="1" ht="12">
      <c r="A426" s="13"/>
      <c r="B426" s="234"/>
      <c r="C426" s="235"/>
      <c r="D426" s="227" t="s">
        <v>170</v>
      </c>
      <c r="E426" s="236" t="s">
        <v>19</v>
      </c>
      <c r="F426" s="237" t="s">
        <v>1052</v>
      </c>
      <c r="G426" s="235"/>
      <c r="H426" s="238">
        <v>1.5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170</v>
      </c>
      <c r="AU426" s="244" t="s">
        <v>82</v>
      </c>
      <c r="AV426" s="13" t="s">
        <v>82</v>
      </c>
      <c r="AW426" s="13" t="s">
        <v>33</v>
      </c>
      <c r="AX426" s="13" t="s">
        <v>80</v>
      </c>
      <c r="AY426" s="244" t="s">
        <v>157</v>
      </c>
    </row>
    <row r="427" spans="1:65" s="2" customFormat="1" ht="24.15" customHeight="1">
      <c r="A427" s="39"/>
      <c r="B427" s="40"/>
      <c r="C427" s="272" t="s">
        <v>585</v>
      </c>
      <c r="D427" s="272" t="s">
        <v>891</v>
      </c>
      <c r="E427" s="273" t="s">
        <v>1053</v>
      </c>
      <c r="F427" s="274" t="s">
        <v>1054</v>
      </c>
      <c r="G427" s="275" t="s">
        <v>190</v>
      </c>
      <c r="H427" s="276">
        <v>0.001</v>
      </c>
      <c r="I427" s="277"/>
      <c r="J427" s="278">
        <f>ROUND(I427*H427,2)</f>
        <v>0</v>
      </c>
      <c r="K427" s="274" t="s">
        <v>163</v>
      </c>
      <c r="L427" s="279"/>
      <c r="M427" s="280" t="s">
        <v>19</v>
      </c>
      <c r="N427" s="281" t="s">
        <v>43</v>
      </c>
      <c r="O427" s="85"/>
      <c r="P427" s="223">
        <f>O427*H427</f>
        <v>0</v>
      </c>
      <c r="Q427" s="223">
        <v>1</v>
      </c>
      <c r="R427" s="223">
        <f>Q427*H427</f>
        <v>0.001</v>
      </c>
      <c r="S427" s="223">
        <v>0</v>
      </c>
      <c r="T427" s="224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5" t="s">
        <v>222</v>
      </c>
      <c r="AT427" s="225" t="s">
        <v>891</v>
      </c>
      <c r="AU427" s="225" t="s">
        <v>82</v>
      </c>
      <c r="AY427" s="18" t="s">
        <v>157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8" t="s">
        <v>80</v>
      </c>
      <c r="BK427" s="226">
        <f>ROUND(I427*H427,2)</f>
        <v>0</v>
      </c>
      <c r="BL427" s="18" t="s">
        <v>164</v>
      </c>
      <c r="BM427" s="225" t="s">
        <v>1055</v>
      </c>
    </row>
    <row r="428" spans="1:47" s="2" customFormat="1" ht="12">
      <c r="A428" s="39"/>
      <c r="B428" s="40"/>
      <c r="C428" s="41"/>
      <c r="D428" s="227" t="s">
        <v>166</v>
      </c>
      <c r="E428" s="41"/>
      <c r="F428" s="228" t="s">
        <v>1054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166</v>
      </c>
      <c r="AU428" s="18" t="s">
        <v>82</v>
      </c>
    </row>
    <row r="429" spans="1:47" s="2" customFormat="1" ht="12">
      <c r="A429" s="39"/>
      <c r="B429" s="40"/>
      <c r="C429" s="41"/>
      <c r="D429" s="232" t="s">
        <v>168</v>
      </c>
      <c r="E429" s="41"/>
      <c r="F429" s="233" t="s">
        <v>1056</v>
      </c>
      <c r="G429" s="41"/>
      <c r="H429" s="41"/>
      <c r="I429" s="229"/>
      <c r="J429" s="41"/>
      <c r="K429" s="41"/>
      <c r="L429" s="45"/>
      <c r="M429" s="230"/>
      <c r="N429" s="231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168</v>
      </c>
      <c r="AU429" s="18" t="s">
        <v>82</v>
      </c>
    </row>
    <row r="430" spans="1:51" s="13" customFormat="1" ht="12">
      <c r="A430" s="13"/>
      <c r="B430" s="234"/>
      <c r="C430" s="235"/>
      <c r="D430" s="227" t="s">
        <v>170</v>
      </c>
      <c r="E430" s="235"/>
      <c r="F430" s="237" t="s">
        <v>1057</v>
      </c>
      <c r="G430" s="235"/>
      <c r="H430" s="238">
        <v>0.001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170</v>
      </c>
      <c r="AU430" s="244" t="s">
        <v>82</v>
      </c>
      <c r="AV430" s="13" t="s">
        <v>82</v>
      </c>
      <c r="AW430" s="13" t="s">
        <v>4</v>
      </c>
      <c r="AX430" s="13" t="s">
        <v>80</v>
      </c>
      <c r="AY430" s="244" t="s">
        <v>157</v>
      </c>
    </row>
    <row r="431" spans="1:63" s="12" customFormat="1" ht="22.8" customHeight="1">
      <c r="A431" s="12"/>
      <c r="B431" s="198"/>
      <c r="C431" s="199"/>
      <c r="D431" s="200" t="s">
        <v>71</v>
      </c>
      <c r="E431" s="212" t="s">
        <v>414</v>
      </c>
      <c r="F431" s="212" t="s">
        <v>415</v>
      </c>
      <c r="G431" s="199"/>
      <c r="H431" s="199"/>
      <c r="I431" s="202"/>
      <c r="J431" s="213">
        <f>BK431</f>
        <v>0</v>
      </c>
      <c r="K431" s="199"/>
      <c r="L431" s="204"/>
      <c r="M431" s="205"/>
      <c r="N431" s="206"/>
      <c r="O431" s="206"/>
      <c r="P431" s="207">
        <f>SUM(P432:P444)</f>
        <v>0</v>
      </c>
      <c r="Q431" s="206"/>
      <c r="R431" s="207">
        <f>SUM(R432:R444)</f>
        <v>0</v>
      </c>
      <c r="S431" s="206"/>
      <c r="T431" s="208">
        <f>SUM(T432:T444)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9" t="s">
        <v>80</v>
      </c>
      <c r="AT431" s="210" t="s">
        <v>71</v>
      </c>
      <c r="AU431" s="210" t="s">
        <v>80</v>
      </c>
      <c r="AY431" s="209" t="s">
        <v>157</v>
      </c>
      <c r="BK431" s="211">
        <f>SUM(BK432:BK444)</f>
        <v>0</v>
      </c>
    </row>
    <row r="432" spans="1:65" s="2" customFormat="1" ht="33" customHeight="1">
      <c r="A432" s="39"/>
      <c r="B432" s="40"/>
      <c r="C432" s="214" t="s">
        <v>1058</v>
      </c>
      <c r="D432" s="267" t="s">
        <v>159</v>
      </c>
      <c r="E432" s="215" t="s">
        <v>417</v>
      </c>
      <c r="F432" s="216" t="s">
        <v>418</v>
      </c>
      <c r="G432" s="217" t="s">
        <v>190</v>
      </c>
      <c r="H432" s="218">
        <v>3.582</v>
      </c>
      <c r="I432" s="219"/>
      <c r="J432" s="220">
        <f>ROUND(I432*H432,2)</f>
        <v>0</v>
      </c>
      <c r="K432" s="216" t="s">
        <v>163</v>
      </c>
      <c r="L432" s="45"/>
      <c r="M432" s="221" t="s">
        <v>19</v>
      </c>
      <c r="N432" s="222" t="s">
        <v>43</v>
      </c>
      <c r="O432" s="85"/>
      <c r="P432" s="223">
        <f>O432*H432</f>
        <v>0</v>
      </c>
      <c r="Q432" s="223">
        <v>0</v>
      </c>
      <c r="R432" s="223">
        <f>Q432*H432</f>
        <v>0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164</v>
      </c>
      <c r="AT432" s="225" t="s">
        <v>159</v>
      </c>
      <c r="AU432" s="225" t="s">
        <v>82</v>
      </c>
      <c r="AY432" s="18" t="s">
        <v>157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80</v>
      </c>
      <c r="BK432" s="226">
        <f>ROUND(I432*H432,2)</f>
        <v>0</v>
      </c>
      <c r="BL432" s="18" t="s">
        <v>164</v>
      </c>
      <c r="BM432" s="225" t="s">
        <v>1059</v>
      </c>
    </row>
    <row r="433" spans="1:47" s="2" customFormat="1" ht="12">
      <c r="A433" s="39"/>
      <c r="B433" s="40"/>
      <c r="C433" s="41"/>
      <c r="D433" s="227" t="s">
        <v>166</v>
      </c>
      <c r="E433" s="41"/>
      <c r="F433" s="228" t="s">
        <v>420</v>
      </c>
      <c r="G433" s="41"/>
      <c r="H433" s="41"/>
      <c r="I433" s="229"/>
      <c r="J433" s="41"/>
      <c r="K433" s="41"/>
      <c r="L433" s="45"/>
      <c r="M433" s="230"/>
      <c r="N433" s="23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166</v>
      </c>
      <c r="AU433" s="18" t="s">
        <v>82</v>
      </c>
    </row>
    <row r="434" spans="1:47" s="2" customFormat="1" ht="12">
      <c r="A434" s="39"/>
      <c r="B434" s="40"/>
      <c r="C434" s="41"/>
      <c r="D434" s="232" t="s">
        <v>168</v>
      </c>
      <c r="E434" s="41"/>
      <c r="F434" s="233" t="s">
        <v>421</v>
      </c>
      <c r="G434" s="41"/>
      <c r="H434" s="41"/>
      <c r="I434" s="229"/>
      <c r="J434" s="41"/>
      <c r="K434" s="41"/>
      <c r="L434" s="45"/>
      <c r="M434" s="230"/>
      <c r="N434" s="23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168</v>
      </c>
      <c r="AU434" s="18" t="s">
        <v>82</v>
      </c>
    </row>
    <row r="435" spans="1:65" s="2" customFormat="1" ht="24.15" customHeight="1">
      <c r="A435" s="39"/>
      <c r="B435" s="40"/>
      <c r="C435" s="214" t="s">
        <v>1060</v>
      </c>
      <c r="D435" s="267" t="s">
        <v>159</v>
      </c>
      <c r="E435" s="215" t="s">
        <v>423</v>
      </c>
      <c r="F435" s="216" t="s">
        <v>424</v>
      </c>
      <c r="G435" s="217" t="s">
        <v>190</v>
      </c>
      <c r="H435" s="218">
        <v>3.582</v>
      </c>
      <c r="I435" s="219"/>
      <c r="J435" s="220">
        <f>ROUND(I435*H435,2)</f>
        <v>0</v>
      </c>
      <c r="K435" s="216" t="s">
        <v>163</v>
      </c>
      <c r="L435" s="45"/>
      <c r="M435" s="221" t="s">
        <v>19</v>
      </c>
      <c r="N435" s="222" t="s">
        <v>43</v>
      </c>
      <c r="O435" s="85"/>
      <c r="P435" s="223">
        <f>O435*H435</f>
        <v>0</v>
      </c>
      <c r="Q435" s="223">
        <v>0</v>
      </c>
      <c r="R435" s="223">
        <f>Q435*H435</f>
        <v>0</v>
      </c>
      <c r="S435" s="223">
        <v>0</v>
      </c>
      <c r="T435" s="22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5" t="s">
        <v>164</v>
      </c>
      <c r="AT435" s="225" t="s">
        <v>159</v>
      </c>
      <c r="AU435" s="225" t="s">
        <v>82</v>
      </c>
      <c r="AY435" s="18" t="s">
        <v>157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8" t="s">
        <v>80</v>
      </c>
      <c r="BK435" s="226">
        <f>ROUND(I435*H435,2)</f>
        <v>0</v>
      </c>
      <c r="BL435" s="18" t="s">
        <v>164</v>
      </c>
      <c r="BM435" s="225" t="s">
        <v>1061</v>
      </c>
    </row>
    <row r="436" spans="1:47" s="2" customFormat="1" ht="12">
      <c r="A436" s="39"/>
      <c r="B436" s="40"/>
      <c r="C436" s="41"/>
      <c r="D436" s="227" t="s">
        <v>166</v>
      </c>
      <c r="E436" s="41"/>
      <c r="F436" s="228" t="s">
        <v>426</v>
      </c>
      <c r="G436" s="41"/>
      <c r="H436" s="41"/>
      <c r="I436" s="229"/>
      <c r="J436" s="41"/>
      <c r="K436" s="41"/>
      <c r="L436" s="45"/>
      <c r="M436" s="230"/>
      <c r="N436" s="231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166</v>
      </c>
      <c r="AU436" s="18" t="s">
        <v>82</v>
      </c>
    </row>
    <row r="437" spans="1:47" s="2" customFormat="1" ht="12">
      <c r="A437" s="39"/>
      <c r="B437" s="40"/>
      <c r="C437" s="41"/>
      <c r="D437" s="232" t="s">
        <v>168</v>
      </c>
      <c r="E437" s="41"/>
      <c r="F437" s="233" t="s">
        <v>427</v>
      </c>
      <c r="G437" s="41"/>
      <c r="H437" s="41"/>
      <c r="I437" s="229"/>
      <c r="J437" s="41"/>
      <c r="K437" s="41"/>
      <c r="L437" s="45"/>
      <c r="M437" s="230"/>
      <c r="N437" s="231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168</v>
      </c>
      <c r="AU437" s="18" t="s">
        <v>82</v>
      </c>
    </row>
    <row r="438" spans="1:65" s="2" customFormat="1" ht="24.15" customHeight="1">
      <c r="A438" s="39"/>
      <c r="B438" s="40"/>
      <c r="C438" s="214" t="s">
        <v>1062</v>
      </c>
      <c r="D438" s="267" t="s">
        <v>159</v>
      </c>
      <c r="E438" s="215" t="s">
        <v>429</v>
      </c>
      <c r="F438" s="216" t="s">
        <v>430</v>
      </c>
      <c r="G438" s="217" t="s">
        <v>190</v>
      </c>
      <c r="H438" s="218">
        <v>32.238</v>
      </c>
      <c r="I438" s="219"/>
      <c r="J438" s="220">
        <f>ROUND(I438*H438,2)</f>
        <v>0</v>
      </c>
      <c r="K438" s="216" t="s">
        <v>163</v>
      </c>
      <c r="L438" s="45"/>
      <c r="M438" s="221" t="s">
        <v>19</v>
      </c>
      <c r="N438" s="222" t="s">
        <v>43</v>
      </c>
      <c r="O438" s="85"/>
      <c r="P438" s="223">
        <f>O438*H438</f>
        <v>0</v>
      </c>
      <c r="Q438" s="223">
        <v>0</v>
      </c>
      <c r="R438" s="223">
        <f>Q438*H438</f>
        <v>0</v>
      </c>
      <c r="S438" s="223">
        <v>0</v>
      </c>
      <c r="T438" s="22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164</v>
      </c>
      <c r="AT438" s="225" t="s">
        <v>159</v>
      </c>
      <c r="AU438" s="225" t="s">
        <v>82</v>
      </c>
      <c r="AY438" s="18" t="s">
        <v>157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8" t="s">
        <v>80</v>
      </c>
      <c r="BK438" s="226">
        <f>ROUND(I438*H438,2)</f>
        <v>0</v>
      </c>
      <c r="BL438" s="18" t="s">
        <v>164</v>
      </c>
      <c r="BM438" s="225" t="s">
        <v>1063</v>
      </c>
    </row>
    <row r="439" spans="1:47" s="2" customFormat="1" ht="12">
      <c r="A439" s="39"/>
      <c r="B439" s="40"/>
      <c r="C439" s="41"/>
      <c r="D439" s="227" t="s">
        <v>166</v>
      </c>
      <c r="E439" s="41"/>
      <c r="F439" s="228" t="s">
        <v>432</v>
      </c>
      <c r="G439" s="41"/>
      <c r="H439" s="41"/>
      <c r="I439" s="229"/>
      <c r="J439" s="41"/>
      <c r="K439" s="41"/>
      <c r="L439" s="45"/>
      <c r="M439" s="230"/>
      <c r="N439" s="231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166</v>
      </c>
      <c r="AU439" s="18" t="s">
        <v>82</v>
      </c>
    </row>
    <row r="440" spans="1:47" s="2" customFormat="1" ht="12">
      <c r="A440" s="39"/>
      <c r="B440" s="40"/>
      <c r="C440" s="41"/>
      <c r="D440" s="232" t="s">
        <v>168</v>
      </c>
      <c r="E440" s="41"/>
      <c r="F440" s="233" t="s">
        <v>433</v>
      </c>
      <c r="G440" s="41"/>
      <c r="H440" s="41"/>
      <c r="I440" s="229"/>
      <c r="J440" s="41"/>
      <c r="K440" s="41"/>
      <c r="L440" s="45"/>
      <c r="M440" s="230"/>
      <c r="N440" s="231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168</v>
      </c>
      <c r="AU440" s="18" t="s">
        <v>82</v>
      </c>
    </row>
    <row r="441" spans="1:51" s="13" customFormat="1" ht="12">
      <c r="A441" s="13"/>
      <c r="B441" s="234"/>
      <c r="C441" s="235"/>
      <c r="D441" s="227" t="s">
        <v>170</v>
      </c>
      <c r="E441" s="235"/>
      <c r="F441" s="237" t="s">
        <v>1064</v>
      </c>
      <c r="G441" s="235"/>
      <c r="H441" s="238">
        <v>32.238</v>
      </c>
      <c r="I441" s="239"/>
      <c r="J441" s="235"/>
      <c r="K441" s="235"/>
      <c r="L441" s="240"/>
      <c r="M441" s="241"/>
      <c r="N441" s="242"/>
      <c r="O441" s="242"/>
      <c r="P441" s="242"/>
      <c r="Q441" s="242"/>
      <c r="R441" s="242"/>
      <c r="S441" s="242"/>
      <c r="T441" s="24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4" t="s">
        <v>170</v>
      </c>
      <c r="AU441" s="244" t="s">
        <v>82</v>
      </c>
      <c r="AV441" s="13" t="s">
        <v>82</v>
      </c>
      <c r="AW441" s="13" t="s">
        <v>4</v>
      </c>
      <c r="AX441" s="13" t="s">
        <v>80</v>
      </c>
      <c r="AY441" s="244" t="s">
        <v>157</v>
      </c>
    </row>
    <row r="442" spans="1:65" s="2" customFormat="1" ht="33" customHeight="1">
      <c r="A442" s="39"/>
      <c r="B442" s="40"/>
      <c r="C442" s="214" t="s">
        <v>1065</v>
      </c>
      <c r="D442" s="267" t="s">
        <v>159</v>
      </c>
      <c r="E442" s="215" t="s">
        <v>436</v>
      </c>
      <c r="F442" s="216" t="s">
        <v>437</v>
      </c>
      <c r="G442" s="217" t="s">
        <v>190</v>
      </c>
      <c r="H442" s="218">
        <v>3.582</v>
      </c>
      <c r="I442" s="219"/>
      <c r="J442" s="220">
        <f>ROUND(I442*H442,2)</f>
        <v>0</v>
      </c>
      <c r="K442" s="216" t="s">
        <v>19</v>
      </c>
      <c r="L442" s="45"/>
      <c r="M442" s="221" t="s">
        <v>19</v>
      </c>
      <c r="N442" s="222" t="s">
        <v>43</v>
      </c>
      <c r="O442" s="85"/>
      <c r="P442" s="223">
        <f>O442*H442</f>
        <v>0</v>
      </c>
      <c r="Q442" s="223">
        <v>0</v>
      </c>
      <c r="R442" s="223">
        <f>Q442*H442</f>
        <v>0</v>
      </c>
      <c r="S442" s="223">
        <v>0</v>
      </c>
      <c r="T442" s="22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164</v>
      </c>
      <c r="AT442" s="225" t="s">
        <v>159</v>
      </c>
      <c r="AU442" s="225" t="s">
        <v>82</v>
      </c>
      <c r="AY442" s="18" t="s">
        <v>157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80</v>
      </c>
      <c r="BK442" s="226">
        <f>ROUND(I442*H442,2)</f>
        <v>0</v>
      </c>
      <c r="BL442" s="18" t="s">
        <v>164</v>
      </c>
      <c r="BM442" s="225" t="s">
        <v>1066</v>
      </c>
    </row>
    <row r="443" spans="1:47" s="2" customFormat="1" ht="12">
      <c r="A443" s="39"/>
      <c r="B443" s="40"/>
      <c r="C443" s="41"/>
      <c r="D443" s="227" t="s">
        <v>166</v>
      </c>
      <c r="E443" s="41"/>
      <c r="F443" s="228" t="s">
        <v>439</v>
      </c>
      <c r="G443" s="41"/>
      <c r="H443" s="41"/>
      <c r="I443" s="229"/>
      <c r="J443" s="41"/>
      <c r="K443" s="41"/>
      <c r="L443" s="45"/>
      <c r="M443" s="230"/>
      <c r="N443" s="23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166</v>
      </c>
      <c r="AU443" s="18" t="s">
        <v>82</v>
      </c>
    </row>
    <row r="444" spans="1:47" s="2" customFormat="1" ht="12">
      <c r="A444" s="39"/>
      <c r="B444" s="40"/>
      <c r="C444" s="41"/>
      <c r="D444" s="227" t="s">
        <v>298</v>
      </c>
      <c r="E444" s="41"/>
      <c r="F444" s="268" t="s">
        <v>440</v>
      </c>
      <c r="G444" s="41"/>
      <c r="H444" s="41"/>
      <c r="I444" s="229"/>
      <c r="J444" s="41"/>
      <c r="K444" s="41"/>
      <c r="L444" s="45"/>
      <c r="M444" s="230"/>
      <c r="N444" s="23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298</v>
      </c>
      <c r="AU444" s="18" t="s">
        <v>82</v>
      </c>
    </row>
    <row r="445" spans="1:63" s="12" customFormat="1" ht="22.8" customHeight="1">
      <c r="A445" s="12"/>
      <c r="B445" s="198"/>
      <c r="C445" s="199"/>
      <c r="D445" s="200" t="s">
        <v>71</v>
      </c>
      <c r="E445" s="212" t="s">
        <v>475</v>
      </c>
      <c r="F445" s="212" t="s">
        <v>476</v>
      </c>
      <c r="G445" s="199"/>
      <c r="H445" s="199"/>
      <c r="I445" s="202"/>
      <c r="J445" s="213">
        <f>BK445</f>
        <v>0</v>
      </c>
      <c r="K445" s="199"/>
      <c r="L445" s="204"/>
      <c r="M445" s="205"/>
      <c r="N445" s="206"/>
      <c r="O445" s="206"/>
      <c r="P445" s="207">
        <f>SUM(P446:P448)</f>
        <v>0</v>
      </c>
      <c r="Q445" s="206"/>
      <c r="R445" s="207">
        <f>SUM(R446:R448)</f>
        <v>0</v>
      </c>
      <c r="S445" s="206"/>
      <c r="T445" s="208">
        <f>SUM(T446:T448)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9" t="s">
        <v>80</v>
      </c>
      <c r="AT445" s="210" t="s">
        <v>71</v>
      </c>
      <c r="AU445" s="210" t="s">
        <v>80</v>
      </c>
      <c r="AY445" s="209" t="s">
        <v>157</v>
      </c>
      <c r="BK445" s="211">
        <f>SUM(BK446:BK448)</f>
        <v>0</v>
      </c>
    </row>
    <row r="446" spans="1:65" s="2" customFormat="1" ht="21.75" customHeight="1">
      <c r="A446" s="39"/>
      <c r="B446" s="40"/>
      <c r="C446" s="214" t="s">
        <v>595</v>
      </c>
      <c r="D446" s="214" t="s">
        <v>159</v>
      </c>
      <c r="E446" s="215" t="s">
        <v>478</v>
      </c>
      <c r="F446" s="216" t="s">
        <v>479</v>
      </c>
      <c r="G446" s="217" t="s">
        <v>190</v>
      </c>
      <c r="H446" s="218">
        <v>247.003</v>
      </c>
      <c r="I446" s="219"/>
      <c r="J446" s="220">
        <f>ROUND(I446*H446,2)</f>
        <v>0</v>
      </c>
      <c r="K446" s="216" t="s">
        <v>163</v>
      </c>
      <c r="L446" s="45"/>
      <c r="M446" s="221" t="s">
        <v>19</v>
      </c>
      <c r="N446" s="222" t="s">
        <v>43</v>
      </c>
      <c r="O446" s="85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164</v>
      </c>
      <c r="AT446" s="225" t="s">
        <v>159</v>
      </c>
      <c r="AU446" s="225" t="s">
        <v>82</v>
      </c>
      <c r="AY446" s="18" t="s">
        <v>157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8" t="s">
        <v>80</v>
      </c>
      <c r="BK446" s="226">
        <f>ROUND(I446*H446,2)</f>
        <v>0</v>
      </c>
      <c r="BL446" s="18" t="s">
        <v>164</v>
      </c>
      <c r="BM446" s="225" t="s">
        <v>1067</v>
      </c>
    </row>
    <row r="447" spans="1:47" s="2" customFormat="1" ht="12">
      <c r="A447" s="39"/>
      <c r="B447" s="40"/>
      <c r="C447" s="41"/>
      <c r="D447" s="227" t="s">
        <v>166</v>
      </c>
      <c r="E447" s="41"/>
      <c r="F447" s="228" t="s">
        <v>481</v>
      </c>
      <c r="G447" s="41"/>
      <c r="H447" s="41"/>
      <c r="I447" s="229"/>
      <c r="J447" s="41"/>
      <c r="K447" s="41"/>
      <c r="L447" s="45"/>
      <c r="M447" s="230"/>
      <c r="N447" s="231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166</v>
      </c>
      <c r="AU447" s="18" t="s">
        <v>82</v>
      </c>
    </row>
    <row r="448" spans="1:47" s="2" customFormat="1" ht="12">
      <c r="A448" s="39"/>
      <c r="B448" s="40"/>
      <c r="C448" s="41"/>
      <c r="D448" s="232" t="s">
        <v>168</v>
      </c>
      <c r="E448" s="41"/>
      <c r="F448" s="233" t="s">
        <v>482</v>
      </c>
      <c r="G448" s="41"/>
      <c r="H448" s="41"/>
      <c r="I448" s="229"/>
      <c r="J448" s="41"/>
      <c r="K448" s="41"/>
      <c r="L448" s="45"/>
      <c r="M448" s="230"/>
      <c r="N448" s="231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168</v>
      </c>
      <c r="AU448" s="18" t="s">
        <v>82</v>
      </c>
    </row>
    <row r="449" spans="1:63" s="12" customFormat="1" ht="25.9" customHeight="1">
      <c r="A449" s="12"/>
      <c r="B449" s="198"/>
      <c r="C449" s="199"/>
      <c r="D449" s="200" t="s">
        <v>71</v>
      </c>
      <c r="E449" s="201" t="s">
        <v>483</v>
      </c>
      <c r="F449" s="201" t="s">
        <v>484</v>
      </c>
      <c r="G449" s="199"/>
      <c r="H449" s="199"/>
      <c r="I449" s="202"/>
      <c r="J449" s="203">
        <f>BK449</f>
        <v>0</v>
      </c>
      <c r="K449" s="199"/>
      <c r="L449" s="204"/>
      <c r="M449" s="205"/>
      <c r="N449" s="206"/>
      <c r="O449" s="206"/>
      <c r="P449" s="207">
        <f>P450+P467+P490+P511+P536+P816+P861+P898+P907+P948+P1027+P1038+P1076</f>
        <v>0</v>
      </c>
      <c r="Q449" s="206"/>
      <c r="R449" s="207">
        <f>R450+R467+R490+R511+R536+R816+R861+R898+R907+R948+R1027+R1038+R1076</f>
        <v>66.40925763</v>
      </c>
      <c r="S449" s="206"/>
      <c r="T449" s="208">
        <f>T450+T467+T490+T511+T536+T816+T861+T898+T907+T948+T1027+T1038+T1076</f>
        <v>1.2819513900000001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09" t="s">
        <v>82</v>
      </c>
      <c r="AT449" s="210" t="s">
        <v>71</v>
      </c>
      <c r="AU449" s="210" t="s">
        <v>72</v>
      </c>
      <c r="AY449" s="209" t="s">
        <v>157</v>
      </c>
      <c r="BK449" s="211">
        <f>BK450+BK467+BK490+BK511+BK536+BK816+BK861+BK898+BK907+BK948+BK1027+BK1038+BK1076</f>
        <v>0</v>
      </c>
    </row>
    <row r="450" spans="1:63" s="12" customFormat="1" ht="22.8" customHeight="1">
      <c r="A450" s="12"/>
      <c r="B450" s="198"/>
      <c r="C450" s="199"/>
      <c r="D450" s="200" t="s">
        <v>71</v>
      </c>
      <c r="E450" s="212" t="s">
        <v>1068</v>
      </c>
      <c r="F450" s="212" t="s">
        <v>1069</v>
      </c>
      <c r="G450" s="199"/>
      <c r="H450" s="199"/>
      <c r="I450" s="202"/>
      <c r="J450" s="213">
        <f>BK450</f>
        <v>0</v>
      </c>
      <c r="K450" s="199"/>
      <c r="L450" s="204"/>
      <c r="M450" s="205"/>
      <c r="N450" s="206"/>
      <c r="O450" s="206"/>
      <c r="P450" s="207">
        <f>SUM(P451:P466)</f>
        <v>0</v>
      </c>
      <c r="Q450" s="206"/>
      <c r="R450" s="207">
        <f>SUM(R451:R466)</f>
        <v>1.1346392</v>
      </c>
      <c r="S450" s="206"/>
      <c r="T450" s="208">
        <f>SUM(T451:T466)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09" t="s">
        <v>82</v>
      </c>
      <c r="AT450" s="210" t="s">
        <v>71</v>
      </c>
      <c r="AU450" s="210" t="s">
        <v>80</v>
      </c>
      <c r="AY450" s="209" t="s">
        <v>157</v>
      </c>
      <c r="BK450" s="211">
        <f>SUM(BK451:BK466)</f>
        <v>0</v>
      </c>
    </row>
    <row r="451" spans="1:65" s="2" customFormat="1" ht="33" customHeight="1">
      <c r="A451" s="39"/>
      <c r="B451" s="40"/>
      <c r="C451" s="214" t="s">
        <v>601</v>
      </c>
      <c r="D451" s="214" t="s">
        <v>159</v>
      </c>
      <c r="E451" s="215" t="s">
        <v>1070</v>
      </c>
      <c r="F451" s="216" t="s">
        <v>1071</v>
      </c>
      <c r="G451" s="217" t="s">
        <v>200</v>
      </c>
      <c r="H451" s="218">
        <v>173.39</v>
      </c>
      <c r="I451" s="219"/>
      <c r="J451" s="220">
        <f>ROUND(I451*H451,2)</f>
        <v>0</v>
      </c>
      <c r="K451" s="216" t="s">
        <v>163</v>
      </c>
      <c r="L451" s="45"/>
      <c r="M451" s="221" t="s">
        <v>19</v>
      </c>
      <c r="N451" s="222" t="s">
        <v>43</v>
      </c>
      <c r="O451" s="85"/>
      <c r="P451" s="223">
        <f>O451*H451</f>
        <v>0</v>
      </c>
      <c r="Q451" s="223">
        <v>0.00118</v>
      </c>
      <c r="R451" s="223">
        <f>Q451*H451</f>
        <v>0.20460019999999998</v>
      </c>
      <c r="S451" s="223">
        <v>0</v>
      </c>
      <c r="T451" s="224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5" t="s">
        <v>300</v>
      </c>
      <c r="AT451" s="225" t="s">
        <v>159</v>
      </c>
      <c r="AU451" s="225" t="s">
        <v>82</v>
      </c>
      <c r="AY451" s="18" t="s">
        <v>157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8" t="s">
        <v>80</v>
      </c>
      <c r="BK451" s="226">
        <f>ROUND(I451*H451,2)</f>
        <v>0</v>
      </c>
      <c r="BL451" s="18" t="s">
        <v>300</v>
      </c>
      <c r="BM451" s="225" t="s">
        <v>1072</v>
      </c>
    </row>
    <row r="452" spans="1:47" s="2" customFormat="1" ht="12">
      <c r="A452" s="39"/>
      <c r="B452" s="40"/>
      <c r="C452" s="41"/>
      <c r="D452" s="227" t="s">
        <v>166</v>
      </c>
      <c r="E452" s="41"/>
      <c r="F452" s="228" t="s">
        <v>1073</v>
      </c>
      <c r="G452" s="41"/>
      <c r="H452" s="41"/>
      <c r="I452" s="229"/>
      <c r="J452" s="41"/>
      <c r="K452" s="41"/>
      <c r="L452" s="45"/>
      <c r="M452" s="230"/>
      <c r="N452" s="231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166</v>
      </c>
      <c r="AU452" s="18" t="s">
        <v>82</v>
      </c>
    </row>
    <row r="453" spans="1:47" s="2" customFormat="1" ht="12">
      <c r="A453" s="39"/>
      <c r="B453" s="40"/>
      <c r="C453" s="41"/>
      <c r="D453" s="232" t="s">
        <v>168</v>
      </c>
      <c r="E453" s="41"/>
      <c r="F453" s="233" t="s">
        <v>1074</v>
      </c>
      <c r="G453" s="41"/>
      <c r="H453" s="41"/>
      <c r="I453" s="229"/>
      <c r="J453" s="41"/>
      <c r="K453" s="41"/>
      <c r="L453" s="45"/>
      <c r="M453" s="230"/>
      <c r="N453" s="231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168</v>
      </c>
      <c r="AU453" s="18" t="s">
        <v>82</v>
      </c>
    </row>
    <row r="454" spans="1:51" s="13" customFormat="1" ht="12">
      <c r="A454" s="13"/>
      <c r="B454" s="234"/>
      <c r="C454" s="235"/>
      <c r="D454" s="227" t="s">
        <v>170</v>
      </c>
      <c r="E454" s="236" t="s">
        <v>19</v>
      </c>
      <c r="F454" s="237" t="s">
        <v>1075</v>
      </c>
      <c r="G454" s="235"/>
      <c r="H454" s="238">
        <v>173.39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4" t="s">
        <v>170</v>
      </c>
      <c r="AU454" s="244" t="s">
        <v>82</v>
      </c>
      <c r="AV454" s="13" t="s">
        <v>82</v>
      </c>
      <c r="AW454" s="13" t="s">
        <v>33</v>
      </c>
      <c r="AX454" s="13" t="s">
        <v>80</v>
      </c>
      <c r="AY454" s="244" t="s">
        <v>157</v>
      </c>
    </row>
    <row r="455" spans="1:65" s="2" customFormat="1" ht="24.15" customHeight="1">
      <c r="A455" s="39"/>
      <c r="B455" s="40"/>
      <c r="C455" s="272" t="s">
        <v>614</v>
      </c>
      <c r="D455" s="272" t="s">
        <v>891</v>
      </c>
      <c r="E455" s="273" t="s">
        <v>1076</v>
      </c>
      <c r="F455" s="274" t="s">
        <v>1077</v>
      </c>
      <c r="G455" s="275" t="s">
        <v>200</v>
      </c>
      <c r="H455" s="276">
        <v>182.06</v>
      </c>
      <c r="I455" s="277"/>
      <c r="J455" s="278">
        <f>ROUND(I455*H455,2)</f>
        <v>0</v>
      </c>
      <c r="K455" s="274" t="s">
        <v>163</v>
      </c>
      <c r="L455" s="279"/>
      <c r="M455" s="280" t="s">
        <v>19</v>
      </c>
      <c r="N455" s="281" t="s">
        <v>43</v>
      </c>
      <c r="O455" s="85"/>
      <c r="P455" s="223">
        <f>O455*H455</f>
        <v>0</v>
      </c>
      <c r="Q455" s="223">
        <v>0.00165</v>
      </c>
      <c r="R455" s="223">
        <f>Q455*H455</f>
        <v>0.300399</v>
      </c>
      <c r="S455" s="223">
        <v>0</v>
      </c>
      <c r="T455" s="224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5" t="s">
        <v>416</v>
      </c>
      <c r="AT455" s="225" t="s">
        <v>891</v>
      </c>
      <c r="AU455" s="225" t="s">
        <v>82</v>
      </c>
      <c r="AY455" s="18" t="s">
        <v>157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8" t="s">
        <v>80</v>
      </c>
      <c r="BK455" s="226">
        <f>ROUND(I455*H455,2)</f>
        <v>0</v>
      </c>
      <c r="BL455" s="18" t="s">
        <v>300</v>
      </c>
      <c r="BM455" s="225" t="s">
        <v>1078</v>
      </c>
    </row>
    <row r="456" spans="1:47" s="2" customFormat="1" ht="12">
      <c r="A456" s="39"/>
      <c r="B456" s="40"/>
      <c r="C456" s="41"/>
      <c r="D456" s="227" t="s">
        <v>166</v>
      </c>
      <c r="E456" s="41"/>
      <c r="F456" s="228" t="s">
        <v>1077</v>
      </c>
      <c r="G456" s="41"/>
      <c r="H456" s="41"/>
      <c r="I456" s="229"/>
      <c r="J456" s="41"/>
      <c r="K456" s="41"/>
      <c r="L456" s="45"/>
      <c r="M456" s="230"/>
      <c r="N456" s="231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166</v>
      </c>
      <c r="AU456" s="18" t="s">
        <v>82</v>
      </c>
    </row>
    <row r="457" spans="1:47" s="2" customFormat="1" ht="12">
      <c r="A457" s="39"/>
      <c r="B457" s="40"/>
      <c r="C457" s="41"/>
      <c r="D457" s="232" t="s">
        <v>168</v>
      </c>
      <c r="E457" s="41"/>
      <c r="F457" s="233" t="s">
        <v>1079</v>
      </c>
      <c r="G457" s="41"/>
      <c r="H457" s="41"/>
      <c r="I457" s="229"/>
      <c r="J457" s="41"/>
      <c r="K457" s="41"/>
      <c r="L457" s="45"/>
      <c r="M457" s="230"/>
      <c r="N457" s="231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168</v>
      </c>
      <c r="AU457" s="18" t="s">
        <v>82</v>
      </c>
    </row>
    <row r="458" spans="1:51" s="13" customFormat="1" ht="12">
      <c r="A458" s="13"/>
      <c r="B458" s="234"/>
      <c r="C458" s="235"/>
      <c r="D458" s="227" t="s">
        <v>170</v>
      </c>
      <c r="E458" s="235"/>
      <c r="F458" s="237" t="s">
        <v>1080</v>
      </c>
      <c r="G458" s="235"/>
      <c r="H458" s="238">
        <v>182.06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4" t="s">
        <v>170</v>
      </c>
      <c r="AU458" s="244" t="s">
        <v>82</v>
      </c>
      <c r="AV458" s="13" t="s">
        <v>82</v>
      </c>
      <c r="AW458" s="13" t="s">
        <v>4</v>
      </c>
      <c r="AX458" s="13" t="s">
        <v>80</v>
      </c>
      <c r="AY458" s="244" t="s">
        <v>157</v>
      </c>
    </row>
    <row r="459" spans="1:65" s="2" customFormat="1" ht="24.15" customHeight="1">
      <c r="A459" s="39"/>
      <c r="B459" s="40"/>
      <c r="C459" s="214" t="s">
        <v>1081</v>
      </c>
      <c r="D459" s="283" t="s">
        <v>159</v>
      </c>
      <c r="E459" s="215" t="s">
        <v>1082</v>
      </c>
      <c r="F459" s="216" t="s">
        <v>1083</v>
      </c>
      <c r="G459" s="217" t="s">
        <v>308</v>
      </c>
      <c r="H459" s="218">
        <v>54</v>
      </c>
      <c r="I459" s="219"/>
      <c r="J459" s="220">
        <f>ROUND(I459*H459,2)</f>
        <v>0</v>
      </c>
      <c r="K459" s="216" t="s">
        <v>19</v>
      </c>
      <c r="L459" s="45"/>
      <c r="M459" s="221" t="s">
        <v>19</v>
      </c>
      <c r="N459" s="222" t="s">
        <v>43</v>
      </c>
      <c r="O459" s="85"/>
      <c r="P459" s="223">
        <f>O459*H459</f>
        <v>0</v>
      </c>
      <c r="Q459" s="223">
        <v>0.00016</v>
      </c>
      <c r="R459" s="223">
        <f>Q459*H459</f>
        <v>0.00864</v>
      </c>
      <c r="S459" s="223">
        <v>0</v>
      </c>
      <c r="T459" s="224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5" t="s">
        <v>300</v>
      </c>
      <c r="AT459" s="225" t="s">
        <v>159</v>
      </c>
      <c r="AU459" s="225" t="s">
        <v>82</v>
      </c>
      <c r="AY459" s="18" t="s">
        <v>157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8" t="s">
        <v>80</v>
      </c>
      <c r="BK459" s="226">
        <f>ROUND(I459*H459,2)</f>
        <v>0</v>
      </c>
      <c r="BL459" s="18" t="s">
        <v>300</v>
      </c>
      <c r="BM459" s="225" t="s">
        <v>1084</v>
      </c>
    </row>
    <row r="460" spans="1:47" s="2" customFormat="1" ht="12">
      <c r="A460" s="39"/>
      <c r="B460" s="40"/>
      <c r="C460" s="41"/>
      <c r="D460" s="227" t="s">
        <v>166</v>
      </c>
      <c r="E460" s="41"/>
      <c r="F460" s="228" t="s">
        <v>1083</v>
      </c>
      <c r="G460" s="41"/>
      <c r="H460" s="41"/>
      <c r="I460" s="229"/>
      <c r="J460" s="41"/>
      <c r="K460" s="41"/>
      <c r="L460" s="45"/>
      <c r="M460" s="230"/>
      <c r="N460" s="231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166</v>
      </c>
      <c r="AU460" s="18" t="s">
        <v>82</v>
      </c>
    </row>
    <row r="461" spans="1:65" s="2" customFormat="1" ht="24.15" customHeight="1">
      <c r="A461" s="39"/>
      <c r="B461" s="40"/>
      <c r="C461" s="272" t="s">
        <v>1085</v>
      </c>
      <c r="D461" s="284" t="s">
        <v>891</v>
      </c>
      <c r="E461" s="273" t="s">
        <v>1086</v>
      </c>
      <c r="F461" s="274" t="s">
        <v>1087</v>
      </c>
      <c r="G461" s="275" t="s">
        <v>308</v>
      </c>
      <c r="H461" s="276">
        <v>54</v>
      </c>
      <c r="I461" s="277"/>
      <c r="J461" s="278">
        <f>ROUND(I461*H461,2)</f>
        <v>0</v>
      </c>
      <c r="K461" s="274" t="s">
        <v>19</v>
      </c>
      <c r="L461" s="279"/>
      <c r="M461" s="280" t="s">
        <v>19</v>
      </c>
      <c r="N461" s="281" t="s">
        <v>43</v>
      </c>
      <c r="O461" s="85"/>
      <c r="P461" s="223">
        <f>O461*H461</f>
        <v>0</v>
      </c>
      <c r="Q461" s="223">
        <v>0.0115</v>
      </c>
      <c r="R461" s="223">
        <f>Q461*H461</f>
        <v>0.621</v>
      </c>
      <c r="S461" s="223">
        <v>0</v>
      </c>
      <c r="T461" s="224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5" t="s">
        <v>416</v>
      </c>
      <c r="AT461" s="225" t="s">
        <v>891</v>
      </c>
      <c r="AU461" s="225" t="s">
        <v>82</v>
      </c>
      <c r="AY461" s="18" t="s">
        <v>157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8" t="s">
        <v>80</v>
      </c>
      <c r="BK461" s="226">
        <f>ROUND(I461*H461,2)</f>
        <v>0</v>
      </c>
      <c r="BL461" s="18" t="s">
        <v>300</v>
      </c>
      <c r="BM461" s="225" t="s">
        <v>1088</v>
      </c>
    </row>
    <row r="462" spans="1:47" s="2" customFormat="1" ht="12">
      <c r="A462" s="39"/>
      <c r="B462" s="40"/>
      <c r="C462" s="41"/>
      <c r="D462" s="227" t="s">
        <v>166</v>
      </c>
      <c r="E462" s="41"/>
      <c r="F462" s="228" t="s">
        <v>1087</v>
      </c>
      <c r="G462" s="41"/>
      <c r="H462" s="41"/>
      <c r="I462" s="229"/>
      <c r="J462" s="41"/>
      <c r="K462" s="41"/>
      <c r="L462" s="45"/>
      <c r="M462" s="230"/>
      <c r="N462" s="231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166</v>
      </c>
      <c r="AU462" s="18" t="s">
        <v>82</v>
      </c>
    </row>
    <row r="463" spans="1:47" s="2" customFormat="1" ht="12">
      <c r="A463" s="39"/>
      <c r="B463" s="40"/>
      <c r="C463" s="41"/>
      <c r="D463" s="227" t="s">
        <v>298</v>
      </c>
      <c r="E463" s="41"/>
      <c r="F463" s="268" t="s">
        <v>1089</v>
      </c>
      <c r="G463" s="41"/>
      <c r="H463" s="41"/>
      <c r="I463" s="229"/>
      <c r="J463" s="41"/>
      <c r="K463" s="41"/>
      <c r="L463" s="45"/>
      <c r="M463" s="230"/>
      <c r="N463" s="231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298</v>
      </c>
      <c r="AU463" s="18" t="s">
        <v>82</v>
      </c>
    </row>
    <row r="464" spans="1:65" s="2" customFormat="1" ht="24.15" customHeight="1">
      <c r="A464" s="39"/>
      <c r="B464" s="40"/>
      <c r="C464" s="214" t="s">
        <v>626</v>
      </c>
      <c r="D464" s="214" t="s">
        <v>159</v>
      </c>
      <c r="E464" s="215" t="s">
        <v>1090</v>
      </c>
      <c r="F464" s="216" t="s">
        <v>1091</v>
      </c>
      <c r="G464" s="217" t="s">
        <v>190</v>
      </c>
      <c r="H464" s="218">
        <v>1.135</v>
      </c>
      <c r="I464" s="219"/>
      <c r="J464" s="220">
        <f>ROUND(I464*H464,2)</f>
        <v>0</v>
      </c>
      <c r="K464" s="216" t="s">
        <v>163</v>
      </c>
      <c r="L464" s="45"/>
      <c r="M464" s="221" t="s">
        <v>19</v>
      </c>
      <c r="N464" s="222" t="s">
        <v>43</v>
      </c>
      <c r="O464" s="85"/>
      <c r="P464" s="223">
        <f>O464*H464</f>
        <v>0</v>
      </c>
      <c r="Q464" s="223">
        <v>0</v>
      </c>
      <c r="R464" s="223">
        <f>Q464*H464</f>
        <v>0</v>
      </c>
      <c r="S464" s="223">
        <v>0</v>
      </c>
      <c r="T464" s="224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5" t="s">
        <v>300</v>
      </c>
      <c r="AT464" s="225" t="s">
        <v>159</v>
      </c>
      <c r="AU464" s="225" t="s">
        <v>82</v>
      </c>
      <c r="AY464" s="18" t="s">
        <v>157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8" t="s">
        <v>80</v>
      </c>
      <c r="BK464" s="226">
        <f>ROUND(I464*H464,2)</f>
        <v>0</v>
      </c>
      <c r="BL464" s="18" t="s">
        <v>300</v>
      </c>
      <c r="BM464" s="225" t="s">
        <v>1092</v>
      </c>
    </row>
    <row r="465" spans="1:47" s="2" customFormat="1" ht="12">
      <c r="A465" s="39"/>
      <c r="B465" s="40"/>
      <c r="C465" s="41"/>
      <c r="D465" s="227" t="s">
        <v>166</v>
      </c>
      <c r="E465" s="41"/>
      <c r="F465" s="228" t="s">
        <v>1093</v>
      </c>
      <c r="G465" s="41"/>
      <c r="H465" s="41"/>
      <c r="I465" s="229"/>
      <c r="J465" s="41"/>
      <c r="K465" s="41"/>
      <c r="L465" s="45"/>
      <c r="M465" s="230"/>
      <c r="N465" s="231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166</v>
      </c>
      <c r="AU465" s="18" t="s">
        <v>82</v>
      </c>
    </row>
    <row r="466" spans="1:47" s="2" customFormat="1" ht="12">
      <c r="A466" s="39"/>
      <c r="B466" s="40"/>
      <c r="C466" s="41"/>
      <c r="D466" s="232" t="s">
        <v>168</v>
      </c>
      <c r="E466" s="41"/>
      <c r="F466" s="233" t="s">
        <v>1094</v>
      </c>
      <c r="G466" s="41"/>
      <c r="H466" s="41"/>
      <c r="I466" s="229"/>
      <c r="J466" s="41"/>
      <c r="K466" s="41"/>
      <c r="L466" s="45"/>
      <c r="M466" s="230"/>
      <c r="N466" s="231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168</v>
      </c>
      <c r="AU466" s="18" t="s">
        <v>82</v>
      </c>
    </row>
    <row r="467" spans="1:63" s="12" customFormat="1" ht="22.8" customHeight="1">
      <c r="A467" s="12"/>
      <c r="B467" s="198"/>
      <c r="C467" s="199"/>
      <c r="D467" s="200" t="s">
        <v>71</v>
      </c>
      <c r="E467" s="212" t="s">
        <v>1095</v>
      </c>
      <c r="F467" s="212" t="s">
        <v>1096</v>
      </c>
      <c r="G467" s="199"/>
      <c r="H467" s="199"/>
      <c r="I467" s="202"/>
      <c r="J467" s="213">
        <f>BK467</f>
        <v>0</v>
      </c>
      <c r="K467" s="199"/>
      <c r="L467" s="204"/>
      <c r="M467" s="205"/>
      <c r="N467" s="206"/>
      <c r="O467" s="206"/>
      <c r="P467" s="207">
        <f>SUM(P468:P489)</f>
        <v>0</v>
      </c>
      <c r="Q467" s="206"/>
      <c r="R467" s="207">
        <f>SUM(R468:R489)</f>
        <v>0.04418</v>
      </c>
      <c r="S467" s="206"/>
      <c r="T467" s="208">
        <f>SUM(T468:T489)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9" t="s">
        <v>82</v>
      </c>
      <c r="AT467" s="210" t="s">
        <v>71</v>
      </c>
      <c r="AU467" s="210" t="s">
        <v>80</v>
      </c>
      <c r="AY467" s="209" t="s">
        <v>157</v>
      </c>
      <c r="BK467" s="211">
        <f>SUM(BK468:BK489)</f>
        <v>0</v>
      </c>
    </row>
    <row r="468" spans="1:65" s="2" customFormat="1" ht="24.15" customHeight="1">
      <c r="A468" s="39"/>
      <c r="B468" s="40"/>
      <c r="C468" s="214" t="s">
        <v>633</v>
      </c>
      <c r="D468" s="214" t="s">
        <v>159</v>
      </c>
      <c r="E468" s="215" t="s">
        <v>1097</v>
      </c>
      <c r="F468" s="216" t="s">
        <v>1098</v>
      </c>
      <c r="G468" s="217" t="s">
        <v>273</v>
      </c>
      <c r="H468" s="218">
        <v>12</v>
      </c>
      <c r="I468" s="219"/>
      <c r="J468" s="220">
        <f>ROUND(I468*H468,2)</f>
        <v>0</v>
      </c>
      <c r="K468" s="216" t="s">
        <v>163</v>
      </c>
      <c r="L468" s="45"/>
      <c r="M468" s="221" t="s">
        <v>19</v>
      </c>
      <c r="N468" s="222" t="s">
        <v>43</v>
      </c>
      <c r="O468" s="85"/>
      <c r="P468" s="223">
        <f>O468*H468</f>
        <v>0</v>
      </c>
      <c r="Q468" s="223">
        <v>0.00052</v>
      </c>
      <c r="R468" s="223">
        <f>Q468*H468</f>
        <v>0.006239999999999999</v>
      </c>
      <c r="S468" s="223">
        <v>0</v>
      </c>
      <c r="T468" s="224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5" t="s">
        <v>300</v>
      </c>
      <c r="AT468" s="225" t="s">
        <v>159</v>
      </c>
      <c r="AU468" s="225" t="s">
        <v>82</v>
      </c>
      <c r="AY468" s="18" t="s">
        <v>157</v>
      </c>
      <c r="BE468" s="226">
        <f>IF(N468="základní",J468,0)</f>
        <v>0</v>
      </c>
      <c r="BF468" s="226">
        <f>IF(N468="snížená",J468,0)</f>
        <v>0</v>
      </c>
      <c r="BG468" s="226">
        <f>IF(N468="zákl. přenesená",J468,0)</f>
        <v>0</v>
      </c>
      <c r="BH468" s="226">
        <f>IF(N468="sníž. přenesená",J468,0)</f>
        <v>0</v>
      </c>
      <c r="BI468" s="226">
        <f>IF(N468="nulová",J468,0)</f>
        <v>0</v>
      </c>
      <c r="BJ468" s="18" t="s">
        <v>80</v>
      </c>
      <c r="BK468" s="226">
        <f>ROUND(I468*H468,2)</f>
        <v>0</v>
      </c>
      <c r="BL468" s="18" t="s">
        <v>300</v>
      </c>
      <c r="BM468" s="225" t="s">
        <v>1099</v>
      </c>
    </row>
    <row r="469" spans="1:47" s="2" customFormat="1" ht="12">
      <c r="A469" s="39"/>
      <c r="B469" s="40"/>
      <c r="C469" s="41"/>
      <c r="D469" s="227" t="s">
        <v>166</v>
      </c>
      <c r="E469" s="41"/>
      <c r="F469" s="228" t="s">
        <v>1098</v>
      </c>
      <c r="G469" s="41"/>
      <c r="H469" s="41"/>
      <c r="I469" s="229"/>
      <c r="J469" s="41"/>
      <c r="K469" s="41"/>
      <c r="L469" s="45"/>
      <c r="M469" s="230"/>
      <c r="N469" s="231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166</v>
      </c>
      <c r="AU469" s="18" t="s">
        <v>82</v>
      </c>
    </row>
    <row r="470" spans="1:47" s="2" customFormat="1" ht="12">
      <c r="A470" s="39"/>
      <c r="B470" s="40"/>
      <c r="C470" s="41"/>
      <c r="D470" s="232" t="s">
        <v>168</v>
      </c>
      <c r="E470" s="41"/>
      <c r="F470" s="233" t="s">
        <v>1100</v>
      </c>
      <c r="G470" s="41"/>
      <c r="H470" s="41"/>
      <c r="I470" s="229"/>
      <c r="J470" s="41"/>
      <c r="K470" s="41"/>
      <c r="L470" s="45"/>
      <c r="M470" s="230"/>
      <c r="N470" s="231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168</v>
      </c>
      <c r="AU470" s="18" t="s">
        <v>82</v>
      </c>
    </row>
    <row r="471" spans="1:47" s="2" customFormat="1" ht="12">
      <c r="A471" s="39"/>
      <c r="B471" s="40"/>
      <c r="C471" s="41"/>
      <c r="D471" s="227" t="s">
        <v>298</v>
      </c>
      <c r="E471" s="41"/>
      <c r="F471" s="268" t="s">
        <v>1101</v>
      </c>
      <c r="G471" s="41"/>
      <c r="H471" s="41"/>
      <c r="I471" s="229"/>
      <c r="J471" s="41"/>
      <c r="K471" s="41"/>
      <c r="L471" s="45"/>
      <c r="M471" s="230"/>
      <c r="N471" s="231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298</v>
      </c>
      <c r="AU471" s="18" t="s">
        <v>82</v>
      </c>
    </row>
    <row r="472" spans="1:65" s="2" customFormat="1" ht="24.15" customHeight="1">
      <c r="A472" s="39"/>
      <c r="B472" s="40"/>
      <c r="C472" s="214" t="s">
        <v>641</v>
      </c>
      <c r="D472" s="214" t="s">
        <v>159</v>
      </c>
      <c r="E472" s="215" t="s">
        <v>1102</v>
      </c>
      <c r="F472" s="216" t="s">
        <v>1103</v>
      </c>
      <c r="G472" s="217" t="s">
        <v>273</v>
      </c>
      <c r="H472" s="218">
        <v>17</v>
      </c>
      <c r="I472" s="219"/>
      <c r="J472" s="220">
        <f>ROUND(I472*H472,2)</f>
        <v>0</v>
      </c>
      <c r="K472" s="216" t="s">
        <v>163</v>
      </c>
      <c r="L472" s="45"/>
      <c r="M472" s="221" t="s">
        <v>19</v>
      </c>
      <c r="N472" s="222" t="s">
        <v>43</v>
      </c>
      <c r="O472" s="85"/>
      <c r="P472" s="223">
        <f>O472*H472</f>
        <v>0</v>
      </c>
      <c r="Q472" s="223">
        <v>0.00052</v>
      </c>
      <c r="R472" s="223">
        <f>Q472*H472</f>
        <v>0.008839999999999999</v>
      </c>
      <c r="S472" s="223">
        <v>0</v>
      </c>
      <c r="T472" s="224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5" t="s">
        <v>300</v>
      </c>
      <c r="AT472" s="225" t="s">
        <v>159</v>
      </c>
      <c r="AU472" s="225" t="s">
        <v>82</v>
      </c>
      <c r="AY472" s="18" t="s">
        <v>157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8" t="s">
        <v>80</v>
      </c>
      <c r="BK472" s="226">
        <f>ROUND(I472*H472,2)</f>
        <v>0</v>
      </c>
      <c r="BL472" s="18" t="s">
        <v>300</v>
      </c>
      <c r="BM472" s="225" t="s">
        <v>1104</v>
      </c>
    </row>
    <row r="473" spans="1:47" s="2" customFormat="1" ht="12">
      <c r="A473" s="39"/>
      <c r="B473" s="40"/>
      <c r="C473" s="41"/>
      <c r="D473" s="227" t="s">
        <v>166</v>
      </c>
      <c r="E473" s="41"/>
      <c r="F473" s="228" t="s">
        <v>1105</v>
      </c>
      <c r="G473" s="41"/>
      <c r="H473" s="41"/>
      <c r="I473" s="229"/>
      <c r="J473" s="41"/>
      <c r="K473" s="41"/>
      <c r="L473" s="45"/>
      <c r="M473" s="230"/>
      <c r="N473" s="231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166</v>
      </c>
      <c r="AU473" s="18" t="s">
        <v>82</v>
      </c>
    </row>
    <row r="474" spans="1:47" s="2" customFormat="1" ht="12">
      <c r="A474" s="39"/>
      <c r="B474" s="40"/>
      <c r="C474" s="41"/>
      <c r="D474" s="232" t="s">
        <v>168</v>
      </c>
      <c r="E474" s="41"/>
      <c r="F474" s="233" t="s">
        <v>1106</v>
      </c>
      <c r="G474" s="41"/>
      <c r="H474" s="41"/>
      <c r="I474" s="229"/>
      <c r="J474" s="41"/>
      <c r="K474" s="41"/>
      <c r="L474" s="45"/>
      <c r="M474" s="230"/>
      <c r="N474" s="231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168</v>
      </c>
      <c r="AU474" s="18" t="s">
        <v>82</v>
      </c>
    </row>
    <row r="475" spans="1:47" s="2" customFormat="1" ht="12">
      <c r="A475" s="39"/>
      <c r="B475" s="40"/>
      <c r="C475" s="41"/>
      <c r="D475" s="227" t="s">
        <v>298</v>
      </c>
      <c r="E475" s="41"/>
      <c r="F475" s="268" t="s">
        <v>1101</v>
      </c>
      <c r="G475" s="41"/>
      <c r="H475" s="41"/>
      <c r="I475" s="229"/>
      <c r="J475" s="41"/>
      <c r="K475" s="41"/>
      <c r="L475" s="45"/>
      <c r="M475" s="230"/>
      <c r="N475" s="231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298</v>
      </c>
      <c r="AU475" s="18" t="s">
        <v>82</v>
      </c>
    </row>
    <row r="476" spans="1:65" s="2" customFormat="1" ht="24.15" customHeight="1">
      <c r="A476" s="39"/>
      <c r="B476" s="40"/>
      <c r="C476" s="214" t="s">
        <v>263</v>
      </c>
      <c r="D476" s="214" t="s">
        <v>159</v>
      </c>
      <c r="E476" s="215" t="s">
        <v>1107</v>
      </c>
      <c r="F476" s="216" t="s">
        <v>1108</v>
      </c>
      <c r="G476" s="217" t="s">
        <v>273</v>
      </c>
      <c r="H476" s="218">
        <v>11</v>
      </c>
      <c r="I476" s="219"/>
      <c r="J476" s="220">
        <f>ROUND(I476*H476,2)</f>
        <v>0</v>
      </c>
      <c r="K476" s="216" t="s">
        <v>163</v>
      </c>
      <c r="L476" s="45"/>
      <c r="M476" s="221" t="s">
        <v>19</v>
      </c>
      <c r="N476" s="222" t="s">
        <v>43</v>
      </c>
      <c r="O476" s="85"/>
      <c r="P476" s="223">
        <f>O476*H476</f>
        <v>0</v>
      </c>
      <c r="Q476" s="223">
        <v>0.00052</v>
      </c>
      <c r="R476" s="223">
        <f>Q476*H476</f>
        <v>0.005719999999999999</v>
      </c>
      <c r="S476" s="223">
        <v>0</v>
      </c>
      <c r="T476" s="224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5" t="s">
        <v>300</v>
      </c>
      <c r="AT476" s="225" t="s">
        <v>159</v>
      </c>
      <c r="AU476" s="225" t="s">
        <v>82</v>
      </c>
      <c r="AY476" s="18" t="s">
        <v>157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8" t="s">
        <v>80</v>
      </c>
      <c r="BK476" s="226">
        <f>ROUND(I476*H476,2)</f>
        <v>0</v>
      </c>
      <c r="BL476" s="18" t="s">
        <v>300</v>
      </c>
      <c r="BM476" s="225" t="s">
        <v>1109</v>
      </c>
    </row>
    <row r="477" spans="1:47" s="2" customFormat="1" ht="12">
      <c r="A477" s="39"/>
      <c r="B477" s="40"/>
      <c r="C477" s="41"/>
      <c r="D477" s="227" t="s">
        <v>166</v>
      </c>
      <c r="E477" s="41"/>
      <c r="F477" s="228" t="s">
        <v>1108</v>
      </c>
      <c r="G477" s="41"/>
      <c r="H477" s="41"/>
      <c r="I477" s="229"/>
      <c r="J477" s="41"/>
      <c r="K477" s="41"/>
      <c r="L477" s="45"/>
      <c r="M477" s="230"/>
      <c r="N477" s="231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166</v>
      </c>
      <c r="AU477" s="18" t="s">
        <v>82</v>
      </c>
    </row>
    <row r="478" spans="1:47" s="2" customFormat="1" ht="12">
      <c r="A478" s="39"/>
      <c r="B478" s="40"/>
      <c r="C478" s="41"/>
      <c r="D478" s="232" t="s">
        <v>168</v>
      </c>
      <c r="E478" s="41"/>
      <c r="F478" s="233" t="s">
        <v>1110</v>
      </c>
      <c r="G478" s="41"/>
      <c r="H478" s="41"/>
      <c r="I478" s="229"/>
      <c r="J478" s="41"/>
      <c r="K478" s="41"/>
      <c r="L478" s="45"/>
      <c r="M478" s="230"/>
      <c r="N478" s="231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168</v>
      </c>
      <c r="AU478" s="18" t="s">
        <v>82</v>
      </c>
    </row>
    <row r="479" spans="1:47" s="2" customFormat="1" ht="12">
      <c r="A479" s="39"/>
      <c r="B479" s="40"/>
      <c r="C479" s="41"/>
      <c r="D479" s="227" t="s">
        <v>298</v>
      </c>
      <c r="E479" s="41"/>
      <c r="F479" s="268" t="s">
        <v>1101</v>
      </c>
      <c r="G479" s="41"/>
      <c r="H479" s="41"/>
      <c r="I479" s="229"/>
      <c r="J479" s="41"/>
      <c r="K479" s="41"/>
      <c r="L479" s="45"/>
      <c r="M479" s="230"/>
      <c r="N479" s="231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298</v>
      </c>
      <c r="AU479" s="18" t="s">
        <v>82</v>
      </c>
    </row>
    <row r="480" spans="1:65" s="2" customFormat="1" ht="24.15" customHeight="1">
      <c r="A480" s="39"/>
      <c r="B480" s="40"/>
      <c r="C480" s="214" t="s">
        <v>252</v>
      </c>
      <c r="D480" s="214" t="s">
        <v>159</v>
      </c>
      <c r="E480" s="215" t="s">
        <v>1111</v>
      </c>
      <c r="F480" s="216" t="s">
        <v>1112</v>
      </c>
      <c r="G480" s="217" t="s">
        <v>273</v>
      </c>
      <c r="H480" s="218">
        <v>17</v>
      </c>
      <c r="I480" s="219"/>
      <c r="J480" s="220">
        <f>ROUND(I480*H480,2)</f>
        <v>0</v>
      </c>
      <c r="K480" s="216" t="s">
        <v>19</v>
      </c>
      <c r="L480" s="45"/>
      <c r="M480" s="221" t="s">
        <v>19</v>
      </c>
      <c r="N480" s="222" t="s">
        <v>43</v>
      </c>
      <c r="O480" s="85"/>
      <c r="P480" s="223">
        <f>O480*H480</f>
        <v>0</v>
      </c>
      <c r="Q480" s="223">
        <v>0.0011</v>
      </c>
      <c r="R480" s="223">
        <f>Q480*H480</f>
        <v>0.0187</v>
      </c>
      <c r="S480" s="223">
        <v>0</v>
      </c>
      <c r="T480" s="224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5" t="s">
        <v>300</v>
      </c>
      <c r="AT480" s="225" t="s">
        <v>159</v>
      </c>
      <c r="AU480" s="225" t="s">
        <v>82</v>
      </c>
      <c r="AY480" s="18" t="s">
        <v>157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8" t="s">
        <v>80</v>
      </c>
      <c r="BK480" s="226">
        <f>ROUND(I480*H480,2)</f>
        <v>0</v>
      </c>
      <c r="BL480" s="18" t="s">
        <v>300</v>
      </c>
      <c r="BM480" s="225" t="s">
        <v>1113</v>
      </c>
    </row>
    <row r="481" spans="1:47" s="2" customFormat="1" ht="12">
      <c r="A481" s="39"/>
      <c r="B481" s="40"/>
      <c r="C481" s="41"/>
      <c r="D481" s="227" t="s">
        <v>166</v>
      </c>
      <c r="E481" s="41"/>
      <c r="F481" s="228" t="s">
        <v>1114</v>
      </c>
      <c r="G481" s="41"/>
      <c r="H481" s="41"/>
      <c r="I481" s="229"/>
      <c r="J481" s="41"/>
      <c r="K481" s="41"/>
      <c r="L481" s="45"/>
      <c r="M481" s="230"/>
      <c r="N481" s="231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166</v>
      </c>
      <c r="AU481" s="18" t="s">
        <v>82</v>
      </c>
    </row>
    <row r="482" spans="1:47" s="2" customFormat="1" ht="12">
      <c r="A482" s="39"/>
      <c r="B482" s="40"/>
      <c r="C482" s="41"/>
      <c r="D482" s="227" t="s">
        <v>298</v>
      </c>
      <c r="E482" s="41"/>
      <c r="F482" s="268" t="s">
        <v>1101</v>
      </c>
      <c r="G482" s="41"/>
      <c r="H482" s="41"/>
      <c r="I482" s="229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298</v>
      </c>
      <c r="AU482" s="18" t="s">
        <v>82</v>
      </c>
    </row>
    <row r="483" spans="1:65" s="2" customFormat="1" ht="24.15" customHeight="1">
      <c r="A483" s="39"/>
      <c r="B483" s="40"/>
      <c r="C483" s="214" t="s">
        <v>291</v>
      </c>
      <c r="D483" s="214" t="s">
        <v>159</v>
      </c>
      <c r="E483" s="215" t="s">
        <v>1115</v>
      </c>
      <c r="F483" s="216" t="s">
        <v>1116</v>
      </c>
      <c r="G483" s="217" t="s">
        <v>273</v>
      </c>
      <c r="H483" s="218">
        <v>9</v>
      </c>
      <c r="I483" s="219"/>
      <c r="J483" s="220">
        <f>ROUND(I483*H483,2)</f>
        <v>0</v>
      </c>
      <c r="K483" s="216" t="s">
        <v>19</v>
      </c>
      <c r="L483" s="45"/>
      <c r="M483" s="221" t="s">
        <v>19</v>
      </c>
      <c r="N483" s="222" t="s">
        <v>43</v>
      </c>
      <c r="O483" s="85"/>
      <c r="P483" s="223">
        <f>O483*H483</f>
        <v>0</v>
      </c>
      <c r="Q483" s="223">
        <v>0.00052</v>
      </c>
      <c r="R483" s="223">
        <f>Q483*H483</f>
        <v>0.004679999999999999</v>
      </c>
      <c r="S483" s="223">
        <v>0</v>
      </c>
      <c r="T483" s="224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5" t="s">
        <v>300</v>
      </c>
      <c r="AT483" s="225" t="s">
        <v>159</v>
      </c>
      <c r="AU483" s="225" t="s">
        <v>82</v>
      </c>
      <c r="AY483" s="18" t="s">
        <v>157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8" t="s">
        <v>80</v>
      </c>
      <c r="BK483" s="226">
        <f>ROUND(I483*H483,2)</f>
        <v>0</v>
      </c>
      <c r="BL483" s="18" t="s">
        <v>300</v>
      </c>
      <c r="BM483" s="225" t="s">
        <v>1117</v>
      </c>
    </row>
    <row r="484" spans="1:47" s="2" customFormat="1" ht="12">
      <c r="A484" s="39"/>
      <c r="B484" s="40"/>
      <c r="C484" s="41"/>
      <c r="D484" s="227" t="s">
        <v>166</v>
      </c>
      <c r="E484" s="41"/>
      <c r="F484" s="228" t="s">
        <v>1118</v>
      </c>
      <c r="G484" s="41"/>
      <c r="H484" s="41"/>
      <c r="I484" s="229"/>
      <c r="J484" s="41"/>
      <c r="K484" s="41"/>
      <c r="L484" s="45"/>
      <c r="M484" s="230"/>
      <c r="N484" s="231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166</v>
      </c>
      <c r="AU484" s="18" t="s">
        <v>82</v>
      </c>
    </row>
    <row r="485" spans="1:47" s="2" customFormat="1" ht="12">
      <c r="A485" s="39"/>
      <c r="B485" s="40"/>
      <c r="C485" s="41"/>
      <c r="D485" s="227" t="s">
        <v>298</v>
      </c>
      <c r="E485" s="41"/>
      <c r="F485" s="268" t="s">
        <v>1101</v>
      </c>
      <c r="G485" s="41"/>
      <c r="H485" s="41"/>
      <c r="I485" s="229"/>
      <c r="J485" s="41"/>
      <c r="K485" s="41"/>
      <c r="L485" s="45"/>
      <c r="M485" s="230"/>
      <c r="N485" s="231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298</v>
      </c>
      <c r="AU485" s="18" t="s">
        <v>82</v>
      </c>
    </row>
    <row r="486" spans="1:65" s="2" customFormat="1" ht="16.5" customHeight="1">
      <c r="A486" s="39"/>
      <c r="B486" s="40"/>
      <c r="C486" s="214" t="s">
        <v>1119</v>
      </c>
      <c r="D486" s="214" t="s">
        <v>159</v>
      </c>
      <c r="E486" s="215" t="s">
        <v>1120</v>
      </c>
      <c r="F486" s="216" t="s">
        <v>19</v>
      </c>
      <c r="G486" s="217" t="s">
        <v>308</v>
      </c>
      <c r="H486" s="218">
        <v>10</v>
      </c>
      <c r="I486" s="219"/>
      <c r="J486" s="220">
        <f>ROUND(I486*H486,2)</f>
        <v>0</v>
      </c>
      <c r="K486" s="216" t="s">
        <v>19</v>
      </c>
      <c r="L486" s="45"/>
      <c r="M486" s="221" t="s">
        <v>19</v>
      </c>
      <c r="N486" s="222" t="s">
        <v>43</v>
      </c>
      <c r="O486" s="85"/>
      <c r="P486" s="223">
        <f>O486*H486</f>
        <v>0</v>
      </c>
      <c r="Q486" s="223">
        <v>0</v>
      </c>
      <c r="R486" s="223">
        <f>Q486*H486</f>
        <v>0</v>
      </c>
      <c r="S486" s="223">
        <v>0</v>
      </c>
      <c r="T486" s="224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5" t="s">
        <v>300</v>
      </c>
      <c r="AT486" s="225" t="s">
        <v>159</v>
      </c>
      <c r="AU486" s="225" t="s">
        <v>82</v>
      </c>
      <c r="AY486" s="18" t="s">
        <v>157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8" t="s">
        <v>80</v>
      </c>
      <c r="BK486" s="226">
        <f>ROUND(I486*H486,2)</f>
        <v>0</v>
      </c>
      <c r="BL486" s="18" t="s">
        <v>300</v>
      </c>
      <c r="BM486" s="225" t="s">
        <v>1121</v>
      </c>
    </row>
    <row r="487" spans="1:47" s="2" customFormat="1" ht="12">
      <c r="A487" s="39"/>
      <c r="B487" s="40"/>
      <c r="C487" s="41"/>
      <c r="D487" s="227" t="s">
        <v>166</v>
      </c>
      <c r="E487" s="41"/>
      <c r="F487" s="228" t="s">
        <v>1122</v>
      </c>
      <c r="G487" s="41"/>
      <c r="H487" s="41"/>
      <c r="I487" s="229"/>
      <c r="J487" s="41"/>
      <c r="K487" s="41"/>
      <c r="L487" s="45"/>
      <c r="M487" s="230"/>
      <c r="N487" s="231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166</v>
      </c>
      <c r="AU487" s="18" t="s">
        <v>82</v>
      </c>
    </row>
    <row r="488" spans="1:65" s="2" customFormat="1" ht="16.5" customHeight="1">
      <c r="A488" s="39"/>
      <c r="B488" s="40"/>
      <c r="C488" s="214" t="s">
        <v>1123</v>
      </c>
      <c r="D488" s="214" t="s">
        <v>159</v>
      </c>
      <c r="E488" s="215" t="s">
        <v>1124</v>
      </c>
      <c r="F488" s="216" t="s">
        <v>19</v>
      </c>
      <c r="G488" s="217" t="s">
        <v>308</v>
      </c>
      <c r="H488" s="218">
        <v>1</v>
      </c>
      <c r="I488" s="219"/>
      <c r="J488" s="220">
        <f>ROUND(I488*H488,2)</f>
        <v>0</v>
      </c>
      <c r="K488" s="216" t="s">
        <v>19</v>
      </c>
      <c r="L488" s="45"/>
      <c r="M488" s="221" t="s">
        <v>19</v>
      </c>
      <c r="N488" s="222" t="s">
        <v>43</v>
      </c>
      <c r="O488" s="85"/>
      <c r="P488" s="223">
        <f>O488*H488</f>
        <v>0</v>
      </c>
      <c r="Q488" s="223">
        <v>0</v>
      </c>
      <c r="R488" s="223">
        <f>Q488*H488</f>
        <v>0</v>
      </c>
      <c r="S488" s="223">
        <v>0</v>
      </c>
      <c r="T488" s="224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25" t="s">
        <v>300</v>
      </c>
      <c r="AT488" s="225" t="s">
        <v>159</v>
      </c>
      <c r="AU488" s="225" t="s">
        <v>82</v>
      </c>
      <c r="AY488" s="18" t="s">
        <v>157</v>
      </c>
      <c r="BE488" s="226">
        <f>IF(N488="základní",J488,0)</f>
        <v>0</v>
      </c>
      <c r="BF488" s="226">
        <f>IF(N488="snížená",J488,0)</f>
        <v>0</v>
      </c>
      <c r="BG488" s="226">
        <f>IF(N488="zákl. přenesená",J488,0)</f>
        <v>0</v>
      </c>
      <c r="BH488" s="226">
        <f>IF(N488="sníž. přenesená",J488,0)</f>
        <v>0</v>
      </c>
      <c r="BI488" s="226">
        <f>IF(N488="nulová",J488,0)</f>
        <v>0</v>
      </c>
      <c r="BJ488" s="18" t="s">
        <v>80</v>
      </c>
      <c r="BK488" s="226">
        <f>ROUND(I488*H488,2)</f>
        <v>0</v>
      </c>
      <c r="BL488" s="18" t="s">
        <v>300</v>
      </c>
      <c r="BM488" s="225" t="s">
        <v>1125</v>
      </c>
    </row>
    <row r="489" spans="1:47" s="2" customFormat="1" ht="12">
      <c r="A489" s="39"/>
      <c r="B489" s="40"/>
      <c r="C489" s="41"/>
      <c r="D489" s="227" t="s">
        <v>166</v>
      </c>
      <c r="E489" s="41"/>
      <c r="F489" s="228" t="s">
        <v>1126</v>
      </c>
      <c r="G489" s="41"/>
      <c r="H489" s="41"/>
      <c r="I489" s="229"/>
      <c r="J489" s="41"/>
      <c r="K489" s="41"/>
      <c r="L489" s="45"/>
      <c r="M489" s="230"/>
      <c r="N489" s="231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166</v>
      </c>
      <c r="AU489" s="18" t="s">
        <v>82</v>
      </c>
    </row>
    <row r="490" spans="1:63" s="12" customFormat="1" ht="22.8" customHeight="1">
      <c r="A490" s="12"/>
      <c r="B490" s="198"/>
      <c r="C490" s="199"/>
      <c r="D490" s="200" t="s">
        <v>71</v>
      </c>
      <c r="E490" s="212" t="s">
        <v>1127</v>
      </c>
      <c r="F490" s="212" t="s">
        <v>1128</v>
      </c>
      <c r="G490" s="199"/>
      <c r="H490" s="199"/>
      <c r="I490" s="202"/>
      <c r="J490" s="213">
        <f>BK490</f>
        <v>0</v>
      </c>
      <c r="K490" s="199"/>
      <c r="L490" s="204"/>
      <c r="M490" s="205"/>
      <c r="N490" s="206"/>
      <c r="O490" s="206"/>
      <c r="P490" s="207">
        <f>SUM(P491:P510)</f>
        <v>0</v>
      </c>
      <c r="Q490" s="206"/>
      <c r="R490" s="207">
        <f>SUM(R491:R510)</f>
        <v>0.12715736</v>
      </c>
      <c r="S490" s="206"/>
      <c r="T490" s="208">
        <f>SUM(T491:T510)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9" t="s">
        <v>82</v>
      </c>
      <c r="AT490" s="210" t="s">
        <v>71</v>
      </c>
      <c r="AU490" s="210" t="s">
        <v>80</v>
      </c>
      <c r="AY490" s="209" t="s">
        <v>157</v>
      </c>
      <c r="BK490" s="211">
        <f>SUM(BK491:BK510)</f>
        <v>0</v>
      </c>
    </row>
    <row r="491" spans="1:65" s="2" customFormat="1" ht="33" customHeight="1">
      <c r="A491" s="39"/>
      <c r="B491" s="40"/>
      <c r="C491" s="214" t="s">
        <v>1129</v>
      </c>
      <c r="D491" s="214" t="s">
        <v>159</v>
      </c>
      <c r="E491" s="215" t="s">
        <v>1130</v>
      </c>
      <c r="F491" s="216" t="s">
        <v>1131</v>
      </c>
      <c r="G491" s="217" t="s">
        <v>200</v>
      </c>
      <c r="H491" s="218">
        <v>3.423</v>
      </c>
      <c r="I491" s="219"/>
      <c r="J491" s="220">
        <f>ROUND(I491*H491,2)</f>
        <v>0</v>
      </c>
      <c r="K491" s="216" t="s">
        <v>163</v>
      </c>
      <c r="L491" s="45"/>
      <c r="M491" s="221" t="s">
        <v>19</v>
      </c>
      <c r="N491" s="222" t="s">
        <v>43</v>
      </c>
      <c r="O491" s="85"/>
      <c r="P491" s="223">
        <f>O491*H491</f>
        <v>0</v>
      </c>
      <c r="Q491" s="223">
        <v>0.03412</v>
      </c>
      <c r="R491" s="223">
        <f>Q491*H491</f>
        <v>0.11679276</v>
      </c>
      <c r="S491" s="223">
        <v>0</v>
      </c>
      <c r="T491" s="224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5" t="s">
        <v>300</v>
      </c>
      <c r="AT491" s="225" t="s">
        <v>159</v>
      </c>
      <c r="AU491" s="225" t="s">
        <v>82</v>
      </c>
      <c r="AY491" s="18" t="s">
        <v>157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8" t="s">
        <v>80</v>
      </c>
      <c r="BK491" s="226">
        <f>ROUND(I491*H491,2)</f>
        <v>0</v>
      </c>
      <c r="BL491" s="18" t="s">
        <v>300</v>
      </c>
      <c r="BM491" s="225" t="s">
        <v>1132</v>
      </c>
    </row>
    <row r="492" spans="1:47" s="2" customFormat="1" ht="12">
      <c r="A492" s="39"/>
      <c r="B492" s="40"/>
      <c r="C492" s="41"/>
      <c r="D492" s="227" t="s">
        <v>166</v>
      </c>
      <c r="E492" s="41"/>
      <c r="F492" s="228" t="s">
        <v>1133</v>
      </c>
      <c r="G492" s="41"/>
      <c r="H492" s="41"/>
      <c r="I492" s="229"/>
      <c r="J492" s="41"/>
      <c r="K492" s="41"/>
      <c r="L492" s="45"/>
      <c r="M492" s="230"/>
      <c r="N492" s="231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166</v>
      </c>
      <c r="AU492" s="18" t="s">
        <v>82</v>
      </c>
    </row>
    <row r="493" spans="1:47" s="2" customFormat="1" ht="12">
      <c r="A493" s="39"/>
      <c r="B493" s="40"/>
      <c r="C493" s="41"/>
      <c r="D493" s="232" t="s">
        <v>168</v>
      </c>
      <c r="E493" s="41"/>
      <c r="F493" s="233" t="s">
        <v>1134</v>
      </c>
      <c r="G493" s="41"/>
      <c r="H493" s="41"/>
      <c r="I493" s="229"/>
      <c r="J493" s="41"/>
      <c r="K493" s="41"/>
      <c r="L493" s="45"/>
      <c r="M493" s="230"/>
      <c r="N493" s="231"/>
      <c r="O493" s="85"/>
      <c r="P493" s="85"/>
      <c r="Q493" s="85"/>
      <c r="R493" s="85"/>
      <c r="S493" s="85"/>
      <c r="T493" s="86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168</v>
      </c>
      <c r="AU493" s="18" t="s">
        <v>82</v>
      </c>
    </row>
    <row r="494" spans="1:51" s="13" customFormat="1" ht="12">
      <c r="A494" s="13"/>
      <c r="B494" s="234"/>
      <c r="C494" s="235"/>
      <c r="D494" s="227" t="s">
        <v>170</v>
      </c>
      <c r="E494" s="236" t="s">
        <v>19</v>
      </c>
      <c r="F494" s="237" t="s">
        <v>1135</v>
      </c>
      <c r="G494" s="235"/>
      <c r="H494" s="238">
        <v>3.423</v>
      </c>
      <c r="I494" s="239"/>
      <c r="J494" s="235"/>
      <c r="K494" s="235"/>
      <c r="L494" s="240"/>
      <c r="M494" s="241"/>
      <c r="N494" s="242"/>
      <c r="O494" s="242"/>
      <c r="P494" s="242"/>
      <c r="Q494" s="242"/>
      <c r="R494" s="242"/>
      <c r="S494" s="242"/>
      <c r="T494" s="24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4" t="s">
        <v>170</v>
      </c>
      <c r="AU494" s="244" t="s">
        <v>82</v>
      </c>
      <c r="AV494" s="13" t="s">
        <v>82</v>
      </c>
      <c r="AW494" s="13" t="s">
        <v>33</v>
      </c>
      <c r="AX494" s="13" t="s">
        <v>80</v>
      </c>
      <c r="AY494" s="244" t="s">
        <v>157</v>
      </c>
    </row>
    <row r="495" spans="1:65" s="2" customFormat="1" ht="24.15" customHeight="1">
      <c r="A495" s="39"/>
      <c r="B495" s="40"/>
      <c r="C495" s="214" t="s">
        <v>1136</v>
      </c>
      <c r="D495" s="214" t="s">
        <v>159</v>
      </c>
      <c r="E495" s="215" t="s">
        <v>1137</v>
      </c>
      <c r="F495" s="216" t="s">
        <v>1138</v>
      </c>
      <c r="G495" s="217" t="s">
        <v>200</v>
      </c>
      <c r="H495" s="218">
        <v>3.423</v>
      </c>
      <c r="I495" s="219"/>
      <c r="J495" s="220">
        <f>ROUND(I495*H495,2)</f>
        <v>0</v>
      </c>
      <c r="K495" s="216" t="s">
        <v>163</v>
      </c>
      <c r="L495" s="45"/>
      <c r="M495" s="221" t="s">
        <v>19</v>
      </c>
      <c r="N495" s="222" t="s">
        <v>43</v>
      </c>
      <c r="O495" s="85"/>
      <c r="P495" s="223">
        <f>O495*H495</f>
        <v>0</v>
      </c>
      <c r="Q495" s="223">
        <v>0</v>
      </c>
      <c r="R495" s="223">
        <f>Q495*H495</f>
        <v>0</v>
      </c>
      <c r="S495" s="223">
        <v>0</v>
      </c>
      <c r="T495" s="224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5" t="s">
        <v>300</v>
      </c>
      <c r="AT495" s="225" t="s">
        <v>159</v>
      </c>
      <c r="AU495" s="225" t="s">
        <v>82</v>
      </c>
      <c r="AY495" s="18" t="s">
        <v>157</v>
      </c>
      <c r="BE495" s="226">
        <f>IF(N495="základní",J495,0)</f>
        <v>0</v>
      </c>
      <c r="BF495" s="226">
        <f>IF(N495="snížená",J495,0)</f>
        <v>0</v>
      </c>
      <c r="BG495" s="226">
        <f>IF(N495="zákl. přenesená",J495,0)</f>
        <v>0</v>
      </c>
      <c r="BH495" s="226">
        <f>IF(N495="sníž. přenesená",J495,0)</f>
        <v>0</v>
      </c>
      <c r="BI495" s="226">
        <f>IF(N495="nulová",J495,0)</f>
        <v>0</v>
      </c>
      <c r="BJ495" s="18" t="s">
        <v>80</v>
      </c>
      <c r="BK495" s="226">
        <f>ROUND(I495*H495,2)</f>
        <v>0</v>
      </c>
      <c r="BL495" s="18" t="s">
        <v>300</v>
      </c>
      <c r="BM495" s="225" t="s">
        <v>1139</v>
      </c>
    </row>
    <row r="496" spans="1:47" s="2" customFormat="1" ht="12">
      <c r="A496" s="39"/>
      <c r="B496" s="40"/>
      <c r="C496" s="41"/>
      <c r="D496" s="227" t="s">
        <v>166</v>
      </c>
      <c r="E496" s="41"/>
      <c r="F496" s="228" t="s">
        <v>1140</v>
      </c>
      <c r="G496" s="41"/>
      <c r="H496" s="41"/>
      <c r="I496" s="229"/>
      <c r="J496" s="41"/>
      <c r="K496" s="41"/>
      <c r="L496" s="45"/>
      <c r="M496" s="230"/>
      <c r="N496" s="231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166</v>
      </c>
      <c r="AU496" s="18" t="s">
        <v>82</v>
      </c>
    </row>
    <row r="497" spans="1:47" s="2" customFormat="1" ht="12">
      <c r="A497" s="39"/>
      <c r="B497" s="40"/>
      <c r="C497" s="41"/>
      <c r="D497" s="232" t="s">
        <v>168</v>
      </c>
      <c r="E497" s="41"/>
      <c r="F497" s="233" t="s">
        <v>1141</v>
      </c>
      <c r="G497" s="41"/>
      <c r="H497" s="41"/>
      <c r="I497" s="229"/>
      <c r="J497" s="41"/>
      <c r="K497" s="41"/>
      <c r="L497" s="45"/>
      <c r="M497" s="230"/>
      <c r="N497" s="231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168</v>
      </c>
      <c r="AU497" s="18" t="s">
        <v>82</v>
      </c>
    </row>
    <row r="498" spans="1:65" s="2" customFormat="1" ht="24.15" customHeight="1">
      <c r="A498" s="39"/>
      <c r="B498" s="40"/>
      <c r="C498" s="272" t="s">
        <v>1142</v>
      </c>
      <c r="D498" s="272" t="s">
        <v>891</v>
      </c>
      <c r="E498" s="273" t="s">
        <v>1143</v>
      </c>
      <c r="F498" s="274" t="s">
        <v>1144</v>
      </c>
      <c r="G498" s="275" t="s">
        <v>162</v>
      </c>
      <c r="H498" s="276">
        <v>0.002</v>
      </c>
      <c r="I498" s="277"/>
      <c r="J498" s="278">
        <f>ROUND(I498*H498,2)</f>
        <v>0</v>
      </c>
      <c r="K498" s="274" t="s">
        <v>163</v>
      </c>
      <c r="L498" s="279"/>
      <c r="M498" s="280" t="s">
        <v>19</v>
      </c>
      <c r="N498" s="281" t="s">
        <v>43</v>
      </c>
      <c r="O498" s="85"/>
      <c r="P498" s="223">
        <f>O498*H498</f>
        <v>0</v>
      </c>
      <c r="Q498" s="223">
        <v>0.44</v>
      </c>
      <c r="R498" s="223">
        <f>Q498*H498</f>
        <v>0.00088</v>
      </c>
      <c r="S498" s="223">
        <v>0</v>
      </c>
      <c r="T498" s="224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5" t="s">
        <v>416</v>
      </c>
      <c r="AT498" s="225" t="s">
        <v>891</v>
      </c>
      <c r="AU498" s="225" t="s">
        <v>82</v>
      </c>
      <c r="AY498" s="18" t="s">
        <v>157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8" t="s">
        <v>80</v>
      </c>
      <c r="BK498" s="226">
        <f>ROUND(I498*H498,2)</f>
        <v>0</v>
      </c>
      <c r="BL498" s="18" t="s">
        <v>300</v>
      </c>
      <c r="BM498" s="225" t="s">
        <v>1145</v>
      </c>
    </row>
    <row r="499" spans="1:47" s="2" customFormat="1" ht="12">
      <c r="A499" s="39"/>
      <c r="B499" s="40"/>
      <c r="C499" s="41"/>
      <c r="D499" s="227" t="s">
        <v>166</v>
      </c>
      <c r="E499" s="41"/>
      <c r="F499" s="228" t="s">
        <v>1144</v>
      </c>
      <c r="G499" s="41"/>
      <c r="H499" s="41"/>
      <c r="I499" s="229"/>
      <c r="J499" s="41"/>
      <c r="K499" s="41"/>
      <c r="L499" s="45"/>
      <c r="M499" s="230"/>
      <c r="N499" s="231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166</v>
      </c>
      <c r="AU499" s="18" t="s">
        <v>82</v>
      </c>
    </row>
    <row r="500" spans="1:47" s="2" customFormat="1" ht="12">
      <c r="A500" s="39"/>
      <c r="B500" s="40"/>
      <c r="C500" s="41"/>
      <c r="D500" s="232" t="s">
        <v>168</v>
      </c>
      <c r="E500" s="41"/>
      <c r="F500" s="233" t="s">
        <v>1146</v>
      </c>
      <c r="G500" s="41"/>
      <c r="H500" s="41"/>
      <c r="I500" s="229"/>
      <c r="J500" s="41"/>
      <c r="K500" s="41"/>
      <c r="L500" s="45"/>
      <c r="M500" s="230"/>
      <c r="N500" s="231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168</v>
      </c>
      <c r="AU500" s="18" t="s">
        <v>82</v>
      </c>
    </row>
    <row r="501" spans="1:65" s="2" customFormat="1" ht="24.15" customHeight="1">
      <c r="A501" s="39"/>
      <c r="B501" s="40"/>
      <c r="C501" s="272" t="s">
        <v>1147</v>
      </c>
      <c r="D501" s="272" t="s">
        <v>891</v>
      </c>
      <c r="E501" s="273" t="s">
        <v>1148</v>
      </c>
      <c r="F501" s="274" t="s">
        <v>1149</v>
      </c>
      <c r="G501" s="275" t="s">
        <v>162</v>
      </c>
      <c r="H501" s="276">
        <v>0.02</v>
      </c>
      <c r="I501" s="277"/>
      <c r="J501" s="278">
        <f>ROUND(I501*H501,2)</f>
        <v>0</v>
      </c>
      <c r="K501" s="274" t="s">
        <v>163</v>
      </c>
      <c r="L501" s="279"/>
      <c r="M501" s="280" t="s">
        <v>19</v>
      </c>
      <c r="N501" s="281" t="s">
        <v>43</v>
      </c>
      <c r="O501" s="85"/>
      <c r="P501" s="223">
        <f>O501*H501</f>
        <v>0</v>
      </c>
      <c r="Q501" s="223">
        <v>0.44</v>
      </c>
      <c r="R501" s="223">
        <f>Q501*H501</f>
        <v>0.0088</v>
      </c>
      <c r="S501" s="223">
        <v>0</v>
      </c>
      <c r="T501" s="224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25" t="s">
        <v>416</v>
      </c>
      <c r="AT501" s="225" t="s">
        <v>891</v>
      </c>
      <c r="AU501" s="225" t="s">
        <v>82</v>
      </c>
      <c r="AY501" s="18" t="s">
        <v>157</v>
      </c>
      <c r="BE501" s="226">
        <f>IF(N501="základní",J501,0)</f>
        <v>0</v>
      </c>
      <c r="BF501" s="226">
        <f>IF(N501="snížená",J501,0)</f>
        <v>0</v>
      </c>
      <c r="BG501" s="226">
        <f>IF(N501="zákl. přenesená",J501,0)</f>
        <v>0</v>
      </c>
      <c r="BH501" s="226">
        <f>IF(N501="sníž. přenesená",J501,0)</f>
        <v>0</v>
      </c>
      <c r="BI501" s="226">
        <f>IF(N501="nulová",J501,0)</f>
        <v>0</v>
      </c>
      <c r="BJ501" s="18" t="s">
        <v>80</v>
      </c>
      <c r="BK501" s="226">
        <f>ROUND(I501*H501,2)</f>
        <v>0</v>
      </c>
      <c r="BL501" s="18" t="s">
        <v>300</v>
      </c>
      <c r="BM501" s="225" t="s">
        <v>1150</v>
      </c>
    </row>
    <row r="502" spans="1:47" s="2" customFormat="1" ht="12">
      <c r="A502" s="39"/>
      <c r="B502" s="40"/>
      <c r="C502" s="41"/>
      <c r="D502" s="227" t="s">
        <v>166</v>
      </c>
      <c r="E502" s="41"/>
      <c r="F502" s="228" t="s">
        <v>1149</v>
      </c>
      <c r="G502" s="41"/>
      <c r="H502" s="41"/>
      <c r="I502" s="229"/>
      <c r="J502" s="41"/>
      <c r="K502" s="41"/>
      <c r="L502" s="45"/>
      <c r="M502" s="230"/>
      <c r="N502" s="231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166</v>
      </c>
      <c r="AU502" s="18" t="s">
        <v>82</v>
      </c>
    </row>
    <row r="503" spans="1:47" s="2" customFormat="1" ht="12">
      <c r="A503" s="39"/>
      <c r="B503" s="40"/>
      <c r="C503" s="41"/>
      <c r="D503" s="232" t="s">
        <v>168</v>
      </c>
      <c r="E503" s="41"/>
      <c r="F503" s="233" t="s">
        <v>1151</v>
      </c>
      <c r="G503" s="41"/>
      <c r="H503" s="41"/>
      <c r="I503" s="229"/>
      <c r="J503" s="41"/>
      <c r="K503" s="41"/>
      <c r="L503" s="45"/>
      <c r="M503" s="230"/>
      <c r="N503" s="231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168</v>
      </c>
      <c r="AU503" s="18" t="s">
        <v>82</v>
      </c>
    </row>
    <row r="504" spans="1:65" s="2" customFormat="1" ht="24.15" customHeight="1">
      <c r="A504" s="39"/>
      <c r="B504" s="40"/>
      <c r="C504" s="214" t="s">
        <v>1152</v>
      </c>
      <c r="D504" s="214" t="s">
        <v>159</v>
      </c>
      <c r="E504" s="215" t="s">
        <v>1153</v>
      </c>
      <c r="F504" s="216" t="s">
        <v>1154</v>
      </c>
      <c r="G504" s="217" t="s">
        <v>200</v>
      </c>
      <c r="H504" s="218">
        <v>3.423</v>
      </c>
      <c r="I504" s="219"/>
      <c r="J504" s="220">
        <f>ROUND(I504*H504,2)</f>
        <v>0</v>
      </c>
      <c r="K504" s="216" t="s">
        <v>163</v>
      </c>
      <c r="L504" s="45"/>
      <c r="M504" s="221" t="s">
        <v>19</v>
      </c>
      <c r="N504" s="222" t="s">
        <v>43</v>
      </c>
      <c r="O504" s="85"/>
      <c r="P504" s="223">
        <f>O504*H504</f>
        <v>0</v>
      </c>
      <c r="Q504" s="223">
        <v>0.0002</v>
      </c>
      <c r="R504" s="223">
        <f>Q504*H504</f>
        <v>0.0006846</v>
      </c>
      <c r="S504" s="223">
        <v>0</v>
      </c>
      <c r="T504" s="224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5" t="s">
        <v>300</v>
      </c>
      <c r="AT504" s="225" t="s">
        <v>159</v>
      </c>
      <c r="AU504" s="225" t="s">
        <v>82</v>
      </c>
      <c r="AY504" s="18" t="s">
        <v>157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8" t="s">
        <v>80</v>
      </c>
      <c r="BK504" s="226">
        <f>ROUND(I504*H504,2)</f>
        <v>0</v>
      </c>
      <c r="BL504" s="18" t="s">
        <v>300</v>
      </c>
      <c r="BM504" s="225" t="s">
        <v>1155</v>
      </c>
    </row>
    <row r="505" spans="1:47" s="2" customFormat="1" ht="12">
      <c r="A505" s="39"/>
      <c r="B505" s="40"/>
      <c r="C505" s="41"/>
      <c r="D505" s="227" t="s">
        <v>166</v>
      </c>
      <c r="E505" s="41"/>
      <c r="F505" s="228" t="s">
        <v>1156</v>
      </c>
      <c r="G505" s="41"/>
      <c r="H505" s="41"/>
      <c r="I505" s="229"/>
      <c r="J505" s="41"/>
      <c r="K505" s="41"/>
      <c r="L505" s="45"/>
      <c r="M505" s="230"/>
      <c r="N505" s="231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166</v>
      </c>
      <c r="AU505" s="18" t="s">
        <v>82</v>
      </c>
    </row>
    <row r="506" spans="1:47" s="2" customFormat="1" ht="12">
      <c r="A506" s="39"/>
      <c r="B506" s="40"/>
      <c r="C506" s="41"/>
      <c r="D506" s="232" t="s">
        <v>168</v>
      </c>
      <c r="E506" s="41"/>
      <c r="F506" s="233" t="s">
        <v>1157</v>
      </c>
      <c r="G506" s="41"/>
      <c r="H506" s="41"/>
      <c r="I506" s="229"/>
      <c r="J506" s="41"/>
      <c r="K506" s="41"/>
      <c r="L506" s="45"/>
      <c r="M506" s="230"/>
      <c r="N506" s="231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168</v>
      </c>
      <c r="AU506" s="18" t="s">
        <v>82</v>
      </c>
    </row>
    <row r="507" spans="1:51" s="13" customFormat="1" ht="12">
      <c r="A507" s="13"/>
      <c r="B507" s="234"/>
      <c r="C507" s="235"/>
      <c r="D507" s="227" t="s">
        <v>170</v>
      </c>
      <c r="E507" s="236" t="s">
        <v>19</v>
      </c>
      <c r="F507" s="237" t="s">
        <v>1158</v>
      </c>
      <c r="G507" s="235"/>
      <c r="H507" s="238">
        <v>3.423</v>
      </c>
      <c r="I507" s="239"/>
      <c r="J507" s="235"/>
      <c r="K507" s="235"/>
      <c r="L507" s="240"/>
      <c r="M507" s="241"/>
      <c r="N507" s="242"/>
      <c r="O507" s="242"/>
      <c r="P507" s="242"/>
      <c r="Q507" s="242"/>
      <c r="R507" s="242"/>
      <c r="S507" s="242"/>
      <c r="T507" s="24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4" t="s">
        <v>170</v>
      </c>
      <c r="AU507" s="244" t="s">
        <v>82</v>
      </c>
      <c r="AV507" s="13" t="s">
        <v>82</v>
      </c>
      <c r="AW507" s="13" t="s">
        <v>33</v>
      </c>
      <c r="AX507" s="13" t="s">
        <v>80</v>
      </c>
      <c r="AY507" s="244" t="s">
        <v>157</v>
      </c>
    </row>
    <row r="508" spans="1:65" s="2" customFormat="1" ht="24.15" customHeight="1">
      <c r="A508" s="39"/>
      <c r="B508" s="40"/>
      <c r="C508" s="214" t="s">
        <v>1159</v>
      </c>
      <c r="D508" s="214" t="s">
        <v>159</v>
      </c>
      <c r="E508" s="215" t="s">
        <v>1160</v>
      </c>
      <c r="F508" s="216" t="s">
        <v>1161</v>
      </c>
      <c r="G508" s="217" t="s">
        <v>190</v>
      </c>
      <c r="H508" s="218">
        <v>0.127</v>
      </c>
      <c r="I508" s="219"/>
      <c r="J508" s="220">
        <f>ROUND(I508*H508,2)</f>
        <v>0</v>
      </c>
      <c r="K508" s="216" t="s">
        <v>163</v>
      </c>
      <c r="L508" s="45"/>
      <c r="M508" s="221" t="s">
        <v>19</v>
      </c>
      <c r="N508" s="222" t="s">
        <v>43</v>
      </c>
      <c r="O508" s="85"/>
      <c r="P508" s="223">
        <f>O508*H508</f>
        <v>0</v>
      </c>
      <c r="Q508" s="223">
        <v>0</v>
      </c>
      <c r="R508" s="223">
        <f>Q508*H508</f>
        <v>0</v>
      </c>
      <c r="S508" s="223">
        <v>0</v>
      </c>
      <c r="T508" s="224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5" t="s">
        <v>300</v>
      </c>
      <c r="AT508" s="225" t="s">
        <v>159</v>
      </c>
      <c r="AU508" s="225" t="s">
        <v>82</v>
      </c>
      <c r="AY508" s="18" t="s">
        <v>157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8" t="s">
        <v>80</v>
      </c>
      <c r="BK508" s="226">
        <f>ROUND(I508*H508,2)</f>
        <v>0</v>
      </c>
      <c r="BL508" s="18" t="s">
        <v>300</v>
      </c>
      <c r="BM508" s="225" t="s">
        <v>1162</v>
      </c>
    </row>
    <row r="509" spans="1:47" s="2" customFormat="1" ht="12">
      <c r="A509" s="39"/>
      <c r="B509" s="40"/>
      <c r="C509" s="41"/>
      <c r="D509" s="227" t="s">
        <v>166</v>
      </c>
      <c r="E509" s="41"/>
      <c r="F509" s="228" t="s">
        <v>1163</v>
      </c>
      <c r="G509" s="41"/>
      <c r="H509" s="41"/>
      <c r="I509" s="229"/>
      <c r="J509" s="41"/>
      <c r="K509" s="41"/>
      <c r="L509" s="45"/>
      <c r="M509" s="230"/>
      <c r="N509" s="231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166</v>
      </c>
      <c r="AU509" s="18" t="s">
        <v>82</v>
      </c>
    </row>
    <row r="510" spans="1:47" s="2" customFormat="1" ht="12">
      <c r="A510" s="39"/>
      <c r="B510" s="40"/>
      <c r="C510" s="41"/>
      <c r="D510" s="232" t="s">
        <v>168</v>
      </c>
      <c r="E510" s="41"/>
      <c r="F510" s="233" t="s">
        <v>1164</v>
      </c>
      <c r="G510" s="41"/>
      <c r="H510" s="41"/>
      <c r="I510" s="229"/>
      <c r="J510" s="41"/>
      <c r="K510" s="41"/>
      <c r="L510" s="45"/>
      <c r="M510" s="230"/>
      <c r="N510" s="231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168</v>
      </c>
      <c r="AU510" s="18" t="s">
        <v>82</v>
      </c>
    </row>
    <row r="511" spans="1:63" s="12" customFormat="1" ht="22.8" customHeight="1">
      <c r="A511" s="12"/>
      <c r="B511" s="198"/>
      <c r="C511" s="199"/>
      <c r="D511" s="200" t="s">
        <v>71</v>
      </c>
      <c r="E511" s="212" t="s">
        <v>519</v>
      </c>
      <c r="F511" s="212" t="s">
        <v>520</v>
      </c>
      <c r="G511" s="199"/>
      <c r="H511" s="199"/>
      <c r="I511" s="202"/>
      <c r="J511" s="213">
        <f>BK511</f>
        <v>0</v>
      </c>
      <c r="K511" s="199"/>
      <c r="L511" s="204"/>
      <c r="M511" s="205"/>
      <c r="N511" s="206"/>
      <c r="O511" s="206"/>
      <c r="P511" s="207">
        <f>SUM(P512:P535)</f>
        <v>0</v>
      </c>
      <c r="Q511" s="206"/>
      <c r="R511" s="207">
        <f>SUM(R512:R535)</f>
        <v>9.903180299999999</v>
      </c>
      <c r="S511" s="206"/>
      <c r="T511" s="208">
        <f>SUM(T512:T535)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09" t="s">
        <v>82</v>
      </c>
      <c r="AT511" s="210" t="s">
        <v>71</v>
      </c>
      <c r="AU511" s="210" t="s">
        <v>80</v>
      </c>
      <c r="AY511" s="209" t="s">
        <v>157</v>
      </c>
      <c r="BK511" s="211">
        <f>SUM(BK512:BK535)</f>
        <v>0</v>
      </c>
    </row>
    <row r="512" spans="1:65" s="2" customFormat="1" ht="24.15" customHeight="1">
      <c r="A512" s="39"/>
      <c r="B512" s="40"/>
      <c r="C512" s="214" t="s">
        <v>1165</v>
      </c>
      <c r="D512" s="214" t="s">
        <v>159</v>
      </c>
      <c r="E512" s="215" t="s">
        <v>1166</v>
      </c>
      <c r="F512" s="216" t="s">
        <v>1167</v>
      </c>
      <c r="G512" s="217" t="s">
        <v>200</v>
      </c>
      <c r="H512" s="218">
        <v>136.18</v>
      </c>
      <c r="I512" s="219"/>
      <c r="J512" s="220">
        <f>ROUND(I512*H512,2)</f>
        <v>0</v>
      </c>
      <c r="K512" s="216" t="s">
        <v>163</v>
      </c>
      <c r="L512" s="45"/>
      <c r="M512" s="221" t="s">
        <v>19</v>
      </c>
      <c r="N512" s="222" t="s">
        <v>43</v>
      </c>
      <c r="O512" s="85"/>
      <c r="P512" s="223">
        <f>O512*H512</f>
        <v>0</v>
      </c>
      <c r="Q512" s="223">
        <v>0.02551</v>
      </c>
      <c r="R512" s="223">
        <f>Q512*H512</f>
        <v>3.4739518000000005</v>
      </c>
      <c r="S512" s="223">
        <v>0</v>
      </c>
      <c r="T512" s="224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5" t="s">
        <v>300</v>
      </c>
      <c r="AT512" s="225" t="s">
        <v>159</v>
      </c>
      <c r="AU512" s="225" t="s">
        <v>82</v>
      </c>
      <c r="AY512" s="18" t="s">
        <v>157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8" t="s">
        <v>80</v>
      </c>
      <c r="BK512" s="226">
        <f>ROUND(I512*H512,2)</f>
        <v>0</v>
      </c>
      <c r="BL512" s="18" t="s">
        <v>300</v>
      </c>
      <c r="BM512" s="225" t="s">
        <v>1168</v>
      </c>
    </row>
    <row r="513" spans="1:47" s="2" customFormat="1" ht="12">
      <c r="A513" s="39"/>
      <c r="B513" s="40"/>
      <c r="C513" s="41"/>
      <c r="D513" s="227" t="s">
        <v>166</v>
      </c>
      <c r="E513" s="41"/>
      <c r="F513" s="228" t="s">
        <v>1169</v>
      </c>
      <c r="G513" s="41"/>
      <c r="H513" s="41"/>
      <c r="I513" s="229"/>
      <c r="J513" s="41"/>
      <c r="K513" s="41"/>
      <c r="L513" s="45"/>
      <c r="M513" s="230"/>
      <c r="N513" s="231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166</v>
      </c>
      <c r="AU513" s="18" t="s">
        <v>82</v>
      </c>
    </row>
    <row r="514" spans="1:47" s="2" customFormat="1" ht="12">
      <c r="A514" s="39"/>
      <c r="B514" s="40"/>
      <c r="C514" s="41"/>
      <c r="D514" s="232" t="s">
        <v>168</v>
      </c>
      <c r="E514" s="41"/>
      <c r="F514" s="233" t="s">
        <v>1170</v>
      </c>
      <c r="G514" s="41"/>
      <c r="H514" s="41"/>
      <c r="I514" s="229"/>
      <c r="J514" s="41"/>
      <c r="K514" s="41"/>
      <c r="L514" s="45"/>
      <c r="M514" s="230"/>
      <c r="N514" s="231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168</v>
      </c>
      <c r="AU514" s="18" t="s">
        <v>82</v>
      </c>
    </row>
    <row r="515" spans="1:51" s="13" customFormat="1" ht="12">
      <c r="A515" s="13"/>
      <c r="B515" s="234"/>
      <c r="C515" s="235"/>
      <c r="D515" s="227" t="s">
        <v>170</v>
      </c>
      <c r="E515" s="236" t="s">
        <v>19</v>
      </c>
      <c r="F515" s="237" t="s">
        <v>1171</v>
      </c>
      <c r="G515" s="235"/>
      <c r="H515" s="238">
        <v>72.45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4" t="s">
        <v>170</v>
      </c>
      <c r="AU515" s="244" t="s">
        <v>82</v>
      </c>
      <c r="AV515" s="13" t="s">
        <v>82</v>
      </c>
      <c r="AW515" s="13" t="s">
        <v>33</v>
      </c>
      <c r="AX515" s="13" t="s">
        <v>72</v>
      </c>
      <c r="AY515" s="244" t="s">
        <v>157</v>
      </c>
    </row>
    <row r="516" spans="1:51" s="13" customFormat="1" ht="12">
      <c r="A516" s="13"/>
      <c r="B516" s="234"/>
      <c r="C516" s="235"/>
      <c r="D516" s="227" t="s">
        <v>170</v>
      </c>
      <c r="E516" s="236" t="s">
        <v>19</v>
      </c>
      <c r="F516" s="237" t="s">
        <v>1172</v>
      </c>
      <c r="G516" s="235"/>
      <c r="H516" s="238">
        <v>63.73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170</v>
      </c>
      <c r="AU516" s="244" t="s">
        <v>82</v>
      </c>
      <c r="AV516" s="13" t="s">
        <v>82</v>
      </c>
      <c r="AW516" s="13" t="s">
        <v>33</v>
      </c>
      <c r="AX516" s="13" t="s">
        <v>72</v>
      </c>
      <c r="AY516" s="244" t="s">
        <v>157</v>
      </c>
    </row>
    <row r="517" spans="1:51" s="15" customFormat="1" ht="12">
      <c r="A517" s="15"/>
      <c r="B517" s="256"/>
      <c r="C517" s="257"/>
      <c r="D517" s="227" t="s">
        <v>170</v>
      </c>
      <c r="E517" s="258" t="s">
        <v>19</v>
      </c>
      <c r="F517" s="259" t="s">
        <v>208</v>
      </c>
      <c r="G517" s="257"/>
      <c r="H517" s="260">
        <v>136.18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6" t="s">
        <v>170</v>
      </c>
      <c r="AU517" s="266" t="s">
        <v>82</v>
      </c>
      <c r="AV517" s="15" t="s">
        <v>164</v>
      </c>
      <c r="AW517" s="15" t="s">
        <v>33</v>
      </c>
      <c r="AX517" s="15" t="s">
        <v>80</v>
      </c>
      <c r="AY517" s="266" t="s">
        <v>157</v>
      </c>
    </row>
    <row r="518" spans="1:65" s="2" customFormat="1" ht="24.15" customHeight="1">
      <c r="A518" s="39"/>
      <c r="B518" s="40"/>
      <c r="C518" s="214" t="s">
        <v>460</v>
      </c>
      <c r="D518" s="214" t="s">
        <v>159</v>
      </c>
      <c r="E518" s="215" t="s">
        <v>1173</v>
      </c>
      <c r="F518" s="216" t="s">
        <v>1174</v>
      </c>
      <c r="G518" s="217" t="s">
        <v>200</v>
      </c>
      <c r="H518" s="218">
        <v>16.96</v>
      </c>
      <c r="I518" s="219"/>
      <c r="J518" s="220">
        <f>ROUND(I518*H518,2)</f>
        <v>0</v>
      </c>
      <c r="K518" s="216" t="s">
        <v>163</v>
      </c>
      <c r="L518" s="45"/>
      <c r="M518" s="221" t="s">
        <v>19</v>
      </c>
      <c r="N518" s="222" t="s">
        <v>43</v>
      </c>
      <c r="O518" s="85"/>
      <c r="P518" s="223">
        <f>O518*H518</f>
        <v>0</v>
      </c>
      <c r="Q518" s="223">
        <v>0.01385</v>
      </c>
      <c r="R518" s="223">
        <f>Q518*H518</f>
        <v>0.234896</v>
      </c>
      <c r="S518" s="223">
        <v>0</v>
      </c>
      <c r="T518" s="224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5" t="s">
        <v>300</v>
      </c>
      <c r="AT518" s="225" t="s">
        <v>159</v>
      </c>
      <c r="AU518" s="225" t="s">
        <v>82</v>
      </c>
      <c r="AY518" s="18" t="s">
        <v>157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8" t="s">
        <v>80</v>
      </c>
      <c r="BK518" s="226">
        <f>ROUND(I518*H518,2)</f>
        <v>0</v>
      </c>
      <c r="BL518" s="18" t="s">
        <v>300</v>
      </c>
      <c r="BM518" s="225" t="s">
        <v>1175</v>
      </c>
    </row>
    <row r="519" spans="1:47" s="2" customFormat="1" ht="12">
      <c r="A519" s="39"/>
      <c r="B519" s="40"/>
      <c r="C519" s="41"/>
      <c r="D519" s="227" t="s">
        <v>166</v>
      </c>
      <c r="E519" s="41"/>
      <c r="F519" s="228" t="s">
        <v>1176</v>
      </c>
      <c r="G519" s="41"/>
      <c r="H519" s="41"/>
      <c r="I519" s="229"/>
      <c r="J519" s="41"/>
      <c r="K519" s="41"/>
      <c r="L519" s="45"/>
      <c r="M519" s="230"/>
      <c r="N519" s="231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166</v>
      </c>
      <c r="AU519" s="18" t="s">
        <v>82</v>
      </c>
    </row>
    <row r="520" spans="1:47" s="2" customFormat="1" ht="12">
      <c r="A520" s="39"/>
      <c r="B520" s="40"/>
      <c r="C520" s="41"/>
      <c r="D520" s="232" t="s">
        <v>168</v>
      </c>
      <c r="E520" s="41"/>
      <c r="F520" s="233" t="s">
        <v>1177</v>
      </c>
      <c r="G520" s="41"/>
      <c r="H520" s="41"/>
      <c r="I520" s="229"/>
      <c r="J520" s="41"/>
      <c r="K520" s="41"/>
      <c r="L520" s="45"/>
      <c r="M520" s="230"/>
      <c r="N520" s="231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168</v>
      </c>
      <c r="AU520" s="18" t="s">
        <v>82</v>
      </c>
    </row>
    <row r="521" spans="1:65" s="2" customFormat="1" ht="33" customHeight="1">
      <c r="A521" s="39"/>
      <c r="B521" s="40"/>
      <c r="C521" s="214" t="s">
        <v>1178</v>
      </c>
      <c r="D521" s="214" t="s">
        <v>159</v>
      </c>
      <c r="E521" s="215" t="s">
        <v>1179</v>
      </c>
      <c r="F521" s="216" t="s">
        <v>1180</v>
      </c>
      <c r="G521" s="217" t="s">
        <v>200</v>
      </c>
      <c r="H521" s="218">
        <v>1278.5</v>
      </c>
      <c r="I521" s="219"/>
      <c r="J521" s="220">
        <f>ROUND(I521*H521,2)</f>
        <v>0</v>
      </c>
      <c r="K521" s="216" t="s">
        <v>163</v>
      </c>
      <c r="L521" s="45"/>
      <c r="M521" s="221" t="s">
        <v>19</v>
      </c>
      <c r="N521" s="222" t="s">
        <v>43</v>
      </c>
      <c r="O521" s="85"/>
      <c r="P521" s="223">
        <f>O521*H521</f>
        <v>0</v>
      </c>
      <c r="Q521" s="223">
        <v>0.00117</v>
      </c>
      <c r="R521" s="223">
        <f>Q521*H521</f>
        <v>1.495845</v>
      </c>
      <c r="S521" s="223">
        <v>0</v>
      </c>
      <c r="T521" s="224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5" t="s">
        <v>300</v>
      </c>
      <c r="AT521" s="225" t="s">
        <v>159</v>
      </c>
      <c r="AU521" s="225" t="s">
        <v>82</v>
      </c>
      <c r="AY521" s="18" t="s">
        <v>157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8" t="s">
        <v>80</v>
      </c>
      <c r="BK521" s="226">
        <f>ROUND(I521*H521,2)</f>
        <v>0</v>
      </c>
      <c r="BL521" s="18" t="s">
        <v>300</v>
      </c>
      <c r="BM521" s="225" t="s">
        <v>1181</v>
      </c>
    </row>
    <row r="522" spans="1:47" s="2" customFormat="1" ht="12">
      <c r="A522" s="39"/>
      <c r="B522" s="40"/>
      <c r="C522" s="41"/>
      <c r="D522" s="227" t="s">
        <v>166</v>
      </c>
      <c r="E522" s="41"/>
      <c r="F522" s="228" t="s">
        <v>1182</v>
      </c>
      <c r="G522" s="41"/>
      <c r="H522" s="41"/>
      <c r="I522" s="229"/>
      <c r="J522" s="41"/>
      <c r="K522" s="41"/>
      <c r="L522" s="45"/>
      <c r="M522" s="230"/>
      <c r="N522" s="231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166</v>
      </c>
      <c r="AU522" s="18" t="s">
        <v>82</v>
      </c>
    </row>
    <row r="523" spans="1:47" s="2" customFormat="1" ht="12">
      <c r="A523" s="39"/>
      <c r="B523" s="40"/>
      <c r="C523" s="41"/>
      <c r="D523" s="232" t="s">
        <v>168</v>
      </c>
      <c r="E523" s="41"/>
      <c r="F523" s="233" t="s">
        <v>1183</v>
      </c>
      <c r="G523" s="41"/>
      <c r="H523" s="41"/>
      <c r="I523" s="229"/>
      <c r="J523" s="41"/>
      <c r="K523" s="41"/>
      <c r="L523" s="45"/>
      <c r="M523" s="230"/>
      <c r="N523" s="231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168</v>
      </c>
      <c r="AU523" s="18" t="s">
        <v>82</v>
      </c>
    </row>
    <row r="524" spans="1:51" s="13" customFormat="1" ht="12">
      <c r="A524" s="13"/>
      <c r="B524" s="234"/>
      <c r="C524" s="235"/>
      <c r="D524" s="227" t="s">
        <v>170</v>
      </c>
      <c r="E524" s="236" t="s">
        <v>19</v>
      </c>
      <c r="F524" s="237" t="s">
        <v>1184</v>
      </c>
      <c r="G524" s="235"/>
      <c r="H524" s="238">
        <v>505.19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4" t="s">
        <v>170</v>
      </c>
      <c r="AU524" s="244" t="s">
        <v>82</v>
      </c>
      <c r="AV524" s="13" t="s">
        <v>82</v>
      </c>
      <c r="AW524" s="13" t="s">
        <v>33</v>
      </c>
      <c r="AX524" s="13" t="s">
        <v>72</v>
      </c>
      <c r="AY524" s="244" t="s">
        <v>157</v>
      </c>
    </row>
    <row r="525" spans="1:51" s="13" customFormat="1" ht="12">
      <c r="A525" s="13"/>
      <c r="B525" s="234"/>
      <c r="C525" s="235"/>
      <c r="D525" s="227" t="s">
        <v>170</v>
      </c>
      <c r="E525" s="236" t="s">
        <v>19</v>
      </c>
      <c r="F525" s="237" t="s">
        <v>1185</v>
      </c>
      <c r="G525" s="235"/>
      <c r="H525" s="238">
        <v>745.96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170</v>
      </c>
      <c r="AU525" s="244" t="s">
        <v>82</v>
      </c>
      <c r="AV525" s="13" t="s">
        <v>82</v>
      </c>
      <c r="AW525" s="13" t="s">
        <v>33</v>
      </c>
      <c r="AX525" s="13" t="s">
        <v>72</v>
      </c>
      <c r="AY525" s="244" t="s">
        <v>157</v>
      </c>
    </row>
    <row r="526" spans="1:51" s="13" customFormat="1" ht="12">
      <c r="A526" s="13"/>
      <c r="B526" s="234"/>
      <c r="C526" s="235"/>
      <c r="D526" s="227" t="s">
        <v>170</v>
      </c>
      <c r="E526" s="236" t="s">
        <v>19</v>
      </c>
      <c r="F526" s="237" t="s">
        <v>1186</v>
      </c>
      <c r="G526" s="235"/>
      <c r="H526" s="238">
        <v>13.85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4" t="s">
        <v>170</v>
      </c>
      <c r="AU526" s="244" t="s">
        <v>82</v>
      </c>
      <c r="AV526" s="13" t="s">
        <v>82</v>
      </c>
      <c r="AW526" s="13" t="s">
        <v>33</v>
      </c>
      <c r="AX526" s="13" t="s">
        <v>72</v>
      </c>
      <c r="AY526" s="244" t="s">
        <v>157</v>
      </c>
    </row>
    <row r="527" spans="1:51" s="13" customFormat="1" ht="12">
      <c r="A527" s="13"/>
      <c r="B527" s="234"/>
      <c r="C527" s="235"/>
      <c r="D527" s="227" t="s">
        <v>170</v>
      </c>
      <c r="E527" s="236" t="s">
        <v>19</v>
      </c>
      <c r="F527" s="237" t="s">
        <v>1187</v>
      </c>
      <c r="G527" s="235"/>
      <c r="H527" s="238">
        <v>13.5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4" t="s">
        <v>170</v>
      </c>
      <c r="AU527" s="244" t="s">
        <v>82</v>
      </c>
      <c r="AV527" s="13" t="s">
        <v>82</v>
      </c>
      <c r="AW527" s="13" t="s">
        <v>33</v>
      </c>
      <c r="AX527" s="13" t="s">
        <v>72</v>
      </c>
      <c r="AY527" s="244" t="s">
        <v>157</v>
      </c>
    </row>
    <row r="528" spans="1:51" s="15" customFormat="1" ht="12">
      <c r="A528" s="15"/>
      <c r="B528" s="256"/>
      <c r="C528" s="257"/>
      <c r="D528" s="227" t="s">
        <v>170</v>
      </c>
      <c r="E528" s="258" t="s">
        <v>19</v>
      </c>
      <c r="F528" s="259" t="s">
        <v>208</v>
      </c>
      <c r="G528" s="257"/>
      <c r="H528" s="260">
        <v>1278.5</v>
      </c>
      <c r="I528" s="261"/>
      <c r="J528" s="257"/>
      <c r="K528" s="257"/>
      <c r="L528" s="262"/>
      <c r="M528" s="263"/>
      <c r="N528" s="264"/>
      <c r="O528" s="264"/>
      <c r="P528" s="264"/>
      <c r="Q528" s="264"/>
      <c r="R528" s="264"/>
      <c r="S528" s="264"/>
      <c r="T528" s="26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6" t="s">
        <v>170</v>
      </c>
      <c r="AU528" s="266" t="s">
        <v>82</v>
      </c>
      <c r="AV528" s="15" t="s">
        <v>164</v>
      </c>
      <c r="AW528" s="15" t="s">
        <v>33</v>
      </c>
      <c r="AX528" s="15" t="s">
        <v>80</v>
      </c>
      <c r="AY528" s="266" t="s">
        <v>157</v>
      </c>
    </row>
    <row r="529" spans="1:65" s="2" customFormat="1" ht="24.15" customHeight="1">
      <c r="A529" s="39"/>
      <c r="B529" s="40"/>
      <c r="C529" s="272" t="s">
        <v>1188</v>
      </c>
      <c r="D529" s="272" t="s">
        <v>891</v>
      </c>
      <c r="E529" s="273" t="s">
        <v>1189</v>
      </c>
      <c r="F529" s="274" t="s">
        <v>1190</v>
      </c>
      <c r="G529" s="275" t="s">
        <v>200</v>
      </c>
      <c r="H529" s="276">
        <v>1342.425</v>
      </c>
      <c r="I529" s="277"/>
      <c r="J529" s="278">
        <f>ROUND(I529*H529,2)</f>
        <v>0</v>
      </c>
      <c r="K529" s="274" t="s">
        <v>163</v>
      </c>
      <c r="L529" s="279"/>
      <c r="M529" s="280" t="s">
        <v>19</v>
      </c>
      <c r="N529" s="281" t="s">
        <v>43</v>
      </c>
      <c r="O529" s="85"/>
      <c r="P529" s="223">
        <f>O529*H529</f>
        <v>0</v>
      </c>
      <c r="Q529" s="223">
        <v>0.0035</v>
      </c>
      <c r="R529" s="223">
        <f>Q529*H529</f>
        <v>4.6984875</v>
      </c>
      <c r="S529" s="223">
        <v>0</v>
      </c>
      <c r="T529" s="224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5" t="s">
        <v>416</v>
      </c>
      <c r="AT529" s="225" t="s">
        <v>891</v>
      </c>
      <c r="AU529" s="225" t="s">
        <v>82</v>
      </c>
      <c r="AY529" s="18" t="s">
        <v>157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8" t="s">
        <v>80</v>
      </c>
      <c r="BK529" s="226">
        <f>ROUND(I529*H529,2)</f>
        <v>0</v>
      </c>
      <c r="BL529" s="18" t="s">
        <v>300</v>
      </c>
      <c r="BM529" s="225" t="s">
        <v>1191</v>
      </c>
    </row>
    <row r="530" spans="1:47" s="2" customFormat="1" ht="12">
      <c r="A530" s="39"/>
      <c r="B530" s="40"/>
      <c r="C530" s="41"/>
      <c r="D530" s="227" t="s">
        <v>166</v>
      </c>
      <c r="E530" s="41"/>
      <c r="F530" s="228" t="s">
        <v>1190</v>
      </c>
      <c r="G530" s="41"/>
      <c r="H530" s="41"/>
      <c r="I530" s="229"/>
      <c r="J530" s="41"/>
      <c r="K530" s="41"/>
      <c r="L530" s="45"/>
      <c r="M530" s="230"/>
      <c r="N530" s="231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166</v>
      </c>
      <c r="AU530" s="18" t="s">
        <v>82</v>
      </c>
    </row>
    <row r="531" spans="1:47" s="2" customFormat="1" ht="12">
      <c r="A531" s="39"/>
      <c r="B531" s="40"/>
      <c r="C531" s="41"/>
      <c r="D531" s="232" t="s">
        <v>168</v>
      </c>
      <c r="E531" s="41"/>
      <c r="F531" s="233" t="s">
        <v>1192</v>
      </c>
      <c r="G531" s="41"/>
      <c r="H531" s="41"/>
      <c r="I531" s="229"/>
      <c r="J531" s="41"/>
      <c r="K531" s="41"/>
      <c r="L531" s="45"/>
      <c r="M531" s="230"/>
      <c r="N531" s="231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168</v>
      </c>
      <c r="AU531" s="18" t="s">
        <v>82</v>
      </c>
    </row>
    <row r="532" spans="1:51" s="13" customFormat="1" ht="12">
      <c r="A532" s="13"/>
      <c r="B532" s="234"/>
      <c r="C532" s="235"/>
      <c r="D532" s="227" t="s">
        <v>170</v>
      </c>
      <c r="E532" s="235"/>
      <c r="F532" s="237" t="s">
        <v>1193</v>
      </c>
      <c r="G532" s="235"/>
      <c r="H532" s="238">
        <v>1342.425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4" t="s">
        <v>170</v>
      </c>
      <c r="AU532" s="244" t="s">
        <v>82</v>
      </c>
      <c r="AV532" s="13" t="s">
        <v>82</v>
      </c>
      <c r="AW532" s="13" t="s">
        <v>4</v>
      </c>
      <c r="AX532" s="13" t="s">
        <v>80</v>
      </c>
      <c r="AY532" s="244" t="s">
        <v>157</v>
      </c>
    </row>
    <row r="533" spans="1:65" s="2" customFormat="1" ht="24.15" customHeight="1">
      <c r="A533" s="39"/>
      <c r="B533" s="40"/>
      <c r="C533" s="214" t="s">
        <v>1194</v>
      </c>
      <c r="D533" s="214" t="s">
        <v>159</v>
      </c>
      <c r="E533" s="215" t="s">
        <v>1195</v>
      </c>
      <c r="F533" s="216" t="s">
        <v>1196</v>
      </c>
      <c r="G533" s="217" t="s">
        <v>190</v>
      </c>
      <c r="H533" s="218">
        <v>9.903</v>
      </c>
      <c r="I533" s="219"/>
      <c r="J533" s="220">
        <f>ROUND(I533*H533,2)</f>
        <v>0</v>
      </c>
      <c r="K533" s="216" t="s">
        <v>163</v>
      </c>
      <c r="L533" s="45"/>
      <c r="M533" s="221" t="s">
        <v>19</v>
      </c>
      <c r="N533" s="222" t="s">
        <v>43</v>
      </c>
      <c r="O533" s="85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300</v>
      </c>
      <c r="AT533" s="225" t="s">
        <v>159</v>
      </c>
      <c r="AU533" s="225" t="s">
        <v>82</v>
      </c>
      <c r="AY533" s="18" t="s">
        <v>157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80</v>
      </c>
      <c r="BK533" s="226">
        <f>ROUND(I533*H533,2)</f>
        <v>0</v>
      </c>
      <c r="BL533" s="18" t="s">
        <v>300</v>
      </c>
      <c r="BM533" s="225" t="s">
        <v>1197</v>
      </c>
    </row>
    <row r="534" spans="1:47" s="2" customFormat="1" ht="12">
      <c r="A534" s="39"/>
      <c r="B534" s="40"/>
      <c r="C534" s="41"/>
      <c r="D534" s="227" t="s">
        <v>166</v>
      </c>
      <c r="E534" s="41"/>
      <c r="F534" s="228" t="s">
        <v>1198</v>
      </c>
      <c r="G534" s="41"/>
      <c r="H534" s="41"/>
      <c r="I534" s="229"/>
      <c r="J534" s="41"/>
      <c r="K534" s="41"/>
      <c r="L534" s="45"/>
      <c r="M534" s="230"/>
      <c r="N534" s="231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166</v>
      </c>
      <c r="AU534" s="18" t="s">
        <v>82</v>
      </c>
    </row>
    <row r="535" spans="1:47" s="2" customFormat="1" ht="12">
      <c r="A535" s="39"/>
      <c r="B535" s="40"/>
      <c r="C535" s="41"/>
      <c r="D535" s="232" t="s">
        <v>168</v>
      </c>
      <c r="E535" s="41"/>
      <c r="F535" s="233" t="s">
        <v>1199</v>
      </c>
      <c r="G535" s="41"/>
      <c r="H535" s="41"/>
      <c r="I535" s="229"/>
      <c r="J535" s="41"/>
      <c r="K535" s="41"/>
      <c r="L535" s="45"/>
      <c r="M535" s="230"/>
      <c r="N535" s="231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168</v>
      </c>
      <c r="AU535" s="18" t="s">
        <v>82</v>
      </c>
    </row>
    <row r="536" spans="1:63" s="12" customFormat="1" ht="22.8" customHeight="1">
      <c r="A536" s="12"/>
      <c r="B536" s="198"/>
      <c r="C536" s="199"/>
      <c r="D536" s="200" t="s">
        <v>71</v>
      </c>
      <c r="E536" s="212" t="s">
        <v>536</v>
      </c>
      <c r="F536" s="212" t="s">
        <v>537</v>
      </c>
      <c r="G536" s="199"/>
      <c r="H536" s="199"/>
      <c r="I536" s="202"/>
      <c r="J536" s="213">
        <f>BK536</f>
        <v>0</v>
      </c>
      <c r="K536" s="199"/>
      <c r="L536" s="204"/>
      <c r="M536" s="205"/>
      <c r="N536" s="206"/>
      <c r="O536" s="206"/>
      <c r="P536" s="207">
        <f>SUM(P537:P815)</f>
        <v>0</v>
      </c>
      <c r="Q536" s="206"/>
      <c r="R536" s="207">
        <f>SUM(R537:R815)</f>
        <v>3.2474716</v>
      </c>
      <c r="S536" s="206"/>
      <c r="T536" s="208">
        <f>SUM(T537:T815)</f>
        <v>0.0007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9" t="s">
        <v>82</v>
      </c>
      <c r="AT536" s="210" t="s">
        <v>71</v>
      </c>
      <c r="AU536" s="210" t="s">
        <v>80</v>
      </c>
      <c r="AY536" s="209" t="s">
        <v>157</v>
      </c>
      <c r="BK536" s="211">
        <f>SUM(BK537:BK815)</f>
        <v>0</v>
      </c>
    </row>
    <row r="537" spans="1:65" s="2" customFormat="1" ht="24.15" customHeight="1">
      <c r="A537" s="39"/>
      <c r="B537" s="40"/>
      <c r="C537" s="214" t="s">
        <v>1200</v>
      </c>
      <c r="D537" s="214" t="s">
        <v>159</v>
      </c>
      <c r="E537" s="215" t="s">
        <v>1201</v>
      </c>
      <c r="F537" s="216" t="s">
        <v>1202</v>
      </c>
      <c r="G537" s="217" t="s">
        <v>200</v>
      </c>
      <c r="H537" s="218">
        <v>130.83</v>
      </c>
      <c r="I537" s="219"/>
      <c r="J537" s="220">
        <f>ROUND(I537*H537,2)</f>
        <v>0</v>
      </c>
      <c r="K537" s="216" t="s">
        <v>163</v>
      </c>
      <c r="L537" s="45"/>
      <c r="M537" s="221" t="s">
        <v>19</v>
      </c>
      <c r="N537" s="222" t="s">
        <v>43</v>
      </c>
      <c r="O537" s="85"/>
      <c r="P537" s="223">
        <f>O537*H537</f>
        <v>0</v>
      </c>
      <c r="Q537" s="223">
        <v>0</v>
      </c>
      <c r="R537" s="223">
        <f>Q537*H537</f>
        <v>0</v>
      </c>
      <c r="S537" s="223">
        <v>0</v>
      </c>
      <c r="T537" s="22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5" t="s">
        <v>300</v>
      </c>
      <c r="AT537" s="225" t="s">
        <v>159</v>
      </c>
      <c r="AU537" s="225" t="s">
        <v>82</v>
      </c>
      <c r="AY537" s="18" t="s">
        <v>157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8" t="s">
        <v>80</v>
      </c>
      <c r="BK537" s="226">
        <f>ROUND(I537*H537,2)</f>
        <v>0</v>
      </c>
      <c r="BL537" s="18" t="s">
        <v>300</v>
      </c>
      <c r="BM537" s="225" t="s">
        <v>1203</v>
      </c>
    </row>
    <row r="538" spans="1:47" s="2" customFormat="1" ht="12">
      <c r="A538" s="39"/>
      <c r="B538" s="40"/>
      <c r="C538" s="41"/>
      <c r="D538" s="227" t="s">
        <v>166</v>
      </c>
      <c r="E538" s="41"/>
      <c r="F538" s="228" t="s">
        <v>1204</v>
      </c>
      <c r="G538" s="41"/>
      <c r="H538" s="41"/>
      <c r="I538" s="229"/>
      <c r="J538" s="41"/>
      <c r="K538" s="41"/>
      <c r="L538" s="45"/>
      <c r="M538" s="230"/>
      <c r="N538" s="231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166</v>
      </c>
      <c r="AU538" s="18" t="s">
        <v>82</v>
      </c>
    </row>
    <row r="539" spans="1:47" s="2" customFormat="1" ht="12">
      <c r="A539" s="39"/>
      <c r="B539" s="40"/>
      <c r="C539" s="41"/>
      <c r="D539" s="232" t="s">
        <v>168</v>
      </c>
      <c r="E539" s="41"/>
      <c r="F539" s="233" t="s">
        <v>1205</v>
      </c>
      <c r="G539" s="41"/>
      <c r="H539" s="41"/>
      <c r="I539" s="229"/>
      <c r="J539" s="41"/>
      <c r="K539" s="41"/>
      <c r="L539" s="45"/>
      <c r="M539" s="230"/>
      <c r="N539" s="231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168</v>
      </c>
      <c r="AU539" s="18" t="s">
        <v>82</v>
      </c>
    </row>
    <row r="540" spans="1:47" s="2" customFormat="1" ht="12">
      <c r="A540" s="39"/>
      <c r="B540" s="40"/>
      <c r="C540" s="41"/>
      <c r="D540" s="227" t="s">
        <v>298</v>
      </c>
      <c r="E540" s="41"/>
      <c r="F540" s="268" t="s">
        <v>1206</v>
      </c>
      <c r="G540" s="41"/>
      <c r="H540" s="41"/>
      <c r="I540" s="229"/>
      <c r="J540" s="41"/>
      <c r="K540" s="41"/>
      <c r="L540" s="45"/>
      <c r="M540" s="230"/>
      <c r="N540" s="231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298</v>
      </c>
      <c r="AU540" s="18" t="s">
        <v>82</v>
      </c>
    </row>
    <row r="541" spans="1:51" s="13" customFormat="1" ht="12">
      <c r="A541" s="13"/>
      <c r="B541" s="234"/>
      <c r="C541" s="235"/>
      <c r="D541" s="227" t="s">
        <v>170</v>
      </c>
      <c r="E541" s="236" t="s">
        <v>19</v>
      </c>
      <c r="F541" s="237" t="s">
        <v>1207</v>
      </c>
      <c r="G541" s="235"/>
      <c r="H541" s="238">
        <v>130.83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4" t="s">
        <v>170</v>
      </c>
      <c r="AU541" s="244" t="s">
        <v>82</v>
      </c>
      <c r="AV541" s="13" t="s">
        <v>82</v>
      </c>
      <c r="AW541" s="13" t="s">
        <v>33</v>
      </c>
      <c r="AX541" s="13" t="s">
        <v>80</v>
      </c>
      <c r="AY541" s="244" t="s">
        <v>157</v>
      </c>
    </row>
    <row r="542" spans="1:65" s="2" customFormat="1" ht="24.15" customHeight="1">
      <c r="A542" s="39"/>
      <c r="B542" s="40"/>
      <c r="C542" s="272" t="s">
        <v>1208</v>
      </c>
      <c r="D542" s="272" t="s">
        <v>891</v>
      </c>
      <c r="E542" s="273" t="s">
        <v>1209</v>
      </c>
      <c r="F542" s="274" t="s">
        <v>1210</v>
      </c>
      <c r="G542" s="275" t="s">
        <v>200</v>
      </c>
      <c r="H542" s="276">
        <v>130.83</v>
      </c>
      <c r="I542" s="277"/>
      <c r="J542" s="278">
        <f>ROUND(I542*H542,2)</f>
        <v>0</v>
      </c>
      <c r="K542" s="274" t="s">
        <v>163</v>
      </c>
      <c r="L542" s="279"/>
      <c r="M542" s="280" t="s">
        <v>19</v>
      </c>
      <c r="N542" s="281" t="s">
        <v>43</v>
      </c>
      <c r="O542" s="85"/>
      <c r="P542" s="223">
        <f>O542*H542</f>
        <v>0</v>
      </c>
      <c r="Q542" s="223">
        <v>0.01652</v>
      </c>
      <c r="R542" s="223">
        <f>Q542*H542</f>
        <v>2.1613116000000003</v>
      </c>
      <c r="S542" s="223">
        <v>0</v>
      </c>
      <c r="T542" s="224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5" t="s">
        <v>416</v>
      </c>
      <c r="AT542" s="225" t="s">
        <v>891</v>
      </c>
      <c r="AU542" s="225" t="s">
        <v>82</v>
      </c>
      <c r="AY542" s="18" t="s">
        <v>157</v>
      </c>
      <c r="BE542" s="226">
        <f>IF(N542="základní",J542,0)</f>
        <v>0</v>
      </c>
      <c r="BF542" s="226">
        <f>IF(N542="snížená",J542,0)</f>
        <v>0</v>
      </c>
      <c r="BG542" s="226">
        <f>IF(N542="zákl. přenesená",J542,0)</f>
        <v>0</v>
      </c>
      <c r="BH542" s="226">
        <f>IF(N542="sníž. přenesená",J542,0)</f>
        <v>0</v>
      </c>
      <c r="BI542" s="226">
        <f>IF(N542="nulová",J542,0)</f>
        <v>0</v>
      </c>
      <c r="BJ542" s="18" t="s">
        <v>80</v>
      </c>
      <c r="BK542" s="226">
        <f>ROUND(I542*H542,2)</f>
        <v>0</v>
      </c>
      <c r="BL542" s="18" t="s">
        <v>300</v>
      </c>
      <c r="BM542" s="225" t="s">
        <v>1211</v>
      </c>
    </row>
    <row r="543" spans="1:47" s="2" customFormat="1" ht="12">
      <c r="A543" s="39"/>
      <c r="B543" s="40"/>
      <c r="C543" s="41"/>
      <c r="D543" s="227" t="s">
        <v>166</v>
      </c>
      <c r="E543" s="41"/>
      <c r="F543" s="228" t="s">
        <v>1210</v>
      </c>
      <c r="G543" s="41"/>
      <c r="H543" s="41"/>
      <c r="I543" s="229"/>
      <c r="J543" s="41"/>
      <c r="K543" s="41"/>
      <c r="L543" s="45"/>
      <c r="M543" s="230"/>
      <c r="N543" s="231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166</v>
      </c>
      <c r="AU543" s="18" t="s">
        <v>82</v>
      </c>
    </row>
    <row r="544" spans="1:47" s="2" customFormat="1" ht="12">
      <c r="A544" s="39"/>
      <c r="B544" s="40"/>
      <c r="C544" s="41"/>
      <c r="D544" s="232" t="s">
        <v>168</v>
      </c>
      <c r="E544" s="41"/>
      <c r="F544" s="233" t="s">
        <v>1212</v>
      </c>
      <c r="G544" s="41"/>
      <c r="H544" s="41"/>
      <c r="I544" s="229"/>
      <c r="J544" s="41"/>
      <c r="K544" s="41"/>
      <c r="L544" s="45"/>
      <c r="M544" s="230"/>
      <c r="N544" s="231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168</v>
      </c>
      <c r="AU544" s="18" t="s">
        <v>82</v>
      </c>
    </row>
    <row r="545" spans="1:65" s="2" customFormat="1" ht="16.5" customHeight="1">
      <c r="A545" s="39"/>
      <c r="B545" s="40"/>
      <c r="C545" s="214" t="s">
        <v>1213</v>
      </c>
      <c r="D545" s="214" t="s">
        <v>159</v>
      </c>
      <c r="E545" s="215" t="s">
        <v>1214</v>
      </c>
      <c r="F545" s="216" t="s">
        <v>1215</v>
      </c>
      <c r="G545" s="217" t="s">
        <v>308</v>
      </c>
      <c r="H545" s="218">
        <v>2</v>
      </c>
      <c r="I545" s="219"/>
      <c r="J545" s="220">
        <f>ROUND(I545*H545,2)</f>
        <v>0</v>
      </c>
      <c r="K545" s="216" t="s">
        <v>19</v>
      </c>
      <c r="L545" s="45"/>
      <c r="M545" s="221" t="s">
        <v>19</v>
      </c>
      <c r="N545" s="222" t="s">
        <v>43</v>
      </c>
      <c r="O545" s="85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5" t="s">
        <v>300</v>
      </c>
      <c r="AT545" s="225" t="s">
        <v>159</v>
      </c>
      <c r="AU545" s="225" t="s">
        <v>82</v>
      </c>
      <c r="AY545" s="18" t="s">
        <v>157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8" t="s">
        <v>80</v>
      </c>
      <c r="BK545" s="226">
        <f>ROUND(I545*H545,2)</f>
        <v>0</v>
      </c>
      <c r="BL545" s="18" t="s">
        <v>300</v>
      </c>
      <c r="BM545" s="225" t="s">
        <v>1216</v>
      </c>
    </row>
    <row r="546" spans="1:47" s="2" customFormat="1" ht="12">
      <c r="A546" s="39"/>
      <c r="B546" s="40"/>
      <c r="C546" s="41"/>
      <c r="D546" s="227" t="s">
        <v>166</v>
      </c>
      <c r="E546" s="41"/>
      <c r="F546" s="228" t="s">
        <v>1215</v>
      </c>
      <c r="G546" s="41"/>
      <c r="H546" s="41"/>
      <c r="I546" s="229"/>
      <c r="J546" s="41"/>
      <c r="K546" s="41"/>
      <c r="L546" s="45"/>
      <c r="M546" s="230"/>
      <c r="N546" s="231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166</v>
      </c>
      <c r="AU546" s="18" t="s">
        <v>82</v>
      </c>
    </row>
    <row r="547" spans="1:47" s="2" customFormat="1" ht="12">
      <c r="A547" s="39"/>
      <c r="B547" s="40"/>
      <c r="C547" s="41"/>
      <c r="D547" s="227" t="s">
        <v>298</v>
      </c>
      <c r="E547" s="41"/>
      <c r="F547" s="268" t="s">
        <v>1217</v>
      </c>
      <c r="G547" s="41"/>
      <c r="H547" s="41"/>
      <c r="I547" s="229"/>
      <c r="J547" s="41"/>
      <c r="K547" s="41"/>
      <c r="L547" s="45"/>
      <c r="M547" s="230"/>
      <c r="N547" s="231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298</v>
      </c>
      <c r="AU547" s="18" t="s">
        <v>82</v>
      </c>
    </row>
    <row r="548" spans="1:65" s="2" customFormat="1" ht="16.5" customHeight="1">
      <c r="A548" s="39"/>
      <c r="B548" s="40"/>
      <c r="C548" s="214" t="s">
        <v>1218</v>
      </c>
      <c r="D548" s="214" t="s">
        <v>159</v>
      </c>
      <c r="E548" s="215" t="s">
        <v>1219</v>
      </c>
      <c r="F548" s="216" t="s">
        <v>1220</v>
      </c>
      <c r="G548" s="217" t="s">
        <v>308</v>
      </c>
      <c r="H548" s="218">
        <v>7</v>
      </c>
      <c r="I548" s="219"/>
      <c r="J548" s="220">
        <f>ROUND(I548*H548,2)</f>
        <v>0</v>
      </c>
      <c r="K548" s="216" t="s">
        <v>163</v>
      </c>
      <c r="L548" s="45"/>
      <c r="M548" s="221" t="s">
        <v>19</v>
      </c>
      <c r="N548" s="222" t="s">
        <v>43</v>
      </c>
      <c r="O548" s="85"/>
      <c r="P548" s="223">
        <f>O548*H548</f>
        <v>0</v>
      </c>
      <c r="Q548" s="223">
        <v>0</v>
      </c>
      <c r="R548" s="223">
        <f>Q548*H548</f>
        <v>0</v>
      </c>
      <c r="S548" s="223">
        <v>0.0001</v>
      </c>
      <c r="T548" s="224">
        <f>S548*H548</f>
        <v>0.0007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5" t="s">
        <v>300</v>
      </c>
      <c r="AT548" s="225" t="s">
        <v>159</v>
      </c>
      <c r="AU548" s="225" t="s">
        <v>82</v>
      </c>
      <c r="AY548" s="18" t="s">
        <v>157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8" t="s">
        <v>80</v>
      </c>
      <c r="BK548" s="226">
        <f>ROUND(I548*H548,2)</f>
        <v>0</v>
      </c>
      <c r="BL548" s="18" t="s">
        <v>300</v>
      </c>
      <c r="BM548" s="225" t="s">
        <v>1221</v>
      </c>
    </row>
    <row r="549" spans="1:47" s="2" customFormat="1" ht="12">
      <c r="A549" s="39"/>
      <c r="B549" s="40"/>
      <c r="C549" s="41"/>
      <c r="D549" s="227" t="s">
        <v>166</v>
      </c>
      <c r="E549" s="41"/>
      <c r="F549" s="228" t="s">
        <v>1222</v>
      </c>
      <c r="G549" s="41"/>
      <c r="H549" s="41"/>
      <c r="I549" s="229"/>
      <c r="J549" s="41"/>
      <c r="K549" s="41"/>
      <c r="L549" s="45"/>
      <c r="M549" s="230"/>
      <c r="N549" s="231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166</v>
      </c>
      <c r="AU549" s="18" t="s">
        <v>82</v>
      </c>
    </row>
    <row r="550" spans="1:47" s="2" customFormat="1" ht="12">
      <c r="A550" s="39"/>
      <c r="B550" s="40"/>
      <c r="C550" s="41"/>
      <c r="D550" s="232" t="s">
        <v>168</v>
      </c>
      <c r="E550" s="41"/>
      <c r="F550" s="233" t="s">
        <v>1223</v>
      </c>
      <c r="G550" s="41"/>
      <c r="H550" s="41"/>
      <c r="I550" s="229"/>
      <c r="J550" s="41"/>
      <c r="K550" s="41"/>
      <c r="L550" s="45"/>
      <c r="M550" s="230"/>
      <c r="N550" s="231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168</v>
      </c>
      <c r="AU550" s="18" t="s">
        <v>82</v>
      </c>
    </row>
    <row r="551" spans="1:47" s="2" customFormat="1" ht="12">
      <c r="A551" s="39"/>
      <c r="B551" s="40"/>
      <c r="C551" s="41"/>
      <c r="D551" s="227" t="s">
        <v>298</v>
      </c>
      <c r="E551" s="41"/>
      <c r="F551" s="268" t="s">
        <v>1224</v>
      </c>
      <c r="G551" s="41"/>
      <c r="H551" s="41"/>
      <c r="I551" s="229"/>
      <c r="J551" s="41"/>
      <c r="K551" s="41"/>
      <c r="L551" s="45"/>
      <c r="M551" s="230"/>
      <c r="N551" s="231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298</v>
      </c>
      <c r="AU551" s="18" t="s">
        <v>82</v>
      </c>
    </row>
    <row r="552" spans="1:65" s="2" customFormat="1" ht="24.15" customHeight="1">
      <c r="A552" s="39"/>
      <c r="B552" s="40"/>
      <c r="C552" s="214" t="s">
        <v>1225</v>
      </c>
      <c r="D552" s="267" t="s">
        <v>159</v>
      </c>
      <c r="E552" s="215" t="s">
        <v>1226</v>
      </c>
      <c r="F552" s="216" t="s">
        <v>1227</v>
      </c>
      <c r="G552" s="217" t="s">
        <v>308</v>
      </c>
      <c r="H552" s="218">
        <v>8</v>
      </c>
      <c r="I552" s="219"/>
      <c r="J552" s="220">
        <f>ROUND(I552*H552,2)</f>
        <v>0</v>
      </c>
      <c r="K552" s="216" t="s">
        <v>255</v>
      </c>
      <c r="L552" s="45"/>
      <c r="M552" s="221" t="s">
        <v>19</v>
      </c>
      <c r="N552" s="222" t="s">
        <v>43</v>
      </c>
      <c r="O552" s="85"/>
      <c r="P552" s="223">
        <f>O552*H552</f>
        <v>0</v>
      </c>
      <c r="Q552" s="223">
        <v>0.00048</v>
      </c>
      <c r="R552" s="223">
        <f>Q552*H552</f>
        <v>0.00384</v>
      </c>
      <c r="S552" s="223">
        <v>0</v>
      </c>
      <c r="T552" s="224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5" t="s">
        <v>300</v>
      </c>
      <c r="AT552" s="225" t="s">
        <v>159</v>
      </c>
      <c r="AU552" s="225" t="s">
        <v>82</v>
      </c>
      <c r="AY552" s="18" t="s">
        <v>157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8" t="s">
        <v>80</v>
      </c>
      <c r="BK552" s="226">
        <f>ROUND(I552*H552,2)</f>
        <v>0</v>
      </c>
      <c r="BL552" s="18" t="s">
        <v>300</v>
      </c>
      <c r="BM552" s="225" t="s">
        <v>1228</v>
      </c>
    </row>
    <row r="553" spans="1:47" s="2" customFormat="1" ht="12">
      <c r="A553" s="39"/>
      <c r="B553" s="40"/>
      <c r="C553" s="41"/>
      <c r="D553" s="227" t="s">
        <v>166</v>
      </c>
      <c r="E553" s="41"/>
      <c r="F553" s="228" t="s">
        <v>1229</v>
      </c>
      <c r="G553" s="41"/>
      <c r="H553" s="41"/>
      <c r="I553" s="229"/>
      <c r="J553" s="41"/>
      <c r="K553" s="41"/>
      <c r="L553" s="45"/>
      <c r="M553" s="230"/>
      <c r="N553" s="231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166</v>
      </c>
      <c r="AU553" s="18" t="s">
        <v>82</v>
      </c>
    </row>
    <row r="554" spans="1:47" s="2" customFormat="1" ht="12">
      <c r="A554" s="39"/>
      <c r="B554" s="40"/>
      <c r="C554" s="41"/>
      <c r="D554" s="232" t="s">
        <v>168</v>
      </c>
      <c r="E554" s="41"/>
      <c r="F554" s="233" t="s">
        <v>1230</v>
      </c>
      <c r="G554" s="41"/>
      <c r="H554" s="41"/>
      <c r="I554" s="229"/>
      <c r="J554" s="41"/>
      <c r="K554" s="41"/>
      <c r="L554" s="45"/>
      <c r="M554" s="230"/>
      <c r="N554" s="231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168</v>
      </c>
      <c r="AU554" s="18" t="s">
        <v>82</v>
      </c>
    </row>
    <row r="555" spans="1:65" s="2" customFormat="1" ht="24.15" customHeight="1">
      <c r="A555" s="39"/>
      <c r="B555" s="40"/>
      <c r="C555" s="214" t="s">
        <v>1231</v>
      </c>
      <c r="D555" s="267" t="s">
        <v>159</v>
      </c>
      <c r="E555" s="215" t="s">
        <v>1232</v>
      </c>
      <c r="F555" s="216" t="s">
        <v>1233</v>
      </c>
      <c r="G555" s="217" t="s">
        <v>308</v>
      </c>
      <c r="H555" s="218">
        <v>5</v>
      </c>
      <c r="I555" s="219"/>
      <c r="J555" s="220">
        <f>ROUND(I555*H555,2)</f>
        <v>0</v>
      </c>
      <c r="K555" s="216" t="s">
        <v>255</v>
      </c>
      <c r="L555" s="45"/>
      <c r="M555" s="221" t="s">
        <v>19</v>
      </c>
      <c r="N555" s="222" t="s">
        <v>43</v>
      </c>
      <c r="O555" s="85"/>
      <c r="P555" s="223">
        <f>O555*H555</f>
        <v>0</v>
      </c>
      <c r="Q555" s="223">
        <v>0.0004</v>
      </c>
      <c r="R555" s="223">
        <f>Q555*H555</f>
        <v>0.002</v>
      </c>
      <c r="S555" s="223">
        <v>0</v>
      </c>
      <c r="T555" s="224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5" t="s">
        <v>300</v>
      </c>
      <c r="AT555" s="225" t="s">
        <v>159</v>
      </c>
      <c r="AU555" s="225" t="s">
        <v>82</v>
      </c>
      <c r="AY555" s="18" t="s">
        <v>157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8" t="s">
        <v>80</v>
      </c>
      <c r="BK555" s="226">
        <f>ROUND(I555*H555,2)</f>
        <v>0</v>
      </c>
      <c r="BL555" s="18" t="s">
        <v>300</v>
      </c>
      <c r="BM555" s="225" t="s">
        <v>1234</v>
      </c>
    </row>
    <row r="556" spans="1:47" s="2" customFormat="1" ht="12">
      <c r="A556" s="39"/>
      <c r="B556" s="40"/>
      <c r="C556" s="41"/>
      <c r="D556" s="227" t="s">
        <v>166</v>
      </c>
      <c r="E556" s="41"/>
      <c r="F556" s="228" t="s">
        <v>1235</v>
      </c>
      <c r="G556" s="41"/>
      <c r="H556" s="41"/>
      <c r="I556" s="229"/>
      <c r="J556" s="41"/>
      <c r="K556" s="41"/>
      <c r="L556" s="45"/>
      <c r="M556" s="230"/>
      <c r="N556" s="231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166</v>
      </c>
      <c r="AU556" s="18" t="s">
        <v>82</v>
      </c>
    </row>
    <row r="557" spans="1:47" s="2" customFormat="1" ht="12">
      <c r="A557" s="39"/>
      <c r="B557" s="40"/>
      <c r="C557" s="41"/>
      <c r="D557" s="232" t="s">
        <v>168</v>
      </c>
      <c r="E557" s="41"/>
      <c r="F557" s="233" t="s">
        <v>1236</v>
      </c>
      <c r="G557" s="41"/>
      <c r="H557" s="41"/>
      <c r="I557" s="229"/>
      <c r="J557" s="41"/>
      <c r="K557" s="41"/>
      <c r="L557" s="45"/>
      <c r="M557" s="230"/>
      <c r="N557" s="231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168</v>
      </c>
      <c r="AU557" s="18" t="s">
        <v>82</v>
      </c>
    </row>
    <row r="558" spans="1:65" s="2" customFormat="1" ht="24.15" customHeight="1">
      <c r="A558" s="39"/>
      <c r="B558" s="40"/>
      <c r="C558" s="214" t="s">
        <v>1237</v>
      </c>
      <c r="D558" s="267" t="s">
        <v>159</v>
      </c>
      <c r="E558" s="215" t="s">
        <v>1238</v>
      </c>
      <c r="F558" s="216" t="s">
        <v>1239</v>
      </c>
      <c r="G558" s="217" t="s">
        <v>308</v>
      </c>
      <c r="H558" s="218">
        <v>2</v>
      </c>
      <c r="I558" s="219"/>
      <c r="J558" s="220">
        <f>ROUND(I558*H558,2)</f>
        <v>0</v>
      </c>
      <c r="K558" s="216" t="s">
        <v>255</v>
      </c>
      <c r="L558" s="45"/>
      <c r="M558" s="221" t="s">
        <v>19</v>
      </c>
      <c r="N558" s="222" t="s">
        <v>43</v>
      </c>
      <c r="O558" s="85"/>
      <c r="P558" s="223">
        <f>O558*H558</f>
        <v>0</v>
      </c>
      <c r="Q558" s="223">
        <v>0.00041</v>
      </c>
      <c r="R558" s="223">
        <f>Q558*H558</f>
        <v>0.00082</v>
      </c>
      <c r="S558" s="223">
        <v>0</v>
      </c>
      <c r="T558" s="224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5" t="s">
        <v>300</v>
      </c>
      <c r="AT558" s="225" t="s">
        <v>159</v>
      </c>
      <c r="AU558" s="225" t="s">
        <v>82</v>
      </c>
      <c r="AY558" s="18" t="s">
        <v>157</v>
      </c>
      <c r="BE558" s="226">
        <f>IF(N558="základní",J558,0)</f>
        <v>0</v>
      </c>
      <c r="BF558" s="226">
        <f>IF(N558="snížená",J558,0)</f>
        <v>0</v>
      </c>
      <c r="BG558" s="226">
        <f>IF(N558="zákl. přenesená",J558,0)</f>
        <v>0</v>
      </c>
      <c r="BH558" s="226">
        <f>IF(N558="sníž. přenesená",J558,0)</f>
        <v>0</v>
      </c>
      <c r="BI558" s="226">
        <f>IF(N558="nulová",J558,0)</f>
        <v>0</v>
      </c>
      <c r="BJ558" s="18" t="s">
        <v>80</v>
      </c>
      <c r="BK558" s="226">
        <f>ROUND(I558*H558,2)</f>
        <v>0</v>
      </c>
      <c r="BL558" s="18" t="s">
        <v>300</v>
      </c>
      <c r="BM558" s="225" t="s">
        <v>1240</v>
      </c>
    </row>
    <row r="559" spans="1:47" s="2" customFormat="1" ht="12">
      <c r="A559" s="39"/>
      <c r="B559" s="40"/>
      <c r="C559" s="41"/>
      <c r="D559" s="227" t="s">
        <v>166</v>
      </c>
      <c r="E559" s="41"/>
      <c r="F559" s="228" t="s">
        <v>1241</v>
      </c>
      <c r="G559" s="41"/>
      <c r="H559" s="41"/>
      <c r="I559" s="229"/>
      <c r="J559" s="41"/>
      <c r="K559" s="41"/>
      <c r="L559" s="45"/>
      <c r="M559" s="230"/>
      <c r="N559" s="231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166</v>
      </c>
      <c r="AU559" s="18" t="s">
        <v>82</v>
      </c>
    </row>
    <row r="560" spans="1:47" s="2" customFormat="1" ht="12">
      <c r="A560" s="39"/>
      <c r="B560" s="40"/>
      <c r="C560" s="41"/>
      <c r="D560" s="232" t="s">
        <v>168</v>
      </c>
      <c r="E560" s="41"/>
      <c r="F560" s="233" t="s">
        <v>1242</v>
      </c>
      <c r="G560" s="41"/>
      <c r="H560" s="41"/>
      <c r="I560" s="229"/>
      <c r="J560" s="41"/>
      <c r="K560" s="41"/>
      <c r="L560" s="45"/>
      <c r="M560" s="230"/>
      <c r="N560" s="231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168</v>
      </c>
      <c r="AU560" s="18" t="s">
        <v>82</v>
      </c>
    </row>
    <row r="561" spans="1:65" s="2" customFormat="1" ht="24.15" customHeight="1">
      <c r="A561" s="39"/>
      <c r="B561" s="40"/>
      <c r="C561" s="214" t="s">
        <v>1243</v>
      </c>
      <c r="D561" s="214" t="s">
        <v>159</v>
      </c>
      <c r="E561" s="215" t="s">
        <v>1244</v>
      </c>
      <c r="F561" s="216" t="s">
        <v>1245</v>
      </c>
      <c r="G561" s="217" t="s">
        <v>308</v>
      </c>
      <c r="H561" s="218">
        <v>8</v>
      </c>
      <c r="I561" s="219"/>
      <c r="J561" s="220">
        <f>ROUND(I561*H561,2)</f>
        <v>0</v>
      </c>
      <c r="K561" s="216" t="s">
        <v>163</v>
      </c>
      <c r="L561" s="45"/>
      <c r="M561" s="221" t="s">
        <v>19</v>
      </c>
      <c r="N561" s="222" t="s">
        <v>43</v>
      </c>
      <c r="O561" s="85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5" t="s">
        <v>300</v>
      </c>
      <c r="AT561" s="225" t="s">
        <v>159</v>
      </c>
      <c r="AU561" s="225" t="s">
        <v>82</v>
      </c>
      <c r="AY561" s="18" t="s">
        <v>157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8" t="s">
        <v>80</v>
      </c>
      <c r="BK561" s="226">
        <f>ROUND(I561*H561,2)</f>
        <v>0</v>
      </c>
      <c r="BL561" s="18" t="s">
        <v>300</v>
      </c>
      <c r="BM561" s="225" t="s">
        <v>1246</v>
      </c>
    </row>
    <row r="562" spans="1:47" s="2" customFormat="1" ht="12">
      <c r="A562" s="39"/>
      <c r="B562" s="40"/>
      <c r="C562" s="41"/>
      <c r="D562" s="227" t="s">
        <v>166</v>
      </c>
      <c r="E562" s="41"/>
      <c r="F562" s="228" t="s">
        <v>1247</v>
      </c>
      <c r="G562" s="41"/>
      <c r="H562" s="41"/>
      <c r="I562" s="229"/>
      <c r="J562" s="41"/>
      <c r="K562" s="41"/>
      <c r="L562" s="45"/>
      <c r="M562" s="230"/>
      <c r="N562" s="231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166</v>
      </c>
      <c r="AU562" s="18" t="s">
        <v>82</v>
      </c>
    </row>
    <row r="563" spans="1:47" s="2" customFormat="1" ht="12">
      <c r="A563" s="39"/>
      <c r="B563" s="40"/>
      <c r="C563" s="41"/>
      <c r="D563" s="232" t="s">
        <v>168</v>
      </c>
      <c r="E563" s="41"/>
      <c r="F563" s="233" t="s">
        <v>1248</v>
      </c>
      <c r="G563" s="41"/>
      <c r="H563" s="41"/>
      <c r="I563" s="229"/>
      <c r="J563" s="41"/>
      <c r="K563" s="41"/>
      <c r="L563" s="45"/>
      <c r="M563" s="230"/>
      <c r="N563" s="231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168</v>
      </c>
      <c r="AU563" s="18" t="s">
        <v>82</v>
      </c>
    </row>
    <row r="564" spans="1:65" s="2" customFormat="1" ht="16.5" customHeight="1">
      <c r="A564" s="39"/>
      <c r="B564" s="40"/>
      <c r="C564" s="272" t="s">
        <v>1249</v>
      </c>
      <c r="D564" s="272" t="s">
        <v>891</v>
      </c>
      <c r="E564" s="273" t="s">
        <v>1250</v>
      </c>
      <c r="F564" s="274" t="s">
        <v>1251</v>
      </c>
      <c r="G564" s="275" t="s">
        <v>308</v>
      </c>
      <c r="H564" s="276">
        <v>4</v>
      </c>
      <c r="I564" s="277"/>
      <c r="J564" s="278">
        <f>ROUND(I564*H564,2)</f>
        <v>0</v>
      </c>
      <c r="K564" s="274" t="s">
        <v>19</v>
      </c>
      <c r="L564" s="279"/>
      <c r="M564" s="280" t="s">
        <v>19</v>
      </c>
      <c r="N564" s="281" t="s">
        <v>43</v>
      </c>
      <c r="O564" s="85"/>
      <c r="P564" s="223">
        <f>O564*H564</f>
        <v>0</v>
      </c>
      <c r="Q564" s="223">
        <v>0.0342</v>
      </c>
      <c r="R564" s="223">
        <f>Q564*H564</f>
        <v>0.1368</v>
      </c>
      <c r="S564" s="223">
        <v>0</v>
      </c>
      <c r="T564" s="224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5" t="s">
        <v>416</v>
      </c>
      <c r="AT564" s="225" t="s">
        <v>891</v>
      </c>
      <c r="AU564" s="225" t="s">
        <v>82</v>
      </c>
      <c r="AY564" s="18" t="s">
        <v>157</v>
      </c>
      <c r="BE564" s="226">
        <f>IF(N564="základní",J564,0)</f>
        <v>0</v>
      </c>
      <c r="BF564" s="226">
        <f>IF(N564="snížená",J564,0)</f>
        <v>0</v>
      </c>
      <c r="BG564" s="226">
        <f>IF(N564="zákl. přenesená",J564,0)</f>
        <v>0</v>
      </c>
      <c r="BH564" s="226">
        <f>IF(N564="sníž. přenesená",J564,0)</f>
        <v>0</v>
      </c>
      <c r="BI564" s="226">
        <f>IF(N564="nulová",J564,0)</f>
        <v>0</v>
      </c>
      <c r="BJ564" s="18" t="s">
        <v>80</v>
      </c>
      <c r="BK564" s="226">
        <f>ROUND(I564*H564,2)</f>
        <v>0</v>
      </c>
      <c r="BL564" s="18" t="s">
        <v>300</v>
      </c>
      <c r="BM564" s="225" t="s">
        <v>1252</v>
      </c>
    </row>
    <row r="565" spans="1:47" s="2" customFormat="1" ht="12">
      <c r="A565" s="39"/>
      <c r="B565" s="40"/>
      <c r="C565" s="41"/>
      <c r="D565" s="227" t="s">
        <v>166</v>
      </c>
      <c r="E565" s="41"/>
      <c r="F565" s="228" t="s">
        <v>1251</v>
      </c>
      <c r="G565" s="41"/>
      <c r="H565" s="41"/>
      <c r="I565" s="229"/>
      <c r="J565" s="41"/>
      <c r="K565" s="41"/>
      <c r="L565" s="45"/>
      <c r="M565" s="230"/>
      <c r="N565" s="231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166</v>
      </c>
      <c r="AU565" s="18" t="s">
        <v>82</v>
      </c>
    </row>
    <row r="566" spans="1:65" s="2" customFormat="1" ht="16.5" customHeight="1">
      <c r="A566" s="39"/>
      <c r="B566" s="40"/>
      <c r="C566" s="272" t="s">
        <v>1253</v>
      </c>
      <c r="D566" s="272" t="s">
        <v>891</v>
      </c>
      <c r="E566" s="273" t="s">
        <v>1254</v>
      </c>
      <c r="F566" s="274" t="s">
        <v>1255</v>
      </c>
      <c r="G566" s="275" t="s">
        <v>308</v>
      </c>
      <c r="H566" s="276">
        <v>4</v>
      </c>
      <c r="I566" s="277"/>
      <c r="J566" s="278">
        <f>ROUND(I566*H566,2)</f>
        <v>0</v>
      </c>
      <c r="K566" s="274" t="s">
        <v>19</v>
      </c>
      <c r="L566" s="279"/>
      <c r="M566" s="280" t="s">
        <v>19</v>
      </c>
      <c r="N566" s="281" t="s">
        <v>43</v>
      </c>
      <c r="O566" s="85"/>
      <c r="P566" s="223">
        <f>O566*H566</f>
        <v>0</v>
      </c>
      <c r="Q566" s="223">
        <v>0.0342</v>
      </c>
      <c r="R566" s="223">
        <f>Q566*H566</f>
        <v>0.1368</v>
      </c>
      <c r="S566" s="223">
        <v>0</v>
      </c>
      <c r="T566" s="224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5" t="s">
        <v>416</v>
      </c>
      <c r="AT566" s="225" t="s">
        <v>891</v>
      </c>
      <c r="AU566" s="225" t="s">
        <v>82</v>
      </c>
      <c r="AY566" s="18" t="s">
        <v>157</v>
      </c>
      <c r="BE566" s="226">
        <f>IF(N566="základní",J566,0)</f>
        <v>0</v>
      </c>
      <c r="BF566" s="226">
        <f>IF(N566="snížená",J566,0)</f>
        <v>0</v>
      </c>
      <c r="BG566" s="226">
        <f>IF(N566="zákl. přenesená",J566,0)</f>
        <v>0</v>
      </c>
      <c r="BH566" s="226">
        <f>IF(N566="sníž. přenesená",J566,0)</f>
        <v>0</v>
      </c>
      <c r="BI566" s="226">
        <f>IF(N566="nulová",J566,0)</f>
        <v>0</v>
      </c>
      <c r="BJ566" s="18" t="s">
        <v>80</v>
      </c>
      <c r="BK566" s="226">
        <f>ROUND(I566*H566,2)</f>
        <v>0</v>
      </c>
      <c r="BL566" s="18" t="s">
        <v>300</v>
      </c>
      <c r="BM566" s="225" t="s">
        <v>1256</v>
      </c>
    </row>
    <row r="567" spans="1:47" s="2" customFormat="1" ht="12">
      <c r="A567" s="39"/>
      <c r="B567" s="40"/>
      <c r="C567" s="41"/>
      <c r="D567" s="227" t="s">
        <v>166</v>
      </c>
      <c r="E567" s="41"/>
      <c r="F567" s="228" t="s">
        <v>1255</v>
      </c>
      <c r="G567" s="41"/>
      <c r="H567" s="41"/>
      <c r="I567" s="229"/>
      <c r="J567" s="41"/>
      <c r="K567" s="41"/>
      <c r="L567" s="45"/>
      <c r="M567" s="230"/>
      <c r="N567" s="231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166</v>
      </c>
      <c r="AU567" s="18" t="s">
        <v>82</v>
      </c>
    </row>
    <row r="568" spans="1:65" s="2" customFormat="1" ht="24.15" customHeight="1">
      <c r="A568" s="39"/>
      <c r="B568" s="40"/>
      <c r="C568" s="214" t="s">
        <v>1257</v>
      </c>
      <c r="D568" s="214" t="s">
        <v>159</v>
      </c>
      <c r="E568" s="215" t="s">
        <v>1258</v>
      </c>
      <c r="F568" s="216" t="s">
        <v>1259</v>
      </c>
      <c r="G568" s="217" t="s">
        <v>308</v>
      </c>
      <c r="H568" s="218">
        <v>16</v>
      </c>
      <c r="I568" s="219"/>
      <c r="J568" s="220">
        <f>ROUND(I568*H568,2)</f>
        <v>0</v>
      </c>
      <c r="K568" s="216" t="s">
        <v>163</v>
      </c>
      <c r="L568" s="45"/>
      <c r="M568" s="221" t="s">
        <v>19</v>
      </c>
      <c r="N568" s="222" t="s">
        <v>43</v>
      </c>
      <c r="O568" s="85"/>
      <c r="P568" s="223">
        <f>O568*H568</f>
        <v>0</v>
      </c>
      <c r="Q568" s="223">
        <v>0</v>
      </c>
      <c r="R568" s="223">
        <f>Q568*H568</f>
        <v>0</v>
      </c>
      <c r="S568" s="223">
        <v>0</v>
      </c>
      <c r="T568" s="22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5" t="s">
        <v>300</v>
      </c>
      <c r="AT568" s="225" t="s">
        <v>159</v>
      </c>
      <c r="AU568" s="225" t="s">
        <v>82</v>
      </c>
      <c r="AY568" s="18" t="s">
        <v>157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8" t="s">
        <v>80</v>
      </c>
      <c r="BK568" s="226">
        <f>ROUND(I568*H568,2)</f>
        <v>0</v>
      </c>
      <c r="BL568" s="18" t="s">
        <v>300</v>
      </c>
      <c r="BM568" s="225" t="s">
        <v>1260</v>
      </c>
    </row>
    <row r="569" spans="1:47" s="2" customFormat="1" ht="12">
      <c r="A569" s="39"/>
      <c r="B569" s="40"/>
      <c r="C569" s="41"/>
      <c r="D569" s="227" t="s">
        <v>166</v>
      </c>
      <c r="E569" s="41"/>
      <c r="F569" s="228" t="s">
        <v>1261</v>
      </c>
      <c r="G569" s="41"/>
      <c r="H569" s="41"/>
      <c r="I569" s="229"/>
      <c r="J569" s="41"/>
      <c r="K569" s="41"/>
      <c r="L569" s="45"/>
      <c r="M569" s="230"/>
      <c r="N569" s="231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166</v>
      </c>
      <c r="AU569" s="18" t="s">
        <v>82</v>
      </c>
    </row>
    <row r="570" spans="1:47" s="2" customFormat="1" ht="12">
      <c r="A570" s="39"/>
      <c r="B570" s="40"/>
      <c r="C570" s="41"/>
      <c r="D570" s="232" t="s">
        <v>168</v>
      </c>
      <c r="E570" s="41"/>
      <c r="F570" s="233" t="s">
        <v>1262</v>
      </c>
      <c r="G570" s="41"/>
      <c r="H570" s="41"/>
      <c r="I570" s="229"/>
      <c r="J570" s="41"/>
      <c r="K570" s="41"/>
      <c r="L570" s="45"/>
      <c r="M570" s="230"/>
      <c r="N570" s="231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168</v>
      </c>
      <c r="AU570" s="18" t="s">
        <v>82</v>
      </c>
    </row>
    <row r="571" spans="1:65" s="2" customFormat="1" ht="24.15" customHeight="1">
      <c r="A571" s="39"/>
      <c r="B571" s="40"/>
      <c r="C571" s="214" t="s">
        <v>1263</v>
      </c>
      <c r="D571" s="285" t="s">
        <v>159</v>
      </c>
      <c r="E571" s="215" t="s">
        <v>1264</v>
      </c>
      <c r="F571" s="216" t="s">
        <v>1265</v>
      </c>
      <c r="G571" s="217" t="s">
        <v>308</v>
      </c>
      <c r="H571" s="218">
        <v>28</v>
      </c>
      <c r="I571" s="219"/>
      <c r="J571" s="220">
        <f>ROUND(I571*H571,2)</f>
        <v>0</v>
      </c>
      <c r="K571" s="216" t="s">
        <v>255</v>
      </c>
      <c r="L571" s="45"/>
      <c r="M571" s="221" t="s">
        <v>19</v>
      </c>
      <c r="N571" s="222" t="s">
        <v>43</v>
      </c>
      <c r="O571" s="85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300</v>
      </c>
      <c r="AT571" s="225" t="s">
        <v>159</v>
      </c>
      <c r="AU571" s="225" t="s">
        <v>82</v>
      </c>
      <c r="AY571" s="18" t="s">
        <v>157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8" t="s">
        <v>80</v>
      </c>
      <c r="BK571" s="226">
        <f>ROUND(I571*H571,2)</f>
        <v>0</v>
      </c>
      <c r="BL571" s="18" t="s">
        <v>300</v>
      </c>
      <c r="BM571" s="225" t="s">
        <v>1266</v>
      </c>
    </row>
    <row r="572" spans="1:47" s="2" customFormat="1" ht="12">
      <c r="A572" s="39"/>
      <c r="B572" s="40"/>
      <c r="C572" s="41"/>
      <c r="D572" s="227" t="s">
        <v>166</v>
      </c>
      <c r="E572" s="41"/>
      <c r="F572" s="228" t="s">
        <v>1267</v>
      </c>
      <c r="G572" s="41"/>
      <c r="H572" s="41"/>
      <c r="I572" s="229"/>
      <c r="J572" s="41"/>
      <c r="K572" s="41"/>
      <c r="L572" s="45"/>
      <c r="M572" s="230"/>
      <c r="N572" s="231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166</v>
      </c>
      <c r="AU572" s="18" t="s">
        <v>82</v>
      </c>
    </row>
    <row r="573" spans="1:47" s="2" customFormat="1" ht="12">
      <c r="A573" s="39"/>
      <c r="B573" s="40"/>
      <c r="C573" s="41"/>
      <c r="D573" s="232" t="s">
        <v>168</v>
      </c>
      <c r="E573" s="41"/>
      <c r="F573" s="233" t="s">
        <v>1268</v>
      </c>
      <c r="G573" s="41"/>
      <c r="H573" s="41"/>
      <c r="I573" s="229"/>
      <c r="J573" s="41"/>
      <c r="K573" s="41"/>
      <c r="L573" s="45"/>
      <c r="M573" s="230"/>
      <c r="N573" s="231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168</v>
      </c>
      <c r="AU573" s="18" t="s">
        <v>82</v>
      </c>
    </row>
    <row r="574" spans="1:51" s="13" customFormat="1" ht="12">
      <c r="A574" s="13"/>
      <c r="B574" s="234"/>
      <c r="C574" s="235"/>
      <c r="D574" s="227" t="s">
        <v>170</v>
      </c>
      <c r="E574" s="236" t="s">
        <v>19</v>
      </c>
      <c r="F574" s="237" t="s">
        <v>381</v>
      </c>
      <c r="G574" s="235"/>
      <c r="H574" s="238">
        <v>28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4" t="s">
        <v>170</v>
      </c>
      <c r="AU574" s="244" t="s">
        <v>82</v>
      </c>
      <c r="AV574" s="13" t="s">
        <v>82</v>
      </c>
      <c r="AW574" s="13" t="s">
        <v>33</v>
      </c>
      <c r="AX574" s="13" t="s">
        <v>80</v>
      </c>
      <c r="AY574" s="244" t="s">
        <v>157</v>
      </c>
    </row>
    <row r="575" spans="1:65" s="2" customFormat="1" ht="24.15" customHeight="1">
      <c r="A575" s="39"/>
      <c r="B575" s="40"/>
      <c r="C575" s="272" t="s">
        <v>1269</v>
      </c>
      <c r="D575" s="286" t="s">
        <v>891</v>
      </c>
      <c r="E575" s="273" t="s">
        <v>1270</v>
      </c>
      <c r="F575" s="274" t="s">
        <v>1271</v>
      </c>
      <c r="G575" s="275" t="s">
        <v>247</v>
      </c>
      <c r="H575" s="276">
        <v>90.7</v>
      </c>
      <c r="I575" s="277"/>
      <c r="J575" s="278">
        <f>ROUND(I575*H575,2)</f>
        <v>0</v>
      </c>
      <c r="K575" s="274" t="s">
        <v>255</v>
      </c>
      <c r="L575" s="279"/>
      <c r="M575" s="280" t="s">
        <v>19</v>
      </c>
      <c r="N575" s="281" t="s">
        <v>43</v>
      </c>
      <c r="O575" s="85"/>
      <c r="P575" s="223">
        <f>O575*H575</f>
        <v>0</v>
      </c>
      <c r="Q575" s="223">
        <v>0.004</v>
      </c>
      <c r="R575" s="223">
        <f>Q575*H575</f>
        <v>0.3628</v>
      </c>
      <c r="S575" s="223">
        <v>0</v>
      </c>
      <c r="T575" s="22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5" t="s">
        <v>416</v>
      </c>
      <c r="AT575" s="225" t="s">
        <v>891</v>
      </c>
      <c r="AU575" s="225" t="s">
        <v>82</v>
      </c>
      <c r="AY575" s="18" t="s">
        <v>157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8" t="s">
        <v>80</v>
      </c>
      <c r="BK575" s="226">
        <f>ROUND(I575*H575,2)</f>
        <v>0</v>
      </c>
      <c r="BL575" s="18" t="s">
        <v>300</v>
      </c>
      <c r="BM575" s="225" t="s">
        <v>1272</v>
      </c>
    </row>
    <row r="576" spans="1:47" s="2" customFormat="1" ht="12">
      <c r="A576" s="39"/>
      <c r="B576" s="40"/>
      <c r="C576" s="41"/>
      <c r="D576" s="227" t="s">
        <v>166</v>
      </c>
      <c r="E576" s="41"/>
      <c r="F576" s="228" t="s">
        <v>1271</v>
      </c>
      <c r="G576" s="41"/>
      <c r="H576" s="41"/>
      <c r="I576" s="229"/>
      <c r="J576" s="41"/>
      <c r="K576" s="41"/>
      <c r="L576" s="45"/>
      <c r="M576" s="230"/>
      <c r="N576" s="231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166</v>
      </c>
      <c r="AU576" s="18" t="s">
        <v>82</v>
      </c>
    </row>
    <row r="577" spans="1:47" s="2" customFormat="1" ht="12">
      <c r="A577" s="39"/>
      <c r="B577" s="40"/>
      <c r="C577" s="41"/>
      <c r="D577" s="232" t="s">
        <v>168</v>
      </c>
      <c r="E577" s="41"/>
      <c r="F577" s="233" t="s">
        <v>1273</v>
      </c>
      <c r="G577" s="41"/>
      <c r="H577" s="41"/>
      <c r="I577" s="229"/>
      <c r="J577" s="41"/>
      <c r="K577" s="41"/>
      <c r="L577" s="45"/>
      <c r="M577" s="230"/>
      <c r="N577" s="231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168</v>
      </c>
      <c r="AU577" s="18" t="s">
        <v>82</v>
      </c>
    </row>
    <row r="578" spans="1:51" s="13" customFormat="1" ht="12">
      <c r="A578" s="13"/>
      <c r="B578" s="234"/>
      <c r="C578" s="235"/>
      <c r="D578" s="227" t="s">
        <v>170</v>
      </c>
      <c r="E578" s="236" t="s">
        <v>19</v>
      </c>
      <c r="F578" s="237" t="s">
        <v>1274</v>
      </c>
      <c r="G578" s="235"/>
      <c r="H578" s="238">
        <v>43.4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4" t="s">
        <v>170</v>
      </c>
      <c r="AU578" s="244" t="s">
        <v>82</v>
      </c>
      <c r="AV578" s="13" t="s">
        <v>82</v>
      </c>
      <c r="AW578" s="13" t="s">
        <v>33</v>
      </c>
      <c r="AX578" s="13" t="s">
        <v>72</v>
      </c>
      <c r="AY578" s="244" t="s">
        <v>157</v>
      </c>
    </row>
    <row r="579" spans="1:51" s="13" customFormat="1" ht="12">
      <c r="A579" s="13"/>
      <c r="B579" s="234"/>
      <c r="C579" s="235"/>
      <c r="D579" s="227" t="s">
        <v>170</v>
      </c>
      <c r="E579" s="236" t="s">
        <v>19</v>
      </c>
      <c r="F579" s="237" t="s">
        <v>1275</v>
      </c>
      <c r="G579" s="235"/>
      <c r="H579" s="238">
        <v>47.3</v>
      </c>
      <c r="I579" s="239"/>
      <c r="J579" s="235"/>
      <c r="K579" s="235"/>
      <c r="L579" s="240"/>
      <c r="M579" s="241"/>
      <c r="N579" s="242"/>
      <c r="O579" s="242"/>
      <c r="P579" s="242"/>
      <c r="Q579" s="242"/>
      <c r="R579" s="242"/>
      <c r="S579" s="242"/>
      <c r="T579" s="24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4" t="s">
        <v>170</v>
      </c>
      <c r="AU579" s="244" t="s">
        <v>82</v>
      </c>
      <c r="AV579" s="13" t="s">
        <v>82</v>
      </c>
      <c r="AW579" s="13" t="s">
        <v>33</v>
      </c>
      <c r="AX579" s="13" t="s">
        <v>72</v>
      </c>
      <c r="AY579" s="244" t="s">
        <v>157</v>
      </c>
    </row>
    <row r="580" spans="1:51" s="15" customFormat="1" ht="12">
      <c r="A580" s="15"/>
      <c r="B580" s="256"/>
      <c r="C580" s="257"/>
      <c r="D580" s="227" t="s">
        <v>170</v>
      </c>
      <c r="E580" s="258" t="s">
        <v>19</v>
      </c>
      <c r="F580" s="259" t="s">
        <v>208</v>
      </c>
      <c r="G580" s="257"/>
      <c r="H580" s="260">
        <v>90.69999999999999</v>
      </c>
      <c r="I580" s="261"/>
      <c r="J580" s="257"/>
      <c r="K580" s="257"/>
      <c r="L580" s="262"/>
      <c r="M580" s="263"/>
      <c r="N580" s="264"/>
      <c r="O580" s="264"/>
      <c r="P580" s="264"/>
      <c r="Q580" s="264"/>
      <c r="R580" s="264"/>
      <c r="S580" s="264"/>
      <c r="T580" s="26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66" t="s">
        <v>170</v>
      </c>
      <c r="AU580" s="266" t="s">
        <v>82</v>
      </c>
      <c r="AV580" s="15" t="s">
        <v>164</v>
      </c>
      <c r="AW580" s="15" t="s">
        <v>33</v>
      </c>
      <c r="AX580" s="15" t="s">
        <v>80</v>
      </c>
      <c r="AY580" s="266" t="s">
        <v>157</v>
      </c>
    </row>
    <row r="581" spans="1:65" s="2" customFormat="1" ht="24.15" customHeight="1">
      <c r="A581" s="39"/>
      <c r="B581" s="40"/>
      <c r="C581" s="214" t="s">
        <v>1276</v>
      </c>
      <c r="D581" s="285" t="s">
        <v>159</v>
      </c>
      <c r="E581" s="215" t="s">
        <v>1277</v>
      </c>
      <c r="F581" s="216" t="s">
        <v>1278</v>
      </c>
      <c r="G581" s="217" t="s">
        <v>308</v>
      </c>
      <c r="H581" s="218">
        <v>22</v>
      </c>
      <c r="I581" s="219"/>
      <c r="J581" s="220">
        <f>ROUND(I581*H581,2)</f>
        <v>0</v>
      </c>
      <c r="K581" s="216" t="s">
        <v>255</v>
      </c>
      <c r="L581" s="45"/>
      <c r="M581" s="221" t="s">
        <v>19</v>
      </c>
      <c r="N581" s="222" t="s">
        <v>43</v>
      </c>
      <c r="O581" s="85"/>
      <c r="P581" s="223">
        <f>O581*H581</f>
        <v>0</v>
      </c>
      <c r="Q581" s="223">
        <v>0</v>
      </c>
      <c r="R581" s="223">
        <f>Q581*H581</f>
        <v>0</v>
      </c>
      <c r="S581" s="223">
        <v>0</v>
      </c>
      <c r="T581" s="224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5" t="s">
        <v>300</v>
      </c>
      <c r="AT581" s="225" t="s">
        <v>159</v>
      </c>
      <c r="AU581" s="225" t="s">
        <v>82</v>
      </c>
      <c r="AY581" s="18" t="s">
        <v>157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8" t="s">
        <v>80</v>
      </c>
      <c r="BK581" s="226">
        <f>ROUND(I581*H581,2)</f>
        <v>0</v>
      </c>
      <c r="BL581" s="18" t="s">
        <v>300</v>
      </c>
      <c r="BM581" s="225" t="s">
        <v>1279</v>
      </c>
    </row>
    <row r="582" spans="1:47" s="2" customFormat="1" ht="12">
      <c r="A582" s="39"/>
      <c r="B582" s="40"/>
      <c r="C582" s="41"/>
      <c r="D582" s="227" t="s">
        <v>166</v>
      </c>
      <c r="E582" s="41"/>
      <c r="F582" s="228" t="s">
        <v>1280</v>
      </c>
      <c r="G582" s="41"/>
      <c r="H582" s="41"/>
      <c r="I582" s="229"/>
      <c r="J582" s="41"/>
      <c r="K582" s="41"/>
      <c r="L582" s="45"/>
      <c r="M582" s="230"/>
      <c r="N582" s="231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166</v>
      </c>
      <c r="AU582" s="18" t="s">
        <v>82</v>
      </c>
    </row>
    <row r="583" spans="1:47" s="2" customFormat="1" ht="12">
      <c r="A583" s="39"/>
      <c r="B583" s="40"/>
      <c r="C583" s="41"/>
      <c r="D583" s="232" t="s">
        <v>168</v>
      </c>
      <c r="E583" s="41"/>
      <c r="F583" s="233" t="s">
        <v>1281</v>
      </c>
      <c r="G583" s="41"/>
      <c r="H583" s="41"/>
      <c r="I583" s="229"/>
      <c r="J583" s="41"/>
      <c r="K583" s="41"/>
      <c r="L583" s="45"/>
      <c r="M583" s="230"/>
      <c r="N583" s="231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168</v>
      </c>
      <c r="AU583" s="18" t="s">
        <v>82</v>
      </c>
    </row>
    <row r="584" spans="1:65" s="2" customFormat="1" ht="24.15" customHeight="1">
      <c r="A584" s="39"/>
      <c r="B584" s="40"/>
      <c r="C584" s="214" t="s">
        <v>1282</v>
      </c>
      <c r="D584" s="285" t="s">
        <v>159</v>
      </c>
      <c r="E584" s="215" t="s">
        <v>1283</v>
      </c>
      <c r="F584" s="216" t="s">
        <v>1284</v>
      </c>
      <c r="G584" s="217" t="s">
        <v>308</v>
      </c>
      <c r="H584" s="218">
        <v>32</v>
      </c>
      <c r="I584" s="219"/>
      <c r="J584" s="220">
        <f>ROUND(I584*H584,2)</f>
        <v>0</v>
      </c>
      <c r="K584" s="216" t="s">
        <v>255</v>
      </c>
      <c r="L584" s="45"/>
      <c r="M584" s="221" t="s">
        <v>19</v>
      </c>
      <c r="N584" s="222" t="s">
        <v>43</v>
      </c>
      <c r="O584" s="85"/>
      <c r="P584" s="223">
        <f>O584*H584</f>
        <v>0</v>
      </c>
      <c r="Q584" s="223">
        <v>0</v>
      </c>
      <c r="R584" s="223">
        <f>Q584*H584</f>
        <v>0</v>
      </c>
      <c r="S584" s="223">
        <v>0</v>
      </c>
      <c r="T584" s="224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5" t="s">
        <v>300</v>
      </c>
      <c r="AT584" s="225" t="s">
        <v>159</v>
      </c>
      <c r="AU584" s="225" t="s">
        <v>82</v>
      </c>
      <c r="AY584" s="18" t="s">
        <v>157</v>
      </c>
      <c r="BE584" s="226">
        <f>IF(N584="základní",J584,0)</f>
        <v>0</v>
      </c>
      <c r="BF584" s="226">
        <f>IF(N584="snížená",J584,0)</f>
        <v>0</v>
      </c>
      <c r="BG584" s="226">
        <f>IF(N584="zákl. přenesená",J584,0)</f>
        <v>0</v>
      </c>
      <c r="BH584" s="226">
        <f>IF(N584="sníž. přenesená",J584,0)</f>
        <v>0</v>
      </c>
      <c r="BI584" s="226">
        <f>IF(N584="nulová",J584,0)</f>
        <v>0</v>
      </c>
      <c r="BJ584" s="18" t="s">
        <v>80</v>
      </c>
      <c r="BK584" s="226">
        <f>ROUND(I584*H584,2)</f>
        <v>0</v>
      </c>
      <c r="BL584" s="18" t="s">
        <v>300</v>
      </c>
      <c r="BM584" s="225" t="s">
        <v>1285</v>
      </c>
    </row>
    <row r="585" spans="1:47" s="2" customFormat="1" ht="12">
      <c r="A585" s="39"/>
      <c r="B585" s="40"/>
      <c r="C585" s="41"/>
      <c r="D585" s="227" t="s">
        <v>166</v>
      </c>
      <c r="E585" s="41"/>
      <c r="F585" s="228" t="s">
        <v>1286</v>
      </c>
      <c r="G585" s="41"/>
      <c r="H585" s="41"/>
      <c r="I585" s="229"/>
      <c r="J585" s="41"/>
      <c r="K585" s="41"/>
      <c r="L585" s="45"/>
      <c r="M585" s="230"/>
      <c r="N585" s="231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166</v>
      </c>
      <c r="AU585" s="18" t="s">
        <v>82</v>
      </c>
    </row>
    <row r="586" spans="1:47" s="2" customFormat="1" ht="12">
      <c r="A586" s="39"/>
      <c r="B586" s="40"/>
      <c r="C586" s="41"/>
      <c r="D586" s="232" t="s">
        <v>168</v>
      </c>
      <c r="E586" s="41"/>
      <c r="F586" s="233" t="s">
        <v>1287</v>
      </c>
      <c r="G586" s="41"/>
      <c r="H586" s="41"/>
      <c r="I586" s="229"/>
      <c r="J586" s="41"/>
      <c r="K586" s="41"/>
      <c r="L586" s="45"/>
      <c r="M586" s="230"/>
      <c r="N586" s="231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168</v>
      </c>
      <c r="AU586" s="18" t="s">
        <v>82</v>
      </c>
    </row>
    <row r="587" spans="1:51" s="13" customFormat="1" ht="12">
      <c r="A587" s="13"/>
      <c r="B587" s="234"/>
      <c r="C587" s="235"/>
      <c r="D587" s="227" t="s">
        <v>170</v>
      </c>
      <c r="E587" s="236" t="s">
        <v>19</v>
      </c>
      <c r="F587" s="237" t="s">
        <v>1288</v>
      </c>
      <c r="G587" s="235"/>
      <c r="H587" s="238">
        <v>32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4" t="s">
        <v>170</v>
      </c>
      <c r="AU587" s="244" t="s">
        <v>82</v>
      </c>
      <c r="AV587" s="13" t="s">
        <v>82</v>
      </c>
      <c r="AW587" s="13" t="s">
        <v>33</v>
      </c>
      <c r="AX587" s="13" t="s">
        <v>80</v>
      </c>
      <c r="AY587" s="244" t="s">
        <v>157</v>
      </c>
    </row>
    <row r="588" spans="1:65" s="2" customFormat="1" ht="24.15" customHeight="1">
      <c r="A588" s="39"/>
      <c r="B588" s="40"/>
      <c r="C588" s="272" t="s">
        <v>1289</v>
      </c>
      <c r="D588" s="286" t="s">
        <v>891</v>
      </c>
      <c r="E588" s="273" t="s">
        <v>1290</v>
      </c>
      <c r="F588" s="274" t="s">
        <v>1291</v>
      </c>
      <c r="G588" s="275" t="s">
        <v>247</v>
      </c>
      <c r="H588" s="276">
        <v>59.1</v>
      </c>
      <c r="I588" s="277"/>
      <c r="J588" s="278">
        <f>ROUND(I588*H588,2)</f>
        <v>0</v>
      </c>
      <c r="K588" s="274" t="s">
        <v>255</v>
      </c>
      <c r="L588" s="279"/>
      <c r="M588" s="280" t="s">
        <v>19</v>
      </c>
      <c r="N588" s="281" t="s">
        <v>43</v>
      </c>
      <c r="O588" s="85"/>
      <c r="P588" s="223">
        <f>O588*H588</f>
        <v>0</v>
      </c>
      <c r="Q588" s="223">
        <v>0.007</v>
      </c>
      <c r="R588" s="223">
        <f>Q588*H588</f>
        <v>0.4137</v>
      </c>
      <c r="S588" s="223">
        <v>0</v>
      </c>
      <c r="T588" s="224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5" t="s">
        <v>416</v>
      </c>
      <c r="AT588" s="225" t="s">
        <v>891</v>
      </c>
      <c r="AU588" s="225" t="s">
        <v>82</v>
      </c>
      <c r="AY588" s="18" t="s">
        <v>157</v>
      </c>
      <c r="BE588" s="226">
        <f>IF(N588="základní",J588,0)</f>
        <v>0</v>
      </c>
      <c r="BF588" s="226">
        <f>IF(N588="snížená",J588,0)</f>
        <v>0</v>
      </c>
      <c r="BG588" s="226">
        <f>IF(N588="zákl. přenesená",J588,0)</f>
        <v>0</v>
      </c>
      <c r="BH588" s="226">
        <f>IF(N588="sníž. přenesená",J588,0)</f>
        <v>0</v>
      </c>
      <c r="BI588" s="226">
        <f>IF(N588="nulová",J588,0)</f>
        <v>0</v>
      </c>
      <c r="BJ588" s="18" t="s">
        <v>80</v>
      </c>
      <c r="BK588" s="226">
        <f>ROUND(I588*H588,2)</f>
        <v>0</v>
      </c>
      <c r="BL588" s="18" t="s">
        <v>300</v>
      </c>
      <c r="BM588" s="225" t="s">
        <v>1292</v>
      </c>
    </row>
    <row r="589" spans="1:47" s="2" customFormat="1" ht="12">
      <c r="A589" s="39"/>
      <c r="B589" s="40"/>
      <c r="C589" s="41"/>
      <c r="D589" s="227" t="s">
        <v>166</v>
      </c>
      <c r="E589" s="41"/>
      <c r="F589" s="228" t="s">
        <v>1291</v>
      </c>
      <c r="G589" s="41"/>
      <c r="H589" s="41"/>
      <c r="I589" s="229"/>
      <c r="J589" s="41"/>
      <c r="K589" s="41"/>
      <c r="L589" s="45"/>
      <c r="M589" s="230"/>
      <c r="N589" s="231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166</v>
      </c>
      <c r="AU589" s="18" t="s">
        <v>82</v>
      </c>
    </row>
    <row r="590" spans="1:47" s="2" customFormat="1" ht="12">
      <c r="A590" s="39"/>
      <c r="B590" s="40"/>
      <c r="C590" s="41"/>
      <c r="D590" s="232" t="s">
        <v>168</v>
      </c>
      <c r="E590" s="41"/>
      <c r="F590" s="233" t="s">
        <v>1293</v>
      </c>
      <c r="G590" s="41"/>
      <c r="H590" s="41"/>
      <c r="I590" s="229"/>
      <c r="J590" s="41"/>
      <c r="K590" s="41"/>
      <c r="L590" s="45"/>
      <c r="M590" s="230"/>
      <c r="N590" s="231"/>
      <c r="O590" s="85"/>
      <c r="P590" s="85"/>
      <c r="Q590" s="85"/>
      <c r="R590" s="85"/>
      <c r="S590" s="85"/>
      <c r="T590" s="86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168</v>
      </c>
      <c r="AU590" s="18" t="s">
        <v>82</v>
      </c>
    </row>
    <row r="591" spans="1:51" s="13" customFormat="1" ht="12">
      <c r="A591" s="13"/>
      <c r="B591" s="234"/>
      <c r="C591" s="235"/>
      <c r="D591" s="227" t="s">
        <v>170</v>
      </c>
      <c r="E591" s="236" t="s">
        <v>19</v>
      </c>
      <c r="F591" s="237" t="s">
        <v>1294</v>
      </c>
      <c r="G591" s="235"/>
      <c r="H591" s="238">
        <v>3.1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4" t="s">
        <v>170</v>
      </c>
      <c r="AU591" s="244" t="s">
        <v>82</v>
      </c>
      <c r="AV591" s="13" t="s">
        <v>82</v>
      </c>
      <c r="AW591" s="13" t="s">
        <v>33</v>
      </c>
      <c r="AX591" s="13" t="s">
        <v>72</v>
      </c>
      <c r="AY591" s="244" t="s">
        <v>157</v>
      </c>
    </row>
    <row r="592" spans="1:51" s="13" customFormat="1" ht="12">
      <c r="A592" s="13"/>
      <c r="B592" s="234"/>
      <c r="C592" s="235"/>
      <c r="D592" s="227" t="s">
        <v>170</v>
      </c>
      <c r="E592" s="236" t="s">
        <v>19</v>
      </c>
      <c r="F592" s="237" t="s">
        <v>1295</v>
      </c>
      <c r="G592" s="235"/>
      <c r="H592" s="238">
        <v>21.7</v>
      </c>
      <c r="I592" s="239"/>
      <c r="J592" s="235"/>
      <c r="K592" s="235"/>
      <c r="L592" s="240"/>
      <c r="M592" s="241"/>
      <c r="N592" s="242"/>
      <c r="O592" s="242"/>
      <c r="P592" s="242"/>
      <c r="Q592" s="242"/>
      <c r="R592" s="242"/>
      <c r="S592" s="242"/>
      <c r="T592" s="24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4" t="s">
        <v>170</v>
      </c>
      <c r="AU592" s="244" t="s">
        <v>82</v>
      </c>
      <c r="AV592" s="13" t="s">
        <v>82</v>
      </c>
      <c r="AW592" s="13" t="s">
        <v>33</v>
      </c>
      <c r="AX592" s="13" t="s">
        <v>72</v>
      </c>
      <c r="AY592" s="244" t="s">
        <v>157</v>
      </c>
    </row>
    <row r="593" spans="1:51" s="13" customFormat="1" ht="12">
      <c r="A593" s="13"/>
      <c r="B593" s="234"/>
      <c r="C593" s="235"/>
      <c r="D593" s="227" t="s">
        <v>170</v>
      </c>
      <c r="E593" s="236" t="s">
        <v>19</v>
      </c>
      <c r="F593" s="237" t="s">
        <v>1296</v>
      </c>
      <c r="G593" s="235"/>
      <c r="H593" s="238">
        <v>9.3</v>
      </c>
      <c r="I593" s="239"/>
      <c r="J593" s="235"/>
      <c r="K593" s="235"/>
      <c r="L593" s="240"/>
      <c r="M593" s="241"/>
      <c r="N593" s="242"/>
      <c r="O593" s="242"/>
      <c r="P593" s="242"/>
      <c r="Q593" s="242"/>
      <c r="R593" s="242"/>
      <c r="S593" s="242"/>
      <c r="T593" s="24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4" t="s">
        <v>170</v>
      </c>
      <c r="AU593" s="244" t="s">
        <v>82</v>
      </c>
      <c r="AV593" s="13" t="s">
        <v>82</v>
      </c>
      <c r="AW593" s="13" t="s">
        <v>33</v>
      </c>
      <c r="AX593" s="13" t="s">
        <v>72</v>
      </c>
      <c r="AY593" s="244" t="s">
        <v>157</v>
      </c>
    </row>
    <row r="594" spans="1:51" s="13" customFormat="1" ht="12">
      <c r="A594" s="13"/>
      <c r="B594" s="234"/>
      <c r="C594" s="235"/>
      <c r="D594" s="227" t="s">
        <v>170</v>
      </c>
      <c r="E594" s="236" t="s">
        <v>19</v>
      </c>
      <c r="F594" s="237" t="s">
        <v>1297</v>
      </c>
      <c r="G594" s="235"/>
      <c r="H594" s="238">
        <v>22.4</v>
      </c>
      <c r="I594" s="239"/>
      <c r="J594" s="235"/>
      <c r="K594" s="235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170</v>
      </c>
      <c r="AU594" s="244" t="s">
        <v>82</v>
      </c>
      <c r="AV594" s="13" t="s">
        <v>82</v>
      </c>
      <c r="AW594" s="13" t="s">
        <v>33</v>
      </c>
      <c r="AX594" s="13" t="s">
        <v>72</v>
      </c>
      <c r="AY594" s="244" t="s">
        <v>157</v>
      </c>
    </row>
    <row r="595" spans="1:51" s="13" customFormat="1" ht="12">
      <c r="A595" s="13"/>
      <c r="B595" s="234"/>
      <c r="C595" s="235"/>
      <c r="D595" s="227" t="s">
        <v>170</v>
      </c>
      <c r="E595" s="236" t="s">
        <v>19</v>
      </c>
      <c r="F595" s="237" t="s">
        <v>1298</v>
      </c>
      <c r="G595" s="235"/>
      <c r="H595" s="238">
        <v>2.6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170</v>
      </c>
      <c r="AU595" s="244" t="s">
        <v>82</v>
      </c>
      <c r="AV595" s="13" t="s">
        <v>82</v>
      </c>
      <c r="AW595" s="13" t="s">
        <v>33</v>
      </c>
      <c r="AX595" s="13" t="s">
        <v>72</v>
      </c>
      <c r="AY595" s="244" t="s">
        <v>157</v>
      </c>
    </row>
    <row r="596" spans="1:51" s="15" customFormat="1" ht="12">
      <c r="A596" s="15"/>
      <c r="B596" s="256"/>
      <c r="C596" s="257"/>
      <c r="D596" s="227" t="s">
        <v>170</v>
      </c>
      <c r="E596" s="258" t="s">
        <v>19</v>
      </c>
      <c r="F596" s="259" t="s">
        <v>208</v>
      </c>
      <c r="G596" s="257"/>
      <c r="H596" s="260">
        <v>59.1</v>
      </c>
      <c r="I596" s="261"/>
      <c r="J596" s="257"/>
      <c r="K596" s="257"/>
      <c r="L596" s="262"/>
      <c r="M596" s="263"/>
      <c r="N596" s="264"/>
      <c r="O596" s="264"/>
      <c r="P596" s="264"/>
      <c r="Q596" s="264"/>
      <c r="R596" s="264"/>
      <c r="S596" s="264"/>
      <c r="T596" s="26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66" t="s">
        <v>170</v>
      </c>
      <c r="AU596" s="266" t="s">
        <v>82</v>
      </c>
      <c r="AV596" s="15" t="s">
        <v>164</v>
      </c>
      <c r="AW596" s="15" t="s">
        <v>33</v>
      </c>
      <c r="AX596" s="15" t="s">
        <v>80</v>
      </c>
      <c r="AY596" s="266" t="s">
        <v>157</v>
      </c>
    </row>
    <row r="597" spans="1:65" s="2" customFormat="1" ht="24.15" customHeight="1">
      <c r="A597" s="39"/>
      <c r="B597" s="40"/>
      <c r="C597" s="272" t="s">
        <v>1299</v>
      </c>
      <c r="D597" s="286" t="s">
        <v>891</v>
      </c>
      <c r="E597" s="273" t="s">
        <v>1300</v>
      </c>
      <c r="F597" s="274" t="s">
        <v>1301</v>
      </c>
      <c r="G597" s="275" t="s">
        <v>308</v>
      </c>
      <c r="H597" s="276">
        <v>208</v>
      </c>
      <c r="I597" s="277"/>
      <c r="J597" s="278">
        <f>ROUND(I597*H597,2)</f>
        <v>0</v>
      </c>
      <c r="K597" s="274" t="s">
        <v>255</v>
      </c>
      <c r="L597" s="279"/>
      <c r="M597" s="280" t="s">
        <v>19</v>
      </c>
      <c r="N597" s="281" t="s">
        <v>43</v>
      </c>
      <c r="O597" s="85"/>
      <c r="P597" s="223">
        <f>O597*H597</f>
        <v>0</v>
      </c>
      <c r="Q597" s="223">
        <v>6E-05</v>
      </c>
      <c r="R597" s="223">
        <f>Q597*H597</f>
        <v>0.01248</v>
      </c>
      <c r="S597" s="223">
        <v>0</v>
      </c>
      <c r="T597" s="224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25" t="s">
        <v>416</v>
      </c>
      <c r="AT597" s="225" t="s">
        <v>891</v>
      </c>
      <c r="AU597" s="225" t="s">
        <v>82</v>
      </c>
      <c r="AY597" s="18" t="s">
        <v>157</v>
      </c>
      <c r="BE597" s="226">
        <f>IF(N597="základní",J597,0)</f>
        <v>0</v>
      </c>
      <c r="BF597" s="226">
        <f>IF(N597="snížená",J597,0)</f>
        <v>0</v>
      </c>
      <c r="BG597" s="226">
        <f>IF(N597="zákl. přenesená",J597,0)</f>
        <v>0</v>
      </c>
      <c r="BH597" s="226">
        <f>IF(N597="sníž. přenesená",J597,0)</f>
        <v>0</v>
      </c>
      <c r="BI597" s="226">
        <f>IF(N597="nulová",J597,0)</f>
        <v>0</v>
      </c>
      <c r="BJ597" s="18" t="s">
        <v>80</v>
      </c>
      <c r="BK597" s="226">
        <f>ROUND(I597*H597,2)</f>
        <v>0</v>
      </c>
      <c r="BL597" s="18" t="s">
        <v>300</v>
      </c>
      <c r="BM597" s="225" t="s">
        <v>1302</v>
      </c>
    </row>
    <row r="598" spans="1:47" s="2" customFormat="1" ht="12">
      <c r="A598" s="39"/>
      <c r="B598" s="40"/>
      <c r="C598" s="41"/>
      <c r="D598" s="227" t="s">
        <v>166</v>
      </c>
      <c r="E598" s="41"/>
      <c r="F598" s="228" t="s">
        <v>1301</v>
      </c>
      <c r="G598" s="41"/>
      <c r="H598" s="41"/>
      <c r="I598" s="229"/>
      <c r="J598" s="41"/>
      <c r="K598" s="41"/>
      <c r="L598" s="45"/>
      <c r="M598" s="230"/>
      <c r="N598" s="231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166</v>
      </c>
      <c r="AU598" s="18" t="s">
        <v>82</v>
      </c>
    </row>
    <row r="599" spans="1:47" s="2" customFormat="1" ht="12">
      <c r="A599" s="39"/>
      <c r="B599" s="40"/>
      <c r="C599" s="41"/>
      <c r="D599" s="232" t="s">
        <v>168</v>
      </c>
      <c r="E599" s="41"/>
      <c r="F599" s="233" t="s">
        <v>1303</v>
      </c>
      <c r="G599" s="41"/>
      <c r="H599" s="41"/>
      <c r="I599" s="229"/>
      <c r="J599" s="41"/>
      <c r="K599" s="41"/>
      <c r="L599" s="45"/>
      <c r="M599" s="230"/>
      <c r="N599" s="231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168</v>
      </c>
      <c r="AU599" s="18" t="s">
        <v>82</v>
      </c>
    </row>
    <row r="600" spans="1:51" s="13" customFormat="1" ht="12">
      <c r="A600" s="13"/>
      <c r="B600" s="234"/>
      <c r="C600" s="235"/>
      <c r="D600" s="227" t="s">
        <v>170</v>
      </c>
      <c r="E600" s="236" t="s">
        <v>19</v>
      </c>
      <c r="F600" s="237" t="s">
        <v>1304</v>
      </c>
      <c r="G600" s="235"/>
      <c r="H600" s="238">
        <v>208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170</v>
      </c>
      <c r="AU600" s="244" t="s">
        <v>82</v>
      </c>
      <c r="AV600" s="13" t="s">
        <v>82</v>
      </c>
      <c r="AW600" s="13" t="s">
        <v>33</v>
      </c>
      <c r="AX600" s="13" t="s">
        <v>80</v>
      </c>
      <c r="AY600" s="244" t="s">
        <v>157</v>
      </c>
    </row>
    <row r="601" spans="1:65" s="2" customFormat="1" ht="24.15" customHeight="1">
      <c r="A601" s="39"/>
      <c r="B601" s="40"/>
      <c r="C601" s="214" t="s">
        <v>1305</v>
      </c>
      <c r="D601" s="285" t="s">
        <v>159</v>
      </c>
      <c r="E601" s="215" t="s">
        <v>1306</v>
      </c>
      <c r="F601" s="216" t="s">
        <v>1307</v>
      </c>
      <c r="G601" s="217" t="s">
        <v>308</v>
      </c>
      <c r="H601" s="218">
        <v>22</v>
      </c>
      <c r="I601" s="219"/>
      <c r="J601" s="220">
        <f>ROUND(I601*H601,2)</f>
        <v>0</v>
      </c>
      <c r="K601" s="216" t="s">
        <v>255</v>
      </c>
      <c r="L601" s="45"/>
      <c r="M601" s="221" t="s">
        <v>19</v>
      </c>
      <c r="N601" s="222" t="s">
        <v>43</v>
      </c>
      <c r="O601" s="85"/>
      <c r="P601" s="223">
        <f>O601*H601</f>
        <v>0</v>
      </c>
      <c r="Q601" s="223">
        <v>0</v>
      </c>
      <c r="R601" s="223">
        <f>Q601*H601</f>
        <v>0</v>
      </c>
      <c r="S601" s="223">
        <v>0</v>
      </c>
      <c r="T601" s="224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25" t="s">
        <v>300</v>
      </c>
      <c r="AT601" s="225" t="s">
        <v>159</v>
      </c>
      <c r="AU601" s="225" t="s">
        <v>82</v>
      </c>
      <c r="AY601" s="18" t="s">
        <v>157</v>
      </c>
      <c r="BE601" s="226">
        <f>IF(N601="základní",J601,0)</f>
        <v>0</v>
      </c>
      <c r="BF601" s="226">
        <f>IF(N601="snížená",J601,0)</f>
        <v>0</v>
      </c>
      <c r="BG601" s="226">
        <f>IF(N601="zákl. přenesená",J601,0)</f>
        <v>0</v>
      </c>
      <c r="BH601" s="226">
        <f>IF(N601="sníž. přenesená",J601,0)</f>
        <v>0</v>
      </c>
      <c r="BI601" s="226">
        <f>IF(N601="nulová",J601,0)</f>
        <v>0</v>
      </c>
      <c r="BJ601" s="18" t="s">
        <v>80</v>
      </c>
      <c r="BK601" s="226">
        <f>ROUND(I601*H601,2)</f>
        <v>0</v>
      </c>
      <c r="BL601" s="18" t="s">
        <v>300</v>
      </c>
      <c r="BM601" s="225" t="s">
        <v>1308</v>
      </c>
    </row>
    <row r="602" spans="1:47" s="2" customFormat="1" ht="12">
      <c r="A602" s="39"/>
      <c r="B602" s="40"/>
      <c r="C602" s="41"/>
      <c r="D602" s="227" t="s">
        <v>166</v>
      </c>
      <c r="E602" s="41"/>
      <c r="F602" s="228" t="s">
        <v>1309</v>
      </c>
      <c r="G602" s="41"/>
      <c r="H602" s="41"/>
      <c r="I602" s="229"/>
      <c r="J602" s="41"/>
      <c r="K602" s="41"/>
      <c r="L602" s="45"/>
      <c r="M602" s="230"/>
      <c r="N602" s="231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166</v>
      </c>
      <c r="AU602" s="18" t="s">
        <v>82</v>
      </c>
    </row>
    <row r="603" spans="1:47" s="2" customFormat="1" ht="12">
      <c r="A603" s="39"/>
      <c r="B603" s="40"/>
      <c r="C603" s="41"/>
      <c r="D603" s="232" t="s">
        <v>168</v>
      </c>
      <c r="E603" s="41"/>
      <c r="F603" s="233" t="s">
        <v>1310</v>
      </c>
      <c r="G603" s="41"/>
      <c r="H603" s="41"/>
      <c r="I603" s="229"/>
      <c r="J603" s="41"/>
      <c r="K603" s="41"/>
      <c r="L603" s="45"/>
      <c r="M603" s="230"/>
      <c r="N603" s="231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168</v>
      </c>
      <c r="AU603" s="18" t="s">
        <v>82</v>
      </c>
    </row>
    <row r="604" spans="1:51" s="13" customFormat="1" ht="12">
      <c r="A604" s="13"/>
      <c r="B604" s="234"/>
      <c r="C604" s="235"/>
      <c r="D604" s="227" t="s">
        <v>170</v>
      </c>
      <c r="E604" s="236" t="s">
        <v>19</v>
      </c>
      <c r="F604" s="237" t="s">
        <v>1311</v>
      </c>
      <c r="G604" s="235"/>
      <c r="H604" s="238">
        <v>22</v>
      </c>
      <c r="I604" s="239"/>
      <c r="J604" s="235"/>
      <c r="K604" s="235"/>
      <c r="L604" s="240"/>
      <c r="M604" s="241"/>
      <c r="N604" s="242"/>
      <c r="O604" s="242"/>
      <c r="P604" s="242"/>
      <c r="Q604" s="242"/>
      <c r="R604" s="242"/>
      <c r="S604" s="242"/>
      <c r="T604" s="24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4" t="s">
        <v>170</v>
      </c>
      <c r="AU604" s="244" t="s">
        <v>82</v>
      </c>
      <c r="AV604" s="13" t="s">
        <v>82</v>
      </c>
      <c r="AW604" s="13" t="s">
        <v>33</v>
      </c>
      <c r="AX604" s="13" t="s">
        <v>80</v>
      </c>
      <c r="AY604" s="244" t="s">
        <v>157</v>
      </c>
    </row>
    <row r="605" spans="1:65" s="2" customFormat="1" ht="16.5" customHeight="1">
      <c r="A605" s="39"/>
      <c r="B605" s="40"/>
      <c r="C605" s="214" t="s">
        <v>1312</v>
      </c>
      <c r="D605" s="214" t="s">
        <v>159</v>
      </c>
      <c r="E605" s="215" t="s">
        <v>1313</v>
      </c>
      <c r="F605" s="216" t="s">
        <v>1314</v>
      </c>
      <c r="G605" s="217" t="s">
        <v>308</v>
      </c>
      <c r="H605" s="218">
        <v>3</v>
      </c>
      <c r="I605" s="219"/>
      <c r="J605" s="220">
        <f>ROUND(I605*H605,2)</f>
        <v>0</v>
      </c>
      <c r="K605" s="216" t="s">
        <v>19</v>
      </c>
      <c r="L605" s="45"/>
      <c r="M605" s="221" t="s">
        <v>19</v>
      </c>
      <c r="N605" s="222" t="s">
        <v>43</v>
      </c>
      <c r="O605" s="85"/>
      <c r="P605" s="223">
        <f>O605*H605</f>
        <v>0</v>
      </c>
      <c r="Q605" s="223">
        <v>0</v>
      </c>
      <c r="R605" s="223">
        <f>Q605*H605</f>
        <v>0</v>
      </c>
      <c r="S605" s="223">
        <v>0</v>
      </c>
      <c r="T605" s="224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25" t="s">
        <v>300</v>
      </c>
      <c r="AT605" s="225" t="s">
        <v>159</v>
      </c>
      <c r="AU605" s="225" t="s">
        <v>82</v>
      </c>
      <c r="AY605" s="18" t="s">
        <v>157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8" t="s">
        <v>80</v>
      </c>
      <c r="BK605" s="226">
        <f>ROUND(I605*H605,2)</f>
        <v>0</v>
      </c>
      <c r="BL605" s="18" t="s">
        <v>300</v>
      </c>
      <c r="BM605" s="225" t="s">
        <v>1315</v>
      </c>
    </row>
    <row r="606" spans="1:47" s="2" customFormat="1" ht="12">
      <c r="A606" s="39"/>
      <c r="B606" s="40"/>
      <c r="C606" s="41"/>
      <c r="D606" s="227" t="s">
        <v>166</v>
      </c>
      <c r="E606" s="41"/>
      <c r="F606" s="228" t="s">
        <v>1314</v>
      </c>
      <c r="G606" s="41"/>
      <c r="H606" s="41"/>
      <c r="I606" s="229"/>
      <c r="J606" s="41"/>
      <c r="K606" s="41"/>
      <c r="L606" s="45"/>
      <c r="M606" s="230"/>
      <c r="N606" s="231"/>
      <c r="O606" s="85"/>
      <c r="P606" s="85"/>
      <c r="Q606" s="85"/>
      <c r="R606" s="85"/>
      <c r="S606" s="85"/>
      <c r="T606" s="86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T606" s="18" t="s">
        <v>166</v>
      </c>
      <c r="AU606" s="18" t="s">
        <v>82</v>
      </c>
    </row>
    <row r="607" spans="1:65" s="2" customFormat="1" ht="24.15" customHeight="1">
      <c r="A607" s="39"/>
      <c r="B607" s="40"/>
      <c r="C607" s="214" t="s">
        <v>1316</v>
      </c>
      <c r="D607" s="267" t="s">
        <v>159</v>
      </c>
      <c r="E607" s="215" t="s">
        <v>1317</v>
      </c>
      <c r="F607" s="216" t="s">
        <v>1318</v>
      </c>
      <c r="G607" s="217" t="s">
        <v>308</v>
      </c>
      <c r="H607" s="218">
        <v>49</v>
      </c>
      <c r="I607" s="219"/>
      <c r="J607" s="220">
        <f>ROUND(I607*H607,2)</f>
        <v>0</v>
      </c>
      <c r="K607" s="216" t="s">
        <v>163</v>
      </c>
      <c r="L607" s="45"/>
      <c r="M607" s="221" t="s">
        <v>19</v>
      </c>
      <c r="N607" s="222" t="s">
        <v>43</v>
      </c>
      <c r="O607" s="85"/>
      <c r="P607" s="223">
        <f>O607*H607</f>
        <v>0</v>
      </c>
      <c r="Q607" s="223">
        <v>0</v>
      </c>
      <c r="R607" s="223">
        <f>Q607*H607</f>
        <v>0</v>
      </c>
      <c r="S607" s="223">
        <v>0</v>
      </c>
      <c r="T607" s="224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25" t="s">
        <v>300</v>
      </c>
      <c r="AT607" s="225" t="s">
        <v>159</v>
      </c>
      <c r="AU607" s="225" t="s">
        <v>82</v>
      </c>
      <c r="AY607" s="18" t="s">
        <v>157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8" t="s">
        <v>80</v>
      </c>
      <c r="BK607" s="226">
        <f>ROUND(I607*H607,2)</f>
        <v>0</v>
      </c>
      <c r="BL607" s="18" t="s">
        <v>300</v>
      </c>
      <c r="BM607" s="225" t="s">
        <v>1319</v>
      </c>
    </row>
    <row r="608" spans="1:47" s="2" customFormat="1" ht="12">
      <c r="A608" s="39"/>
      <c r="B608" s="40"/>
      <c r="C608" s="41"/>
      <c r="D608" s="227" t="s">
        <v>166</v>
      </c>
      <c r="E608" s="41"/>
      <c r="F608" s="228" t="s">
        <v>1320</v>
      </c>
      <c r="G608" s="41"/>
      <c r="H608" s="41"/>
      <c r="I608" s="229"/>
      <c r="J608" s="41"/>
      <c r="K608" s="41"/>
      <c r="L608" s="45"/>
      <c r="M608" s="230"/>
      <c r="N608" s="231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166</v>
      </c>
      <c r="AU608" s="18" t="s">
        <v>82</v>
      </c>
    </row>
    <row r="609" spans="1:47" s="2" customFormat="1" ht="12">
      <c r="A609" s="39"/>
      <c r="B609" s="40"/>
      <c r="C609" s="41"/>
      <c r="D609" s="232" t="s">
        <v>168</v>
      </c>
      <c r="E609" s="41"/>
      <c r="F609" s="233" t="s">
        <v>1321</v>
      </c>
      <c r="G609" s="41"/>
      <c r="H609" s="41"/>
      <c r="I609" s="229"/>
      <c r="J609" s="41"/>
      <c r="K609" s="41"/>
      <c r="L609" s="45"/>
      <c r="M609" s="230"/>
      <c r="N609" s="231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168</v>
      </c>
      <c r="AU609" s="18" t="s">
        <v>82</v>
      </c>
    </row>
    <row r="610" spans="1:51" s="13" customFormat="1" ht="12">
      <c r="A610" s="13"/>
      <c r="B610" s="234"/>
      <c r="C610" s="235"/>
      <c r="D610" s="227" t="s">
        <v>170</v>
      </c>
      <c r="E610" s="236" t="s">
        <v>19</v>
      </c>
      <c r="F610" s="237" t="s">
        <v>538</v>
      </c>
      <c r="G610" s="235"/>
      <c r="H610" s="238">
        <v>49</v>
      </c>
      <c r="I610" s="239"/>
      <c r="J610" s="235"/>
      <c r="K610" s="235"/>
      <c r="L610" s="240"/>
      <c r="M610" s="241"/>
      <c r="N610" s="242"/>
      <c r="O610" s="242"/>
      <c r="P610" s="242"/>
      <c r="Q610" s="242"/>
      <c r="R610" s="242"/>
      <c r="S610" s="242"/>
      <c r="T610" s="24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4" t="s">
        <v>170</v>
      </c>
      <c r="AU610" s="244" t="s">
        <v>82</v>
      </c>
      <c r="AV610" s="13" t="s">
        <v>82</v>
      </c>
      <c r="AW610" s="13" t="s">
        <v>33</v>
      </c>
      <c r="AX610" s="13" t="s">
        <v>80</v>
      </c>
      <c r="AY610" s="244" t="s">
        <v>157</v>
      </c>
    </row>
    <row r="611" spans="1:65" s="2" customFormat="1" ht="24.15" customHeight="1">
      <c r="A611" s="39"/>
      <c r="B611" s="40"/>
      <c r="C611" s="214" t="s">
        <v>1322</v>
      </c>
      <c r="D611" s="267" t="s">
        <v>159</v>
      </c>
      <c r="E611" s="215" t="s">
        <v>1323</v>
      </c>
      <c r="F611" s="216" t="s">
        <v>1324</v>
      </c>
      <c r="G611" s="217" t="s">
        <v>308</v>
      </c>
      <c r="H611" s="218">
        <v>36</v>
      </c>
      <c r="I611" s="219"/>
      <c r="J611" s="220">
        <f>ROUND(I611*H611,2)</f>
        <v>0</v>
      </c>
      <c r="K611" s="216" t="s">
        <v>163</v>
      </c>
      <c r="L611" s="45"/>
      <c r="M611" s="221" t="s">
        <v>19</v>
      </c>
      <c r="N611" s="222" t="s">
        <v>43</v>
      </c>
      <c r="O611" s="85"/>
      <c r="P611" s="223">
        <f>O611*H611</f>
        <v>0</v>
      </c>
      <c r="Q611" s="223">
        <v>0.00047</v>
      </c>
      <c r="R611" s="223">
        <f>Q611*H611</f>
        <v>0.01692</v>
      </c>
      <c r="S611" s="223">
        <v>0</v>
      </c>
      <c r="T611" s="224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25" t="s">
        <v>300</v>
      </c>
      <c r="AT611" s="225" t="s">
        <v>159</v>
      </c>
      <c r="AU611" s="225" t="s">
        <v>82</v>
      </c>
      <c r="AY611" s="18" t="s">
        <v>157</v>
      </c>
      <c r="BE611" s="226">
        <f>IF(N611="základní",J611,0)</f>
        <v>0</v>
      </c>
      <c r="BF611" s="226">
        <f>IF(N611="snížená",J611,0)</f>
        <v>0</v>
      </c>
      <c r="BG611" s="226">
        <f>IF(N611="zákl. přenesená",J611,0)</f>
        <v>0</v>
      </c>
      <c r="BH611" s="226">
        <f>IF(N611="sníž. přenesená",J611,0)</f>
        <v>0</v>
      </c>
      <c r="BI611" s="226">
        <f>IF(N611="nulová",J611,0)</f>
        <v>0</v>
      </c>
      <c r="BJ611" s="18" t="s">
        <v>80</v>
      </c>
      <c r="BK611" s="226">
        <f>ROUND(I611*H611,2)</f>
        <v>0</v>
      </c>
      <c r="BL611" s="18" t="s">
        <v>300</v>
      </c>
      <c r="BM611" s="225" t="s">
        <v>1325</v>
      </c>
    </row>
    <row r="612" spans="1:47" s="2" customFormat="1" ht="12">
      <c r="A612" s="39"/>
      <c r="B612" s="40"/>
      <c r="C612" s="41"/>
      <c r="D612" s="227" t="s">
        <v>166</v>
      </c>
      <c r="E612" s="41"/>
      <c r="F612" s="228" t="s">
        <v>1326</v>
      </c>
      <c r="G612" s="41"/>
      <c r="H612" s="41"/>
      <c r="I612" s="229"/>
      <c r="J612" s="41"/>
      <c r="K612" s="41"/>
      <c r="L612" s="45"/>
      <c r="M612" s="230"/>
      <c r="N612" s="231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166</v>
      </c>
      <c r="AU612" s="18" t="s">
        <v>82</v>
      </c>
    </row>
    <row r="613" spans="1:47" s="2" customFormat="1" ht="12">
      <c r="A613" s="39"/>
      <c r="B613" s="40"/>
      <c r="C613" s="41"/>
      <c r="D613" s="232" t="s">
        <v>168</v>
      </c>
      <c r="E613" s="41"/>
      <c r="F613" s="233" t="s">
        <v>1327</v>
      </c>
      <c r="G613" s="41"/>
      <c r="H613" s="41"/>
      <c r="I613" s="229"/>
      <c r="J613" s="41"/>
      <c r="K613" s="41"/>
      <c r="L613" s="45"/>
      <c r="M613" s="230"/>
      <c r="N613" s="231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168</v>
      </c>
      <c r="AU613" s="18" t="s">
        <v>82</v>
      </c>
    </row>
    <row r="614" spans="1:47" s="2" customFormat="1" ht="12">
      <c r="A614" s="39"/>
      <c r="B614" s="40"/>
      <c r="C614" s="41"/>
      <c r="D614" s="227" t="s">
        <v>298</v>
      </c>
      <c r="E614" s="41"/>
      <c r="F614" s="268" t="s">
        <v>1328</v>
      </c>
      <c r="G614" s="41"/>
      <c r="H614" s="41"/>
      <c r="I614" s="229"/>
      <c r="J614" s="41"/>
      <c r="K614" s="41"/>
      <c r="L614" s="45"/>
      <c r="M614" s="230"/>
      <c r="N614" s="231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298</v>
      </c>
      <c r="AU614" s="18" t="s">
        <v>82</v>
      </c>
    </row>
    <row r="615" spans="1:65" s="2" customFormat="1" ht="24.15" customHeight="1">
      <c r="A615" s="39"/>
      <c r="B615" s="40"/>
      <c r="C615" s="214" t="s">
        <v>1329</v>
      </c>
      <c r="D615" s="267" t="s">
        <v>159</v>
      </c>
      <c r="E615" s="215" t="s">
        <v>1330</v>
      </c>
      <c r="F615" s="216" t="s">
        <v>1331</v>
      </c>
      <c r="G615" s="217" t="s">
        <v>308</v>
      </c>
      <c r="H615" s="218">
        <v>51</v>
      </c>
      <c r="I615" s="219"/>
      <c r="J615" s="220">
        <f>ROUND(I615*H615,2)</f>
        <v>0</v>
      </c>
      <c r="K615" s="216" t="s">
        <v>163</v>
      </c>
      <c r="L615" s="45"/>
      <c r="M615" s="221" t="s">
        <v>19</v>
      </c>
      <c r="N615" s="222" t="s">
        <v>43</v>
      </c>
      <c r="O615" s="85"/>
      <c r="P615" s="223">
        <f>O615*H615</f>
        <v>0</v>
      </c>
      <c r="Q615" s="223">
        <v>0</v>
      </c>
      <c r="R615" s="223">
        <f>Q615*H615</f>
        <v>0</v>
      </c>
      <c r="S615" s="223">
        <v>0</v>
      </c>
      <c r="T615" s="224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25" t="s">
        <v>300</v>
      </c>
      <c r="AT615" s="225" t="s">
        <v>159</v>
      </c>
      <c r="AU615" s="225" t="s">
        <v>82</v>
      </c>
      <c r="AY615" s="18" t="s">
        <v>157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8" t="s">
        <v>80</v>
      </c>
      <c r="BK615" s="226">
        <f>ROUND(I615*H615,2)</f>
        <v>0</v>
      </c>
      <c r="BL615" s="18" t="s">
        <v>300</v>
      </c>
      <c r="BM615" s="225" t="s">
        <v>1332</v>
      </c>
    </row>
    <row r="616" spans="1:47" s="2" customFormat="1" ht="12">
      <c r="A616" s="39"/>
      <c r="B616" s="40"/>
      <c r="C616" s="41"/>
      <c r="D616" s="227" t="s">
        <v>166</v>
      </c>
      <c r="E616" s="41"/>
      <c r="F616" s="228" t="s">
        <v>1333</v>
      </c>
      <c r="G616" s="41"/>
      <c r="H616" s="41"/>
      <c r="I616" s="229"/>
      <c r="J616" s="41"/>
      <c r="K616" s="41"/>
      <c r="L616" s="45"/>
      <c r="M616" s="230"/>
      <c r="N616" s="231"/>
      <c r="O616" s="85"/>
      <c r="P616" s="85"/>
      <c r="Q616" s="85"/>
      <c r="R616" s="85"/>
      <c r="S616" s="85"/>
      <c r="T616" s="86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T616" s="18" t="s">
        <v>166</v>
      </c>
      <c r="AU616" s="18" t="s">
        <v>82</v>
      </c>
    </row>
    <row r="617" spans="1:47" s="2" customFormat="1" ht="12">
      <c r="A617" s="39"/>
      <c r="B617" s="40"/>
      <c r="C617" s="41"/>
      <c r="D617" s="232" t="s">
        <v>168</v>
      </c>
      <c r="E617" s="41"/>
      <c r="F617" s="233" t="s">
        <v>1334</v>
      </c>
      <c r="G617" s="41"/>
      <c r="H617" s="41"/>
      <c r="I617" s="229"/>
      <c r="J617" s="41"/>
      <c r="K617" s="41"/>
      <c r="L617" s="45"/>
      <c r="M617" s="230"/>
      <c r="N617" s="231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168</v>
      </c>
      <c r="AU617" s="18" t="s">
        <v>82</v>
      </c>
    </row>
    <row r="618" spans="1:65" s="2" customFormat="1" ht="24.15" customHeight="1">
      <c r="A618" s="39"/>
      <c r="B618" s="40"/>
      <c r="C618" s="272" t="s">
        <v>1335</v>
      </c>
      <c r="D618" s="272" t="s">
        <v>891</v>
      </c>
      <c r="E618" s="273" t="s">
        <v>1336</v>
      </c>
      <c r="F618" s="274" t="s">
        <v>1337</v>
      </c>
      <c r="G618" s="275" t="s">
        <v>308</v>
      </c>
      <c r="H618" s="276">
        <v>1</v>
      </c>
      <c r="I618" s="277"/>
      <c r="J618" s="278">
        <f>ROUND(I618*H618,2)</f>
        <v>0</v>
      </c>
      <c r="K618" s="274" t="s">
        <v>19</v>
      </c>
      <c r="L618" s="279"/>
      <c r="M618" s="280" t="s">
        <v>19</v>
      </c>
      <c r="N618" s="281" t="s">
        <v>43</v>
      </c>
      <c r="O618" s="85"/>
      <c r="P618" s="223">
        <f>O618*H618</f>
        <v>0</v>
      </c>
      <c r="Q618" s="223">
        <v>0</v>
      </c>
      <c r="R618" s="223">
        <f>Q618*H618</f>
        <v>0</v>
      </c>
      <c r="S618" s="223">
        <v>0</v>
      </c>
      <c r="T618" s="224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5" t="s">
        <v>416</v>
      </c>
      <c r="AT618" s="225" t="s">
        <v>891</v>
      </c>
      <c r="AU618" s="225" t="s">
        <v>82</v>
      </c>
      <c r="AY618" s="18" t="s">
        <v>157</v>
      </c>
      <c r="BE618" s="226">
        <f>IF(N618="základní",J618,0)</f>
        <v>0</v>
      </c>
      <c r="BF618" s="226">
        <f>IF(N618="snížená",J618,0)</f>
        <v>0</v>
      </c>
      <c r="BG618" s="226">
        <f>IF(N618="zákl. přenesená",J618,0)</f>
        <v>0</v>
      </c>
      <c r="BH618" s="226">
        <f>IF(N618="sníž. přenesená",J618,0)</f>
        <v>0</v>
      </c>
      <c r="BI618" s="226">
        <f>IF(N618="nulová",J618,0)</f>
        <v>0</v>
      </c>
      <c r="BJ618" s="18" t="s">
        <v>80</v>
      </c>
      <c r="BK618" s="226">
        <f>ROUND(I618*H618,2)</f>
        <v>0</v>
      </c>
      <c r="BL618" s="18" t="s">
        <v>300</v>
      </c>
      <c r="BM618" s="225" t="s">
        <v>1338</v>
      </c>
    </row>
    <row r="619" spans="1:47" s="2" customFormat="1" ht="12">
      <c r="A619" s="39"/>
      <c r="B619" s="40"/>
      <c r="C619" s="41"/>
      <c r="D619" s="227" t="s">
        <v>166</v>
      </c>
      <c r="E619" s="41"/>
      <c r="F619" s="228" t="s">
        <v>1337</v>
      </c>
      <c r="G619" s="41"/>
      <c r="H619" s="41"/>
      <c r="I619" s="229"/>
      <c r="J619" s="41"/>
      <c r="K619" s="41"/>
      <c r="L619" s="45"/>
      <c r="M619" s="230"/>
      <c r="N619" s="231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166</v>
      </c>
      <c r="AU619" s="18" t="s">
        <v>82</v>
      </c>
    </row>
    <row r="620" spans="1:65" s="2" customFormat="1" ht="24.15" customHeight="1">
      <c r="A620" s="39"/>
      <c r="B620" s="40"/>
      <c r="C620" s="272" t="s">
        <v>1339</v>
      </c>
      <c r="D620" s="272" t="s">
        <v>891</v>
      </c>
      <c r="E620" s="273" t="s">
        <v>1340</v>
      </c>
      <c r="F620" s="274" t="s">
        <v>1341</v>
      </c>
      <c r="G620" s="275" t="s">
        <v>308</v>
      </c>
      <c r="H620" s="276">
        <v>1</v>
      </c>
      <c r="I620" s="277"/>
      <c r="J620" s="278">
        <f>ROUND(I620*H620,2)</f>
        <v>0</v>
      </c>
      <c r="K620" s="274" t="s">
        <v>19</v>
      </c>
      <c r="L620" s="279"/>
      <c r="M620" s="280" t="s">
        <v>19</v>
      </c>
      <c r="N620" s="281" t="s">
        <v>43</v>
      </c>
      <c r="O620" s="85"/>
      <c r="P620" s="223">
        <f>O620*H620</f>
        <v>0</v>
      </c>
      <c r="Q620" s="223">
        <v>0</v>
      </c>
      <c r="R620" s="223">
        <f>Q620*H620</f>
        <v>0</v>
      </c>
      <c r="S620" s="223">
        <v>0</v>
      </c>
      <c r="T620" s="224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5" t="s">
        <v>416</v>
      </c>
      <c r="AT620" s="225" t="s">
        <v>891</v>
      </c>
      <c r="AU620" s="225" t="s">
        <v>82</v>
      </c>
      <c r="AY620" s="18" t="s">
        <v>157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8" t="s">
        <v>80</v>
      </c>
      <c r="BK620" s="226">
        <f>ROUND(I620*H620,2)</f>
        <v>0</v>
      </c>
      <c r="BL620" s="18" t="s">
        <v>300</v>
      </c>
      <c r="BM620" s="225" t="s">
        <v>1342</v>
      </c>
    </row>
    <row r="621" spans="1:47" s="2" customFormat="1" ht="12">
      <c r="A621" s="39"/>
      <c r="B621" s="40"/>
      <c r="C621" s="41"/>
      <c r="D621" s="227" t="s">
        <v>166</v>
      </c>
      <c r="E621" s="41"/>
      <c r="F621" s="228" t="s">
        <v>1341</v>
      </c>
      <c r="G621" s="41"/>
      <c r="H621" s="41"/>
      <c r="I621" s="229"/>
      <c r="J621" s="41"/>
      <c r="K621" s="41"/>
      <c r="L621" s="45"/>
      <c r="M621" s="230"/>
      <c r="N621" s="231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166</v>
      </c>
      <c r="AU621" s="18" t="s">
        <v>82</v>
      </c>
    </row>
    <row r="622" spans="1:65" s="2" customFormat="1" ht="24.15" customHeight="1">
      <c r="A622" s="39"/>
      <c r="B622" s="40"/>
      <c r="C622" s="272" t="s">
        <v>1343</v>
      </c>
      <c r="D622" s="272" t="s">
        <v>891</v>
      </c>
      <c r="E622" s="273" t="s">
        <v>1344</v>
      </c>
      <c r="F622" s="274" t="s">
        <v>1345</v>
      </c>
      <c r="G622" s="275" t="s">
        <v>308</v>
      </c>
      <c r="H622" s="276">
        <v>1</v>
      </c>
      <c r="I622" s="277"/>
      <c r="J622" s="278">
        <f>ROUND(I622*H622,2)</f>
        <v>0</v>
      </c>
      <c r="K622" s="274" t="s">
        <v>19</v>
      </c>
      <c r="L622" s="279"/>
      <c r="M622" s="280" t="s">
        <v>19</v>
      </c>
      <c r="N622" s="281" t="s">
        <v>43</v>
      </c>
      <c r="O622" s="85"/>
      <c r="P622" s="223">
        <f>O622*H622</f>
        <v>0</v>
      </c>
      <c r="Q622" s="223">
        <v>0</v>
      </c>
      <c r="R622" s="223">
        <f>Q622*H622</f>
        <v>0</v>
      </c>
      <c r="S622" s="223">
        <v>0</v>
      </c>
      <c r="T622" s="224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5" t="s">
        <v>416</v>
      </c>
      <c r="AT622" s="225" t="s">
        <v>891</v>
      </c>
      <c r="AU622" s="225" t="s">
        <v>82</v>
      </c>
      <c r="AY622" s="18" t="s">
        <v>157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8" t="s">
        <v>80</v>
      </c>
      <c r="BK622" s="226">
        <f>ROUND(I622*H622,2)</f>
        <v>0</v>
      </c>
      <c r="BL622" s="18" t="s">
        <v>300</v>
      </c>
      <c r="BM622" s="225" t="s">
        <v>1346</v>
      </c>
    </row>
    <row r="623" spans="1:47" s="2" customFormat="1" ht="12">
      <c r="A623" s="39"/>
      <c r="B623" s="40"/>
      <c r="C623" s="41"/>
      <c r="D623" s="227" t="s">
        <v>166</v>
      </c>
      <c r="E623" s="41"/>
      <c r="F623" s="228" t="s">
        <v>1345</v>
      </c>
      <c r="G623" s="41"/>
      <c r="H623" s="41"/>
      <c r="I623" s="229"/>
      <c r="J623" s="41"/>
      <c r="K623" s="41"/>
      <c r="L623" s="45"/>
      <c r="M623" s="230"/>
      <c r="N623" s="231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166</v>
      </c>
      <c r="AU623" s="18" t="s">
        <v>82</v>
      </c>
    </row>
    <row r="624" spans="1:65" s="2" customFormat="1" ht="24.15" customHeight="1">
      <c r="A624" s="39"/>
      <c r="B624" s="40"/>
      <c r="C624" s="272" t="s">
        <v>1347</v>
      </c>
      <c r="D624" s="272" t="s">
        <v>891</v>
      </c>
      <c r="E624" s="273" t="s">
        <v>1348</v>
      </c>
      <c r="F624" s="274" t="s">
        <v>1349</v>
      </c>
      <c r="G624" s="275" t="s">
        <v>308</v>
      </c>
      <c r="H624" s="276">
        <v>1</v>
      </c>
      <c r="I624" s="277"/>
      <c r="J624" s="278">
        <f>ROUND(I624*H624,2)</f>
        <v>0</v>
      </c>
      <c r="K624" s="274" t="s">
        <v>19</v>
      </c>
      <c r="L624" s="279"/>
      <c r="M624" s="280" t="s">
        <v>19</v>
      </c>
      <c r="N624" s="281" t="s">
        <v>43</v>
      </c>
      <c r="O624" s="85"/>
      <c r="P624" s="223">
        <f>O624*H624</f>
        <v>0</v>
      </c>
      <c r="Q624" s="223">
        <v>0</v>
      </c>
      <c r="R624" s="223">
        <f>Q624*H624</f>
        <v>0</v>
      </c>
      <c r="S624" s="223">
        <v>0</v>
      </c>
      <c r="T624" s="224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5" t="s">
        <v>416</v>
      </c>
      <c r="AT624" s="225" t="s">
        <v>891</v>
      </c>
      <c r="AU624" s="225" t="s">
        <v>82</v>
      </c>
      <c r="AY624" s="18" t="s">
        <v>157</v>
      </c>
      <c r="BE624" s="226">
        <f>IF(N624="základní",J624,0)</f>
        <v>0</v>
      </c>
      <c r="BF624" s="226">
        <f>IF(N624="snížená",J624,0)</f>
        <v>0</v>
      </c>
      <c r="BG624" s="226">
        <f>IF(N624="zákl. přenesená",J624,0)</f>
        <v>0</v>
      </c>
      <c r="BH624" s="226">
        <f>IF(N624="sníž. přenesená",J624,0)</f>
        <v>0</v>
      </c>
      <c r="BI624" s="226">
        <f>IF(N624="nulová",J624,0)</f>
        <v>0</v>
      </c>
      <c r="BJ624" s="18" t="s">
        <v>80</v>
      </c>
      <c r="BK624" s="226">
        <f>ROUND(I624*H624,2)</f>
        <v>0</v>
      </c>
      <c r="BL624" s="18" t="s">
        <v>300</v>
      </c>
      <c r="BM624" s="225" t="s">
        <v>1350</v>
      </c>
    </row>
    <row r="625" spans="1:47" s="2" customFormat="1" ht="12">
      <c r="A625" s="39"/>
      <c r="B625" s="40"/>
      <c r="C625" s="41"/>
      <c r="D625" s="227" t="s">
        <v>166</v>
      </c>
      <c r="E625" s="41"/>
      <c r="F625" s="228" t="s">
        <v>1349</v>
      </c>
      <c r="G625" s="41"/>
      <c r="H625" s="41"/>
      <c r="I625" s="229"/>
      <c r="J625" s="41"/>
      <c r="K625" s="41"/>
      <c r="L625" s="45"/>
      <c r="M625" s="230"/>
      <c r="N625" s="231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166</v>
      </c>
      <c r="AU625" s="18" t="s">
        <v>82</v>
      </c>
    </row>
    <row r="626" spans="1:65" s="2" customFormat="1" ht="24.15" customHeight="1">
      <c r="A626" s="39"/>
      <c r="B626" s="40"/>
      <c r="C626" s="272" t="s">
        <v>1351</v>
      </c>
      <c r="D626" s="272" t="s">
        <v>891</v>
      </c>
      <c r="E626" s="273" t="s">
        <v>1352</v>
      </c>
      <c r="F626" s="274" t="s">
        <v>1353</v>
      </c>
      <c r="G626" s="275" t="s">
        <v>308</v>
      </c>
      <c r="H626" s="276">
        <v>1</v>
      </c>
      <c r="I626" s="277"/>
      <c r="J626" s="278">
        <f>ROUND(I626*H626,2)</f>
        <v>0</v>
      </c>
      <c r="K626" s="274" t="s">
        <v>19</v>
      </c>
      <c r="L626" s="279"/>
      <c r="M626" s="280" t="s">
        <v>19</v>
      </c>
      <c r="N626" s="281" t="s">
        <v>43</v>
      </c>
      <c r="O626" s="85"/>
      <c r="P626" s="223">
        <f>O626*H626</f>
        <v>0</v>
      </c>
      <c r="Q626" s="223">
        <v>0</v>
      </c>
      <c r="R626" s="223">
        <f>Q626*H626</f>
        <v>0</v>
      </c>
      <c r="S626" s="223">
        <v>0</v>
      </c>
      <c r="T626" s="224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5" t="s">
        <v>416</v>
      </c>
      <c r="AT626" s="225" t="s">
        <v>891</v>
      </c>
      <c r="AU626" s="225" t="s">
        <v>82</v>
      </c>
      <c r="AY626" s="18" t="s">
        <v>157</v>
      </c>
      <c r="BE626" s="226">
        <f>IF(N626="základní",J626,0)</f>
        <v>0</v>
      </c>
      <c r="BF626" s="226">
        <f>IF(N626="snížená",J626,0)</f>
        <v>0</v>
      </c>
      <c r="BG626" s="226">
        <f>IF(N626="zákl. přenesená",J626,0)</f>
        <v>0</v>
      </c>
      <c r="BH626" s="226">
        <f>IF(N626="sníž. přenesená",J626,0)</f>
        <v>0</v>
      </c>
      <c r="BI626" s="226">
        <f>IF(N626="nulová",J626,0)</f>
        <v>0</v>
      </c>
      <c r="BJ626" s="18" t="s">
        <v>80</v>
      </c>
      <c r="BK626" s="226">
        <f>ROUND(I626*H626,2)</f>
        <v>0</v>
      </c>
      <c r="BL626" s="18" t="s">
        <v>300</v>
      </c>
      <c r="BM626" s="225" t="s">
        <v>1354</v>
      </c>
    </row>
    <row r="627" spans="1:47" s="2" customFormat="1" ht="12">
      <c r="A627" s="39"/>
      <c r="B627" s="40"/>
      <c r="C627" s="41"/>
      <c r="D627" s="227" t="s">
        <v>166</v>
      </c>
      <c r="E627" s="41"/>
      <c r="F627" s="228" t="s">
        <v>1353</v>
      </c>
      <c r="G627" s="41"/>
      <c r="H627" s="41"/>
      <c r="I627" s="229"/>
      <c r="J627" s="41"/>
      <c r="K627" s="41"/>
      <c r="L627" s="45"/>
      <c r="M627" s="230"/>
      <c r="N627" s="231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166</v>
      </c>
      <c r="AU627" s="18" t="s">
        <v>82</v>
      </c>
    </row>
    <row r="628" spans="1:65" s="2" customFormat="1" ht="24.15" customHeight="1">
      <c r="A628" s="39"/>
      <c r="B628" s="40"/>
      <c r="C628" s="272" t="s">
        <v>1355</v>
      </c>
      <c r="D628" s="272" t="s">
        <v>891</v>
      </c>
      <c r="E628" s="273" t="s">
        <v>1356</v>
      </c>
      <c r="F628" s="274" t="s">
        <v>1357</v>
      </c>
      <c r="G628" s="275" t="s">
        <v>308</v>
      </c>
      <c r="H628" s="276">
        <v>1</v>
      </c>
      <c r="I628" s="277"/>
      <c r="J628" s="278">
        <f>ROUND(I628*H628,2)</f>
        <v>0</v>
      </c>
      <c r="K628" s="274" t="s">
        <v>19</v>
      </c>
      <c r="L628" s="279"/>
      <c r="M628" s="280" t="s">
        <v>19</v>
      </c>
      <c r="N628" s="281" t="s">
        <v>43</v>
      </c>
      <c r="O628" s="85"/>
      <c r="P628" s="223">
        <f>O628*H628</f>
        <v>0</v>
      </c>
      <c r="Q628" s="223">
        <v>0</v>
      </c>
      <c r="R628" s="223">
        <f>Q628*H628</f>
        <v>0</v>
      </c>
      <c r="S628" s="223">
        <v>0</v>
      </c>
      <c r="T628" s="224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5" t="s">
        <v>416</v>
      </c>
      <c r="AT628" s="225" t="s">
        <v>891</v>
      </c>
      <c r="AU628" s="225" t="s">
        <v>82</v>
      </c>
      <c r="AY628" s="18" t="s">
        <v>157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8" t="s">
        <v>80</v>
      </c>
      <c r="BK628" s="226">
        <f>ROUND(I628*H628,2)</f>
        <v>0</v>
      </c>
      <c r="BL628" s="18" t="s">
        <v>300</v>
      </c>
      <c r="BM628" s="225" t="s">
        <v>1358</v>
      </c>
    </row>
    <row r="629" spans="1:47" s="2" customFormat="1" ht="12">
      <c r="A629" s="39"/>
      <c r="B629" s="40"/>
      <c r="C629" s="41"/>
      <c r="D629" s="227" t="s">
        <v>166</v>
      </c>
      <c r="E629" s="41"/>
      <c r="F629" s="228" t="s">
        <v>1357</v>
      </c>
      <c r="G629" s="41"/>
      <c r="H629" s="41"/>
      <c r="I629" s="229"/>
      <c r="J629" s="41"/>
      <c r="K629" s="41"/>
      <c r="L629" s="45"/>
      <c r="M629" s="230"/>
      <c r="N629" s="231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166</v>
      </c>
      <c r="AU629" s="18" t="s">
        <v>82</v>
      </c>
    </row>
    <row r="630" spans="1:65" s="2" customFormat="1" ht="24.15" customHeight="1">
      <c r="A630" s="39"/>
      <c r="B630" s="40"/>
      <c r="C630" s="272" t="s">
        <v>1359</v>
      </c>
      <c r="D630" s="272" t="s">
        <v>891</v>
      </c>
      <c r="E630" s="273" t="s">
        <v>1360</v>
      </c>
      <c r="F630" s="274" t="s">
        <v>1361</v>
      </c>
      <c r="G630" s="275" t="s">
        <v>308</v>
      </c>
      <c r="H630" s="276">
        <v>1</v>
      </c>
      <c r="I630" s="277"/>
      <c r="J630" s="278">
        <f>ROUND(I630*H630,2)</f>
        <v>0</v>
      </c>
      <c r="K630" s="274" t="s">
        <v>19</v>
      </c>
      <c r="L630" s="279"/>
      <c r="M630" s="280" t="s">
        <v>19</v>
      </c>
      <c r="N630" s="281" t="s">
        <v>43</v>
      </c>
      <c r="O630" s="85"/>
      <c r="P630" s="223">
        <f>O630*H630</f>
        <v>0</v>
      </c>
      <c r="Q630" s="223">
        <v>0</v>
      </c>
      <c r="R630" s="223">
        <f>Q630*H630</f>
        <v>0</v>
      </c>
      <c r="S630" s="223">
        <v>0</v>
      </c>
      <c r="T630" s="22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5" t="s">
        <v>416</v>
      </c>
      <c r="AT630" s="225" t="s">
        <v>891</v>
      </c>
      <c r="AU630" s="225" t="s">
        <v>82</v>
      </c>
      <c r="AY630" s="18" t="s">
        <v>157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8" t="s">
        <v>80</v>
      </c>
      <c r="BK630" s="226">
        <f>ROUND(I630*H630,2)</f>
        <v>0</v>
      </c>
      <c r="BL630" s="18" t="s">
        <v>300</v>
      </c>
      <c r="BM630" s="225" t="s">
        <v>1362</v>
      </c>
    </row>
    <row r="631" spans="1:47" s="2" customFormat="1" ht="12">
      <c r="A631" s="39"/>
      <c r="B631" s="40"/>
      <c r="C631" s="41"/>
      <c r="D631" s="227" t="s">
        <v>166</v>
      </c>
      <c r="E631" s="41"/>
      <c r="F631" s="228" t="s">
        <v>1361</v>
      </c>
      <c r="G631" s="41"/>
      <c r="H631" s="41"/>
      <c r="I631" s="229"/>
      <c r="J631" s="41"/>
      <c r="K631" s="41"/>
      <c r="L631" s="45"/>
      <c r="M631" s="230"/>
      <c r="N631" s="231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166</v>
      </c>
      <c r="AU631" s="18" t="s">
        <v>82</v>
      </c>
    </row>
    <row r="632" spans="1:65" s="2" customFormat="1" ht="24.15" customHeight="1">
      <c r="A632" s="39"/>
      <c r="B632" s="40"/>
      <c r="C632" s="272" t="s">
        <v>1363</v>
      </c>
      <c r="D632" s="272" t="s">
        <v>891</v>
      </c>
      <c r="E632" s="273" t="s">
        <v>1364</v>
      </c>
      <c r="F632" s="274" t="s">
        <v>1365</v>
      </c>
      <c r="G632" s="275" t="s">
        <v>308</v>
      </c>
      <c r="H632" s="276">
        <v>1</v>
      </c>
      <c r="I632" s="277"/>
      <c r="J632" s="278">
        <f>ROUND(I632*H632,2)</f>
        <v>0</v>
      </c>
      <c r="K632" s="274" t="s">
        <v>19</v>
      </c>
      <c r="L632" s="279"/>
      <c r="M632" s="280" t="s">
        <v>19</v>
      </c>
      <c r="N632" s="281" t="s">
        <v>43</v>
      </c>
      <c r="O632" s="85"/>
      <c r="P632" s="223">
        <f>O632*H632</f>
        <v>0</v>
      </c>
      <c r="Q632" s="223">
        <v>0</v>
      </c>
      <c r="R632" s="223">
        <f>Q632*H632</f>
        <v>0</v>
      </c>
      <c r="S632" s="223">
        <v>0</v>
      </c>
      <c r="T632" s="22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416</v>
      </c>
      <c r="AT632" s="225" t="s">
        <v>891</v>
      </c>
      <c r="AU632" s="225" t="s">
        <v>82</v>
      </c>
      <c r="AY632" s="18" t="s">
        <v>157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8" t="s">
        <v>80</v>
      </c>
      <c r="BK632" s="226">
        <f>ROUND(I632*H632,2)</f>
        <v>0</v>
      </c>
      <c r="BL632" s="18" t="s">
        <v>300</v>
      </c>
      <c r="BM632" s="225" t="s">
        <v>1366</v>
      </c>
    </row>
    <row r="633" spans="1:47" s="2" customFormat="1" ht="12">
      <c r="A633" s="39"/>
      <c r="B633" s="40"/>
      <c r="C633" s="41"/>
      <c r="D633" s="227" t="s">
        <v>166</v>
      </c>
      <c r="E633" s="41"/>
      <c r="F633" s="228" t="s">
        <v>1365</v>
      </c>
      <c r="G633" s="41"/>
      <c r="H633" s="41"/>
      <c r="I633" s="229"/>
      <c r="J633" s="41"/>
      <c r="K633" s="41"/>
      <c r="L633" s="45"/>
      <c r="M633" s="230"/>
      <c r="N633" s="231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166</v>
      </c>
      <c r="AU633" s="18" t="s">
        <v>82</v>
      </c>
    </row>
    <row r="634" spans="1:65" s="2" customFormat="1" ht="24.15" customHeight="1">
      <c r="A634" s="39"/>
      <c r="B634" s="40"/>
      <c r="C634" s="272" t="s">
        <v>1367</v>
      </c>
      <c r="D634" s="272" t="s">
        <v>891</v>
      </c>
      <c r="E634" s="273" t="s">
        <v>1368</v>
      </c>
      <c r="F634" s="274" t="s">
        <v>1369</v>
      </c>
      <c r="G634" s="275" t="s">
        <v>308</v>
      </c>
      <c r="H634" s="276">
        <v>1</v>
      </c>
      <c r="I634" s="277"/>
      <c r="J634" s="278">
        <f>ROUND(I634*H634,2)</f>
        <v>0</v>
      </c>
      <c r="K634" s="274" t="s">
        <v>19</v>
      </c>
      <c r="L634" s="279"/>
      <c r="M634" s="280" t="s">
        <v>19</v>
      </c>
      <c r="N634" s="281" t="s">
        <v>43</v>
      </c>
      <c r="O634" s="85"/>
      <c r="P634" s="223">
        <f>O634*H634</f>
        <v>0</v>
      </c>
      <c r="Q634" s="223">
        <v>0</v>
      </c>
      <c r="R634" s="223">
        <f>Q634*H634</f>
        <v>0</v>
      </c>
      <c r="S634" s="223">
        <v>0</v>
      </c>
      <c r="T634" s="22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5" t="s">
        <v>416</v>
      </c>
      <c r="AT634" s="225" t="s">
        <v>891</v>
      </c>
      <c r="AU634" s="225" t="s">
        <v>82</v>
      </c>
      <c r="AY634" s="18" t="s">
        <v>157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8" t="s">
        <v>80</v>
      </c>
      <c r="BK634" s="226">
        <f>ROUND(I634*H634,2)</f>
        <v>0</v>
      </c>
      <c r="BL634" s="18" t="s">
        <v>300</v>
      </c>
      <c r="BM634" s="225" t="s">
        <v>1370</v>
      </c>
    </row>
    <row r="635" spans="1:47" s="2" customFormat="1" ht="12">
      <c r="A635" s="39"/>
      <c r="B635" s="40"/>
      <c r="C635" s="41"/>
      <c r="D635" s="227" t="s">
        <v>166</v>
      </c>
      <c r="E635" s="41"/>
      <c r="F635" s="228" t="s">
        <v>1369</v>
      </c>
      <c r="G635" s="41"/>
      <c r="H635" s="41"/>
      <c r="I635" s="229"/>
      <c r="J635" s="41"/>
      <c r="K635" s="41"/>
      <c r="L635" s="45"/>
      <c r="M635" s="230"/>
      <c r="N635" s="231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166</v>
      </c>
      <c r="AU635" s="18" t="s">
        <v>82</v>
      </c>
    </row>
    <row r="636" spans="1:65" s="2" customFormat="1" ht="24.15" customHeight="1">
      <c r="A636" s="39"/>
      <c r="B636" s="40"/>
      <c r="C636" s="272" t="s">
        <v>1371</v>
      </c>
      <c r="D636" s="272" t="s">
        <v>891</v>
      </c>
      <c r="E636" s="273" t="s">
        <v>1372</v>
      </c>
      <c r="F636" s="274" t="s">
        <v>1373</v>
      </c>
      <c r="G636" s="275" t="s">
        <v>308</v>
      </c>
      <c r="H636" s="276">
        <v>1</v>
      </c>
      <c r="I636" s="277"/>
      <c r="J636" s="278">
        <f>ROUND(I636*H636,2)</f>
        <v>0</v>
      </c>
      <c r="K636" s="274" t="s">
        <v>19</v>
      </c>
      <c r="L636" s="279"/>
      <c r="M636" s="280" t="s">
        <v>19</v>
      </c>
      <c r="N636" s="281" t="s">
        <v>43</v>
      </c>
      <c r="O636" s="85"/>
      <c r="P636" s="223">
        <f>O636*H636</f>
        <v>0</v>
      </c>
      <c r="Q636" s="223">
        <v>0</v>
      </c>
      <c r="R636" s="223">
        <f>Q636*H636</f>
        <v>0</v>
      </c>
      <c r="S636" s="223">
        <v>0</v>
      </c>
      <c r="T636" s="224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5" t="s">
        <v>416</v>
      </c>
      <c r="AT636" s="225" t="s">
        <v>891</v>
      </c>
      <c r="AU636" s="225" t="s">
        <v>82</v>
      </c>
      <c r="AY636" s="18" t="s">
        <v>157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8" t="s">
        <v>80</v>
      </c>
      <c r="BK636" s="226">
        <f>ROUND(I636*H636,2)</f>
        <v>0</v>
      </c>
      <c r="BL636" s="18" t="s">
        <v>300</v>
      </c>
      <c r="BM636" s="225" t="s">
        <v>1374</v>
      </c>
    </row>
    <row r="637" spans="1:47" s="2" customFormat="1" ht="12">
      <c r="A637" s="39"/>
      <c r="B637" s="40"/>
      <c r="C637" s="41"/>
      <c r="D637" s="227" t="s">
        <v>166</v>
      </c>
      <c r="E637" s="41"/>
      <c r="F637" s="228" t="s">
        <v>1373</v>
      </c>
      <c r="G637" s="41"/>
      <c r="H637" s="41"/>
      <c r="I637" s="229"/>
      <c r="J637" s="41"/>
      <c r="K637" s="41"/>
      <c r="L637" s="45"/>
      <c r="M637" s="230"/>
      <c r="N637" s="231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166</v>
      </c>
      <c r="AU637" s="18" t="s">
        <v>82</v>
      </c>
    </row>
    <row r="638" spans="1:65" s="2" customFormat="1" ht="24.15" customHeight="1">
      <c r="A638" s="39"/>
      <c r="B638" s="40"/>
      <c r="C638" s="272" t="s">
        <v>1375</v>
      </c>
      <c r="D638" s="272" t="s">
        <v>891</v>
      </c>
      <c r="E638" s="273" t="s">
        <v>1376</v>
      </c>
      <c r="F638" s="274" t="s">
        <v>1377</v>
      </c>
      <c r="G638" s="275" t="s">
        <v>308</v>
      </c>
      <c r="H638" s="276">
        <v>1</v>
      </c>
      <c r="I638" s="277"/>
      <c r="J638" s="278">
        <f>ROUND(I638*H638,2)</f>
        <v>0</v>
      </c>
      <c r="K638" s="274" t="s">
        <v>19</v>
      </c>
      <c r="L638" s="279"/>
      <c r="M638" s="280" t="s">
        <v>19</v>
      </c>
      <c r="N638" s="281" t="s">
        <v>43</v>
      </c>
      <c r="O638" s="85"/>
      <c r="P638" s="223">
        <f>O638*H638</f>
        <v>0</v>
      </c>
      <c r="Q638" s="223">
        <v>0</v>
      </c>
      <c r="R638" s="223">
        <f>Q638*H638</f>
        <v>0</v>
      </c>
      <c r="S638" s="223">
        <v>0</v>
      </c>
      <c r="T638" s="224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5" t="s">
        <v>416</v>
      </c>
      <c r="AT638" s="225" t="s">
        <v>891</v>
      </c>
      <c r="AU638" s="225" t="s">
        <v>82</v>
      </c>
      <c r="AY638" s="18" t="s">
        <v>157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8" t="s">
        <v>80</v>
      </c>
      <c r="BK638" s="226">
        <f>ROUND(I638*H638,2)</f>
        <v>0</v>
      </c>
      <c r="BL638" s="18" t="s">
        <v>300</v>
      </c>
      <c r="BM638" s="225" t="s">
        <v>1378</v>
      </c>
    </row>
    <row r="639" spans="1:47" s="2" customFormat="1" ht="12">
      <c r="A639" s="39"/>
      <c r="B639" s="40"/>
      <c r="C639" s="41"/>
      <c r="D639" s="227" t="s">
        <v>166</v>
      </c>
      <c r="E639" s="41"/>
      <c r="F639" s="228" t="s">
        <v>1377</v>
      </c>
      <c r="G639" s="41"/>
      <c r="H639" s="41"/>
      <c r="I639" s="229"/>
      <c r="J639" s="41"/>
      <c r="K639" s="41"/>
      <c r="L639" s="45"/>
      <c r="M639" s="230"/>
      <c r="N639" s="231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166</v>
      </c>
      <c r="AU639" s="18" t="s">
        <v>82</v>
      </c>
    </row>
    <row r="640" spans="1:65" s="2" customFormat="1" ht="24.15" customHeight="1">
      <c r="A640" s="39"/>
      <c r="B640" s="40"/>
      <c r="C640" s="272" t="s">
        <v>1379</v>
      </c>
      <c r="D640" s="272" t="s">
        <v>891</v>
      </c>
      <c r="E640" s="273" t="s">
        <v>1380</v>
      </c>
      <c r="F640" s="274" t="s">
        <v>1381</v>
      </c>
      <c r="G640" s="275" t="s">
        <v>308</v>
      </c>
      <c r="H640" s="276">
        <v>1</v>
      </c>
      <c r="I640" s="277"/>
      <c r="J640" s="278">
        <f>ROUND(I640*H640,2)</f>
        <v>0</v>
      </c>
      <c r="K640" s="274" t="s">
        <v>19</v>
      </c>
      <c r="L640" s="279"/>
      <c r="M640" s="280" t="s">
        <v>19</v>
      </c>
      <c r="N640" s="281" t="s">
        <v>43</v>
      </c>
      <c r="O640" s="85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25" t="s">
        <v>416</v>
      </c>
      <c r="AT640" s="225" t="s">
        <v>891</v>
      </c>
      <c r="AU640" s="225" t="s">
        <v>82</v>
      </c>
      <c r="AY640" s="18" t="s">
        <v>157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8" t="s">
        <v>80</v>
      </c>
      <c r="BK640" s="226">
        <f>ROUND(I640*H640,2)</f>
        <v>0</v>
      </c>
      <c r="BL640" s="18" t="s">
        <v>300</v>
      </c>
      <c r="BM640" s="225" t="s">
        <v>1382</v>
      </c>
    </row>
    <row r="641" spans="1:47" s="2" customFormat="1" ht="12">
      <c r="A641" s="39"/>
      <c r="B641" s="40"/>
      <c r="C641" s="41"/>
      <c r="D641" s="227" t="s">
        <v>166</v>
      </c>
      <c r="E641" s="41"/>
      <c r="F641" s="228" t="s">
        <v>1381</v>
      </c>
      <c r="G641" s="41"/>
      <c r="H641" s="41"/>
      <c r="I641" s="229"/>
      <c r="J641" s="41"/>
      <c r="K641" s="41"/>
      <c r="L641" s="45"/>
      <c r="M641" s="230"/>
      <c r="N641" s="231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166</v>
      </c>
      <c r="AU641" s="18" t="s">
        <v>82</v>
      </c>
    </row>
    <row r="642" spans="1:65" s="2" customFormat="1" ht="24.15" customHeight="1">
      <c r="A642" s="39"/>
      <c r="B642" s="40"/>
      <c r="C642" s="272" t="s">
        <v>1383</v>
      </c>
      <c r="D642" s="272" t="s">
        <v>891</v>
      </c>
      <c r="E642" s="273" t="s">
        <v>1384</v>
      </c>
      <c r="F642" s="274" t="s">
        <v>1385</v>
      </c>
      <c r="G642" s="275" t="s">
        <v>308</v>
      </c>
      <c r="H642" s="276">
        <v>1</v>
      </c>
      <c r="I642" s="277"/>
      <c r="J642" s="278">
        <f>ROUND(I642*H642,2)</f>
        <v>0</v>
      </c>
      <c r="K642" s="274" t="s">
        <v>19</v>
      </c>
      <c r="L642" s="279"/>
      <c r="M642" s="280" t="s">
        <v>19</v>
      </c>
      <c r="N642" s="281" t="s">
        <v>43</v>
      </c>
      <c r="O642" s="85"/>
      <c r="P642" s="223">
        <f>O642*H642</f>
        <v>0</v>
      </c>
      <c r="Q642" s="223">
        <v>0</v>
      </c>
      <c r="R642" s="223">
        <f>Q642*H642</f>
        <v>0</v>
      </c>
      <c r="S642" s="223">
        <v>0</v>
      </c>
      <c r="T642" s="224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25" t="s">
        <v>416</v>
      </c>
      <c r="AT642" s="225" t="s">
        <v>891</v>
      </c>
      <c r="AU642" s="225" t="s">
        <v>82</v>
      </c>
      <c r="AY642" s="18" t="s">
        <v>157</v>
      </c>
      <c r="BE642" s="226">
        <f>IF(N642="základní",J642,0)</f>
        <v>0</v>
      </c>
      <c r="BF642" s="226">
        <f>IF(N642="snížená",J642,0)</f>
        <v>0</v>
      </c>
      <c r="BG642" s="226">
        <f>IF(N642="zákl. přenesená",J642,0)</f>
        <v>0</v>
      </c>
      <c r="BH642" s="226">
        <f>IF(N642="sníž. přenesená",J642,0)</f>
        <v>0</v>
      </c>
      <c r="BI642" s="226">
        <f>IF(N642="nulová",J642,0)</f>
        <v>0</v>
      </c>
      <c r="BJ642" s="18" t="s">
        <v>80</v>
      </c>
      <c r="BK642" s="226">
        <f>ROUND(I642*H642,2)</f>
        <v>0</v>
      </c>
      <c r="BL642" s="18" t="s">
        <v>300</v>
      </c>
      <c r="BM642" s="225" t="s">
        <v>1386</v>
      </c>
    </row>
    <row r="643" spans="1:47" s="2" customFormat="1" ht="12">
      <c r="A643" s="39"/>
      <c r="B643" s="40"/>
      <c r="C643" s="41"/>
      <c r="D643" s="227" t="s">
        <v>166</v>
      </c>
      <c r="E643" s="41"/>
      <c r="F643" s="228" t="s">
        <v>1385</v>
      </c>
      <c r="G643" s="41"/>
      <c r="H643" s="41"/>
      <c r="I643" s="229"/>
      <c r="J643" s="41"/>
      <c r="K643" s="41"/>
      <c r="L643" s="45"/>
      <c r="M643" s="230"/>
      <c r="N643" s="231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166</v>
      </c>
      <c r="AU643" s="18" t="s">
        <v>82</v>
      </c>
    </row>
    <row r="644" spans="1:65" s="2" customFormat="1" ht="24.15" customHeight="1">
      <c r="A644" s="39"/>
      <c r="B644" s="40"/>
      <c r="C644" s="272" t="s">
        <v>1387</v>
      </c>
      <c r="D644" s="272" t="s">
        <v>891</v>
      </c>
      <c r="E644" s="273" t="s">
        <v>1388</v>
      </c>
      <c r="F644" s="274" t="s">
        <v>1389</v>
      </c>
      <c r="G644" s="275" t="s">
        <v>308</v>
      </c>
      <c r="H644" s="276">
        <v>1</v>
      </c>
      <c r="I644" s="277"/>
      <c r="J644" s="278">
        <f>ROUND(I644*H644,2)</f>
        <v>0</v>
      </c>
      <c r="K644" s="274" t="s">
        <v>19</v>
      </c>
      <c r="L644" s="279"/>
      <c r="M644" s="280" t="s">
        <v>19</v>
      </c>
      <c r="N644" s="281" t="s">
        <v>43</v>
      </c>
      <c r="O644" s="85"/>
      <c r="P644" s="223">
        <f>O644*H644</f>
        <v>0</v>
      </c>
      <c r="Q644" s="223">
        <v>0</v>
      </c>
      <c r="R644" s="223">
        <f>Q644*H644</f>
        <v>0</v>
      </c>
      <c r="S644" s="223">
        <v>0</v>
      </c>
      <c r="T644" s="224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25" t="s">
        <v>416</v>
      </c>
      <c r="AT644" s="225" t="s">
        <v>891</v>
      </c>
      <c r="AU644" s="225" t="s">
        <v>82</v>
      </c>
      <c r="AY644" s="18" t="s">
        <v>157</v>
      </c>
      <c r="BE644" s="226">
        <f>IF(N644="základní",J644,0)</f>
        <v>0</v>
      </c>
      <c r="BF644" s="226">
        <f>IF(N644="snížená",J644,0)</f>
        <v>0</v>
      </c>
      <c r="BG644" s="226">
        <f>IF(N644="zákl. přenesená",J644,0)</f>
        <v>0</v>
      </c>
      <c r="BH644" s="226">
        <f>IF(N644="sníž. přenesená",J644,0)</f>
        <v>0</v>
      </c>
      <c r="BI644" s="226">
        <f>IF(N644="nulová",J644,0)</f>
        <v>0</v>
      </c>
      <c r="BJ644" s="18" t="s">
        <v>80</v>
      </c>
      <c r="BK644" s="226">
        <f>ROUND(I644*H644,2)</f>
        <v>0</v>
      </c>
      <c r="BL644" s="18" t="s">
        <v>300</v>
      </c>
      <c r="BM644" s="225" t="s">
        <v>1390</v>
      </c>
    </row>
    <row r="645" spans="1:47" s="2" customFormat="1" ht="12">
      <c r="A645" s="39"/>
      <c r="B645" s="40"/>
      <c r="C645" s="41"/>
      <c r="D645" s="227" t="s">
        <v>166</v>
      </c>
      <c r="E645" s="41"/>
      <c r="F645" s="228" t="s">
        <v>1389</v>
      </c>
      <c r="G645" s="41"/>
      <c r="H645" s="41"/>
      <c r="I645" s="229"/>
      <c r="J645" s="41"/>
      <c r="K645" s="41"/>
      <c r="L645" s="45"/>
      <c r="M645" s="230"/>
      <c r="N645" s="231"/>
      <c r="O645" s="85"/>
      <c r="P645" s="85"/>
      <c r="Q645" s="85"/>
      <c r="R645" s="85"/>
      <c r="S645" s="85"/>
      <c r="T645" s="86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T645" s="18" t="s">
        <v>166</v>
      </c>
      <c r="AU645" s="18" t="s">
        <v>82</v>
      </c>
    </row>
    <row r="646" spans="1:65" s="2" customFormat="1" ht="24.15" customHeight="1">
      <c r="A646" s="39"/>
      <c r="B646" s="40"/>
      <c r="C646" s="272" t="s">
        <v>1391</v>
      </c>
      <c r="D646" s="272" t="s">
        <v>891</v>
      </c>
      <c r="E646" s="273" t="s">
        <v>1392</v>
      </c>
      <c r="F646" s="274" t="s">
        <v>1393</v>
      </c>
      <c r="G646" s="275" t="s">
        <v>308</v>
      </c>
      <c r="H646" s="276">
        <v>1</v>
      </c>
      <c r="I646" s="277"/>
      <c r="J646" s="278">
        <f>ROUND(I646*H646,2)</f>
        <v>0</v>
      </c>
      <c r="K646" s="274" t="s">
        <v>19</v>
      </c>
      <c r="L646" s="279"/>
      <c r="M646" s="280" t="s">
        <v>19</v>
      </c>
      <c r="N646" s="281" t="s">
        <v>43</v>
      </c>
      <c r="O646" s="85"/>
      <c r="P646" s="223">
        <f>O646*H646</f>
        <v>0</v>
      </c>
      <c r="Q646" s="223">
        <v>0</v>
      </c>
      <c r="R646" s="223">
        <f>Q646*H646</f>
        <v>0</v>
      </c>
      <c r="S646" s="223">
        <v>0</v>
      </c>
      <c r="T646" s="224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5" t="s">
        <v>416</v>
      </c>
      <c r="AT646" s="225" t="s">
        <v>891</v>
      </c>
      <c r="AU646" s="225" t="s">
        <v>82</v>
      </c>
      <c r="AY646" s="18" t="s">
        <v>157</v>
      </c>
      <c r="BE646" s="226">
        <f>IF(N646="základní",J646,0)</f>
        <v>0</v>
      </c>
      <c r="BF646" s="226">
        <f>IF(N646="snížená",J646,0)</f>
        <v>0</v>
      </c>
      <c r="BG646" s="226">
        <f>IF(N646="zákl. přenesená",J646,0)</f>
        <v>0</v>
      </c>
      <c r="BH646" s="226">
        <f>IF(N646="sníž. přenesená",J646,0)</f>
        <v>0</v>
      </c>
      <c r="BI646" s="226">
        <f>IF(N646="nulová",J646,0)</f>
        <v>0</v>
      </c>
      <c r="BJ646" s="18" t="s">
        <v>80</v>
      </c>
      <c r="BK646" s="226">
        <f>ROUND(I646*H646,2)</f>
        <v>0</v>
      </c>
      <c r="BL646" s="18" t="s">
        <v>300</v>
      </c>
      <c r="BM646" s="225" t="s">
        <v>1394</v>
      </c>
    </row>
    <row r="647" spans="1:47" s="2" customFormat="1" ht="12">
      <c r="A647" s="39"/>
      <c r="B647" s="40"/>
      <c r="C647" s="41"/>
      <c r="D647" s="227" t="s">
        <v>166</v>
      </c>
      <c r="E647" s="41"/>
      <c r="F647" s="228" t="s">
        <v>1393</v>
      </c>
      <c r="G647" s="41"/>
      <c r="H647" s="41"/>
      <c r="I647" s="229"/>
      <c r="J647" s="41"/>
      <c r="K647" s="41"/>
      <c r="L647" s="45"/>
      <c r="M647" s="230"/>
      <c r="N647" s="231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166</v>
      </c>
      <c r="AU647" s="18" t="s">
        <v>82</v>
      </c>
    </row>
    <row r="648" spans="1:65" s="2" customFormat="1" ht="24.15" customHeight="1">
      <c r="A648" s="39"/>
      <c r="B648" s="40"/>
      <c r="C648" s="272" t="s">
        <v>1395</v>
      </c>
      <c r="D648" s="272" t="s">
        <v>891</v>
      </c>
      <c r="E648" s="273" t="s">
        <v>1396</v>
      </c>
      <c r="F648" s="274" t="s">
        <v>1397</v>
      </c>
      <c r="G648" s="275" t="s">
        <v>308</v>
      </c>
      <c r="H648" s="276">
        <v>1</v>
      </c>
      <c r="I648" s="277"/>
      <c r="J648" s="278">
        <f>ROUND(I648*H648,2)</f>
        <v>0</v>
      </c>
      <c r="K648" s="274" t="s">
        <v>19</v>
      </c>
      <c r="L648" s="279"/>
      <c r="M648" s="280" t="s">
        <v>19</v>
      </c>
      <c r="N648" s="281" t="s">
        <v>43</v>
      </c>
      <c r="O648" s="85"/>
      <c r="P648" s="223">
        <f>O648*H648</f>
        <v>0</v>
      </c>
      <c r="Q648" s="223">
        <v>0</v>
      </c>
      <c r="R648" s="223">
        <f>Q648*H648</f>
        <v>0</v>
      </c>
      <c r="S648" s="223">
        <v>0</v>
      </c>
      <c r="T648" s="224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25" t="s">
        <v>416</v>
      </c>
      <c r="AT648" s="225" t="s">
        <v>891</v>
      </c>
      <c r="AU648" s="225" t="s">
        <v>82</v>
      </c>
      <c r="AY648" s="18" t="s">
        <v>157</v>
      </c>
      <c r="BE648" s="226">
        <f>IF(N648="základní",J648,0)</f>
        <v>0</v>
      </c>
      <c r="BF648" s="226">
        <f>IF(N648="snížená",J648,0)</f>
        <v>0</v>
      </c>
      <c r="BG648" s="226">
        <f>IF(N648="zákl. přenesená",J648,0)</f>
        <v>0</v>
      </c>
      <c r="BH648" s="226">
        <f>IF(N648="sníž. přenesená",J648,0)</f>
        <v>0</v>
      </c>
      <c r="BI648" s="226">
        <f>IF(N648="nulová",J648,0)</f>
        <v>0</v>
      </c>
      <c r="BJ648" s="18" t="s">
        <v>80</v>
      </c>
      <c r="BK648" s="226">
        <f>ROUND(I648*H648,2)</f>
        <v>0</v>
      </c>
      <c r="BL648" s="18" t="s">
        <v>300</v>
      </c>
      <c r="BM648" s="225" t="s">
        <v>1398</v>
      </c>
    </row>
    <row r="649" spans="1:47" s="2" customFormat="1" ht="12">
      <c r="A649" s="39"/>
      <c r="B649" s="40"/>
      <c r="C649" s="41"/>
      <c r="D649" s="227" t="s">
        <v>166</v>
      </c>
      <c r="E649" s="41"/>
      <c r="F649" s="228" t="s">
        <v>1397</v>
      </c>
      <c r="G649" s="41"/>
      <c r="H649" s="41"/>
      <c r="I649" s="229"/>
      <c r="J649" s="41"/>
      <c r="K649" s="41"/>
      <c r="L649" s="45"/>
      <c r="M649" s="230"/>
      <c r="N649" s="231"/>
      <c r="O649" s="85"/>
      <c r="P649" s="85"/>
      <c r="Q649" s="85"/>
      <c r="R649" s="85"/>
      <c r="S649" s="85"/>
      <c r="T649" s="86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166</v>
      </c>
      <c r="AU649" s="18" t="s">
        <v>82</v>
      </c>
    </row>
    <row r="650" spans="1:65" s="2" customFormat="1" ht="24.15" customHeight="1">
      <c r="A650" s="39"/>
      <c r="B650" s="40"/>
      <c r="C650" s="272" t="s">
        <v>1399</v>
      </c>
      <c r="D650" s="272" t="s">
        <v>891</v>
      </c>
      <c r="E650" s="273" t="s">
        <v>1400</v>
      </c>
      <c r="F650" s="274" t="s">
        <v>1401</v>
      </c>
      <c r="G650" s="275" t="s">
        <v>308</v>
      </c>
      <c r="H650" s="276">
        <v>1</v>
      </c>
      <c r="I650" s="277"/>
      <c r="J650" s="278">
        <f>ROUND(I650*H650,2)</f>
        <v>0</v>
      </c>
      <c r="K650" s="274" t="s">
        <v>19</v>
      </c>
      <c r="L650" s="279"/>
      <c r="M650" s="280" t="s">
        <v>19</v>
      </c>
      <c r="N650" s="281" t="s">
        <v>43</v>
      </c>
      <c r="O650" s="85"/>
      <c r="P650" s="223">
        <f>O650*H650</f>
        <v>0</v>
      </c>
      <c r="Q650" s="223">
        <v>0</v>
      </c>
      <c r="R650" s="223">
        <f>Q650*H650</f>
        <v>0</v>
      </c>
      <c r="S650" s="223">
        <v>0</v>
      </c>
      <c r="T650" s="224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5" t="s">
        <v>416</v>
      </c>
      <c r="AT650" s="225" t="s">
        <v>891</v>
      </c>
      <c r="AU650" s="225" t="s">
        <v>82</v>
      </c>
      <c r="AY650" s="18" t="s">
        <v>157</v>
      </c>
      <c r="BE650" s="226">
        <f>IF(N650="základní",J650,0)</f>
        <v>0</v>
      </c>
      <c r="BF650" s="226">
        <f>IF(N650="snížená",J650,0)</f>
        <v>0</v>
      </c>
      <c r="BG650" s="226">
        <f>IF(N650="zákl. přenesená",J650,0)</f>
        <v>0</v>
      </c>
      <c r="BH650" s="226">
        <f>IF(N650="sníž. přenesená",J650,0)</f>
        <v>0</v>
      </c>
      <c r="BI650" s="226">
        <f>IF(N650="nulová",J650,0)</f>
        <v>0</v>
      </c>
      <c r="BJ650" s="18" t="s">
        <v>80</v>
      </c>
      <c r="BK650" s="226">
        <f>ROUND(I650*H650,2)</f>
        <v>0</v>
      </c>
      <c r="BL650" s="18" t="s">
        <v>300</v>
      </c>
      <c r="BM650" s="225" t="s">
        <v>1402</v>
      </c>
    </row>
    <row r="651" spans="1:47" s="2" customFormat="1" ht="12">
      <c r="A651" s="39"/>
      <c r="B651" s="40"/>
      <c r="C651" s="41"/>
      <c r="D651" s="227" t="s">
        <v>166</v>
      </c>
      <c r="E651" s="41"/>
      <c r="F651" s="228" t="s">
        <v>1401</v>
      </c>
      <c r="G651" s="41"/>
      <c r="H651" s="41"/>
      <c r="I651" s="229"/>
      <c r="J651" s="41"/>
      <c r="K651" s="41"/>
      <c r="L651" s="45"/>
      <c r="M651" s="230"/>
      <c r="N651" s="231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166</v>
      </c>
      <c r="AU651" s="18" t="s">
        <v>82</v>
      </c>
    </row>
    <row r="652" spans="1:65" s="2" customFormat="1" ht="24.15" customHeight="1">
      <c r="A652" s="39"/>
      <c r="B652" s="40"/>
      <c r="C652" s="272" t="s">
        <v>1403</v>
      </c>
      <c r="D652" s="272" t="s">
        <v>891</v>
      </c>
      <c r="E652" s="273" t="s">
        <v>1404</v>
      </c>
      <c r="F652" s="274" t="s">
        <v>1405</v>
      </c>
      <c r="G652" s="275" t="s">
        <v>308</v>
      </c>
      <c r="H652" s="276">
        <v>1</v>
      </c>
      <c r="I652" s="277"/>
      <c r="J652" s="278">
        <f>ROUND(I652*H652,2)</f>
        <v>0</v>
      </c>
      <c r="K652" s="274" t="s">
        <v>19</v>
      </c>
      <c r="L652" s="279"/>
      <c r="M652" s="280" t="s">
        <v>19</v>
      </c>
      <c r="N652" s="281" t="s">
        <v>43</v>
      </c>
      <c r="O652" s="85"/>
      <c r="P652" s="223">
        <f>O652*H652</f>
        <v>0</v>
      </c>
      <c r="Q652" s="223">
        <v>0</v>
      </c>
      <c r="R652" s="223">
        <f>Q652*H652</f>
        <v>0</v>
      </c>
      <c r="S652" s="223">
        <v>0</v>
      </c>
      <c r="T652" s="224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5" t="s">
        <v>416</v>
      </c>
      <c r="AT652" s="225" t="s">
        <v>891</v>
      </c>
      <c r="AU652" s="225" t="s">
        <v>82</v>
      </c>
      <c r="AY652" s="18" t="s">
        <v>157</v>
      </c>
      <c r="BE652" s="226">
        <f>IF(N652="základní",J652,0)</f>
        <v>0</v>
      </c>
      <c r="BF652" s="226">
        <f>IF(N652="snížená",J652,0)</f>
        <v>0</v>
      </c>
      <c r="BG652" s="226">
        <f>IF(N652="zákl. přenesená",J652,0)</f>
        <v>0</v>
      </c>
      <c r="BH652" s="226">
        <f>IF(N652="sníž. přenesená",J652,0)</f>
        <v>0</v>
      </c>
      <c r="BI652" s="226">
        <f>IF(N652="nulová",J652,0)</f>
        <v>0</v>
      </c>
      <c r="BJ652" s="18" t="s">
        <v>80</v>
      </c>
      <c r="BK652" s="226">
        <f>ROUND(I652*H652,2)</f>
        <v>0</v>
      </c>
      <c r="BL652" s="18" t="s">
        <v>300</v>
      </c>
      <c r="BM652" s="225" t="s">
        <v>1406</v>
      </c>
    </row>
    <row r="653" spans="1:47" s="2" customFormat="1" ht="12">
      <c r="A653" s="39"/>
      <c r="B653" s="40"/>
      <c r="C653" s="41"/>
      <c r="D653" s="227" t="s">
        <v>166</v>
      </c>
      <c r="E653" s="41"/>
      <c r="F653" s="228" t="s">
        <v>1405</v>
      </c>
      <c r="G653" s="41"/>
      <c r="H653" s="41"/>
      <c r="I653" s="229"/>
      <c r="J653" s="41"/>
      <c r="K653" s="41"/>
      <c r="L653" s="45"/>
      <c r="M653" s="230"/>
      <c r="N653" s="231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166</v>
      </c>
      <c r="AU653" s="18" t="s">
        <v>82</v>
      </c>
    </row>
    <row r="654" spans="1:65" s="2" customFormat="1" ht="24.15" customHeight="1">
      <c r="A654" s="39"/>
      <c r="B654" s="40"/>
      <c r="C654" s="272" t="s">
        <v>1407</v>
      </c>
      <c r="D654" s="272" t="s">
        <v>891</v>
      </c>
      <c r="E654" s="273" t="s">
        <v>1408</v>
      </c>
      <c r="F654" s="274" t="s">
        <v>1409</v>
      </c>
      <c r="G654" s="275" t="s">
        <v>308</v>
      </c>
      <c r="H654" s="276">
        <v>1</v>
      </c>
      <c r="I654" s="277"/>
      <c r="J654" s="278">
        <f>ROUND(I654*H654,2)</f>
        <v>0</v>
      </c>
      <c r="K654" s="274" t="s">
        <v>19</v>
      </c>
      <c r="L654" s="279"/>
      <c r="M654" s="280" t="s">
        <v>19</v>
      </c>
      <c r="N654" s="281" t="s">
        <v>43</v>
      </c>
      <c r="O654" s="85"/>
      <c r="P654" s="223">
        <f>O654*H654</f>
        <v>0</v>
      </c>
      <c r="Q654" s="223">
        <v>0</v>
      </c>
      <c r="R654" s="223">
        <f>Q654*H654</f>
        <v>0</v>
      </c>
      <c r="S654" s="223">
        <v>0</v>
      </c>
      <c r="T654" s="224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25" t="s">
        <v>416</v>
      </c>
      <c r="AT654" s="225" t="s">
        <v>891</v>
      </c>
      <c r="AU654" s="225" t="s">
        <v>82</v>
      </c>
      <c r="AY654" s="18" t="s">
        <v>157</v>
      </c>
      <c r="BE654" s="226">
        <f>IF(N654="základní",J654,0)</f>
        <v>0</v>
      </c>
      <c r="BF654" s="226">
        <f>IF(N654="snížená",J654,0)</f>
        <v>0</v>
      </c>
      <c r="BG654" s="226">
        <f>IF(N654="zákl. přenesená",J654,0)</f>
        <v>0</v>
      </c>
      <c r="BH654" s="226">
        <f>IF(N654="sníž. přenesená",J654,0)</f>
        <v>0</v>
      </c>
      <c r="BI654" s="226">
        <f>IF(N654="nulová",J654,0)</f>
        <v>0</v>
      </c>
      <c r="BJ654" s="18" t="s">
        <v>80</v>
      </c>
      <c r="BK654" s="226">
        <f>ROUND(I654*H654,2)</f>
        <v>0</v>
      </c>
      <c r="BL654" s="18" t="s">
        <v>300</v>
      </c>
      <c r="BM654" s="225" t="s">
        <v>1410</v>
      </c>
    </row>
    <row r="655" spans="1:47" s="2" customFormat="1" ht="12">
      <c r="A655" s="39"/>
      <c r="B655" s="40"/>
      <c r="C655" s="41"/>
      <c r="D655" s="227" t="s">
        <v>166</v>
      </c>
      <c r="E655" s="41"/>
      <c r="F655" s="228" t="s">
        <v>1409</v>
      </c>
      <c r="G655" s="41"/>
      <c r="H655" s="41"/>
      <c r="I655" s="229"/>
      <c r="J655" s="41"/>
      <c r="K655" s="41"/>
      <c r="L655" s="45"/>
      <c r="M655" s="230"/>
      <c r="N655" s="231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166</v>
      </c>
      <c r="AU655" s="18" t="s">
        <v>82</v>
      </c>
    </row>
    <row r="656" spans="1:65" s="2" customFormat="1" ht="24.15" customHeight="1">
      <c r="A656" s="39"/>
      <c r="B656" s="40"/>
      <c r="C656" s="272" t="s">
        <v>1411</v>
      </c>
      <c r="D656" s="272" t="s">
        <v>891</v>
      </c>
      <c r="E656" s="273" t="s">
        <v>1412</v>
      </c>
      <c r="F656" s="274" t="s">
        <v>1413</v>
      </c>
      <c r="G656" s="275" t="s">
        <v>308</v>
      </c>
      <c r="H656" s="276">
        <v>1</v>
      </c>
      <c r="I656" s="277"/>
      <c r="J656" s="278">
        <f>ROUND(I656*H656,2)</f>
        <v>0</v>
      </c>
      <c r="K656" s="274" t="s">
        <v>19</v>
      </c>
      <c r="L656" s="279"/>
      <c r="M656" s="280" t="s">
        <v>19</v>
      </c>
      <c r="N656" s="281" t="s">
        <v>43</v>
      </c>
      <c r="O656" s="85"/>
      <c r="P656" s="223">
        <f>O656*H656</f>
        <v>0</v>
      </c>
      <c r="Q656" s="223">
        <v>0</v>
      </c>
      <c r="R656" s="223">
        <f>Q656*H656</f>
        <v>0</v>
      </c>
      <c r="S656" s="223">
        <v>0</v>
      </c>
      <c r="T656" s="224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5" t="s">
        <v>416</v>
      </c>
      <c r="AT656" s="225" t="s">
        <v>891</v>
      </c>
      <c r="AU656" s="225" t="s">
        <v>82</v>
      </c>
      <c r="AY656" s="18" t="s">
        <v>157</v>
      </c>
      <c r="BE656" s="226">
        <f>IF(N656="základní",J656,0)</f>
        <v>0</v>
      </c>
      <c r="BF656" s="226">
        <f>IF(N656="snížená",J656,0)</f>
        <v>0</v>
      </c>
      <c r="BG656" s="226">
        <f>IF(N656="zákl. přenesená",J656,0)</f>
        <v>0</v>
      </c>
      <c r="BH656" s="226">
        <f>IF(N656="sníž. přenesená",J656,0)</f>
        <v>0</v>
      </c>
      <c r="BI656" s="226">
        <f>IF(N656="nulová",J656,0)</f>
        <v>0</v>
      </c>
      <c r="BJ656" s="18" t="s">
        <v>80</v>
      </c>
      <c r="BK656" s="226">
        <f>ROUND(I656*H656,2)</f>
        <v>0</v>
      </c>
      <c r="BL656" s="18" t="s">
        <v>300</v>
      </c>
      <c r="BM656" s="225" t="s">
        <v>1414</v>
      </c>
    </row>
    <row r="657" spans="1:47" s="2" customFormat="1" ht="12">
      <c r="A657" s="39"/>
      <c r="B657" s="40"/>
      <c r="C657" s="41"/>
      <c r="D657" s="227" t="s">
        <v>166</v>
      </c>
      <c r="E657" s="41"/>
      <c r="F657" s="228" t="s">
        <v>1413</v>
      </c>
      <c r="G657" s="41"/>
      <c r="H657" s="41"/>
      <c r="I657" s="229"/>
      <c r="J657" s="41"/>
      <c r="K657" s="41"/>
      <c r="L657" s="45"/>
      <c r="M657" s="230"/>
      <c r="N657" s="231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166</v>
      </c>
      <c r="AU657" s="18" t="s">
        <v>82</v>
      </c>
    </row>
    <row r="658" spans="1:65" s="2" customFormat="1" ht="24.15" customHeight="1">
      <c r="A658" s="39"/>
      <c r="B658" s="40"/>
      <c r="C658" s="272" t="s">
        <v>1415</v>
      </c>
      <c r="D658" s="272" t="s">
        <v>891</v>
      </c>
      <c r="E658" s="273" t="s">
        <v>1416</v>
      </c>
      <c r="F658" s="274" t="s">
        <v>1417</v>
      </c>
      <c r="G658" s="275" t="s">
        <v>308</v>
      </c>
      <c r="H658" s="276">
        <v>1</v>
      </c>
      <c r="I658" s="277"/>
      <c r="J658" s="278">
        <f>ROUND(I658*H658,2)</f>
        <v>0</v>
      </c>
      <c r="K658" s="274" t="s">
        <v>19</v>
      </c>
      <c r="L658" s="279"/>
      <c r="M658" s="280" t="s">
        <v>19</v>
      </c>
      <c r="N658" s="281" t="s">
        <v>43</v>
      </c>
      <c r="O658" s="85"/>
      <c r="P658" s="223">
        <f>O658*H658</f>
        <v>0</v>
      </c>
      <c r="Q658" s="223">
        <v>0</v>
      </c>
      <c r="R658" s="223">
        <f>Q658*H658</f>
        <v>0</v>
      </c>
      <c r="S658" s="223">
        <v>0</v>
      </c>
      <c r="T658" s="224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5" t="s">
        <v>416</v>
      </c>
      <c r="AT658" s="225" t="s">
        <v>891</v>
      </c>
      <c r="AU658" s="225" t="s">
        <v>82</v>
      </c>
      <c r="AY658" s="18" t="s">
        <v>157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8" t="s">
        <v>80</v>
      </c>
      <c r="BK658" s="226">
        <f>ROUND(I658*H658,2)</f>
        <v>0</v>
      </c>
      <c r="BL658" s="18" t="s">
        <v>300</v>
      </c>
      <c r="BM658" s="225" t="s">
        <v>1418</v>
      </c>
    </row>
    <row r="659" spans="1:47" s="2" customFormat="1" ht="12">
      <c r="A659" s="39"/>
      <c r="B659" s="40"/>
      <c r="C659" s="41"/>
      <c r="D659" s="227" t="s">
        <v>166</v>
      </c>
      <c r="E659" s="41"/>
      <c r="F659" s="228" t="s">
        <v>1417</v>
      </c>
      <c r="G659" s="41"/>
      <c r="H659" s="41"/>
      <c r="I659" s="229"/>
      <c r="J659" s="41"/>
      <c r="K659" s="41"/>
      <c r="L659" s="45"/>
      <c r="M659" s="230"/>
      <c r="N659" s="231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166</v>
      </c>
      <c r="AU659" s="18" t="s">
        <v>82</v>
      </c>
    </row>
    <row r="660" spans="1:65" s="2" customFormat="1" ht="24.15" customHeight="1">
      <c r="A660" s="39"/>
      <c r="B660" s="40"/>
      <c r="C660" s="272" t="s">
        <v>1419</v>
      </c>
      <c r="D660" s="272" t="s">
        <v>891</v>
      </c>
      <c r="E660" s="273" t="s">
        <v>1420</v>
      </c>
      <c r="F660" s="274" t="s">
        <v>1421</v>
      </c>
      <c r="G660" s="275" t="s">
        <v>308</v>
      </c>
      <c r="H660" s="276">
        <v>1</v>
      </c>
      <c r="I660" s="277"/>
      <c r="J660" s="278">
        <f>ROUND(I660*H660,2)</f>
        <v>0</v>
      </c>
      <c r="K660" s="274" t="s">
        <v>19</v>
      </c>
      <c r="L660" s="279"/>
      <c r="M660" s="280" t="s">
        <v>19</v>
      </c>
      <c r="N660" s="281" t="s">
        <v>43</v>
      </c>
      <c r="O660" s="85"/>
      <c r="P660" s="223">
        <f>O660*H660</f>
        <v>0</v>
      </c>
      <c r="Q660" s="223">
        <v>0</v>
      </c>
      <c r="R660" s="223">
        <f>Q660*H660</f>
        <v>0</v>
      </c>
      <c r="S660" s="223">
        <v>0</v>
      </c>
      <c r="T660" s="22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25" t="s">
        <v>416</v>
      </c>
      <c r="AT660" s="225" t="s">
        <v>891</v>
      </c>
      <c r="AU660" s="225" t="s">
        <v>82</v>
      </c>
      <c r="AY660" s="18" t="s">
        <v>157</v>
      </c>
      <c r="BE660" s="226">
        <f>IF(N660="základní",J660,0)</f>
        <v>0</v>
      </c>
      <c r="BF660" s="226">
        <f>IF(N660="snížená",J660,0)</f>
        <v>0</v>
      </c>
      <c r="BG660" s="226">
        <f>IF(N660="zákl. přenesená",J660,0)</f>
        <v>0</v>
      </c>
      <c r="BH660" s="226">
        <f>IF(N660="sníž. přenesená",J660,0)</f>
        <v>0</v>
      </c>
      <c r="BI660" s="226">
        <f>IF(N660="nulová",J660,0)</f>
        <v>0</v>
      </c>
      <c r="BJ660" s="18" t="s">
        <v>80</v>
      </c>
      <c r="BK660" s="226">
        <f>ROUND(I660*H660,2)</f>
        <v>0</v>
      </c>
      <c r="BL660" s="18" t="s">
        <v>300</v>
      </c>
      <c r="BM660" s="225" t="s">
        <v>1422</v>
      </c>
    </row>
    <row r="661" spans="1:47" s="2" customFormat="1" ht="12">
      <c r="A661" s="39"/>
      <c r="B661" s="40"/>
      <c r="C661" s="41"/>
      <c r="D661" s="227" t="s">
        <v>166</v>
      </c>
      <c r="E661" s="41"/>
      <c r="F661" s="228" t="s">
        <v>1421</v>
      </c>
      <c r="G661" s="41"/>
      <c r="H661" s="41"/>
      <c r="I661" s="229"/>
      <c r="J661" s="41"/>
      <c r="K661" s="41"/>
      <c r="L661" s="45"/>
      <c r="M661" s="230"/>
      <c r="N661" s="231"/>
      <c r="O661" s="85"/>
      <c r="P661" s="85"/>
      <c r="Q661" s="85"/>
      <c r="R661" s="85"/>
      <c r="S661" s="85"/>
      <c r="T661" s="86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166</v>
      </c>
      <c r="AU661" s="18" t="s">
        <v>82</v>
      </c>
    </row>
    <row r="662" spans="1:65" s="2" customFormat="1" ht="24.15" customHeight="1">
      <c r="A662" s="39"/>
      <c r="B662" s="40"/>
      <c r="C662" s="272" t="s">
        <v>1423</v>
      </c>
      <c r="D662" s="272" t="s">
        <v>891</v>
      </c>
      <c r="E662" s="273" t="s">
        <v>1424</v>
      </c>
      <c r="F662" s="274" t="s">
        <v>1425</v>
      </c>
      <c r="G662" s="275" t="s">
        <v>308</v>
      </c>
      <c r="H662" s="276">
        <v>1</v>
      </c>
      <c r="I662" s="277"/>
      <c r="J662" s="278">
        <f>ROUND(I662*H662,2)</f>
        <v>0</v>
      </c>
      <c r="K662" s="274" t="s">
        <v>19</v>
      </c>
      <c r="L662" s="279"/>
      <c r="M662" s="280" t="s">
        <v>19</v>
      </c>
      <c r="N662" s="281" t="s">
        <v>43</v>
      </c>
      <c r="O662" s="85"/>
      <c r="P662" s="223">
        <f>O662*H662</f>
        <v>0</v>
      </c>
      <c r="Q662" s="223">
        <v>0</v>
      </c>
      <c r="R662" s="223">
        <f>Q662*H662</f>
        <v>0</v>
      </c>
      <c r="S662" s="223">
        <v>0</v>
      </c>
      <c r="T662" s="224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25" t="s">
        <v>416</v>
      </c>
      <c r="AT662" s="225" t="s">
        <v>891</v>
      </c>
      <c r="AU662" s="225" t="s">
        <v>82</v>
      </c>
      <c r="AY662" s="18" t="s">
        <v>157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8" t="s">
        <v>80</v>
      </c>
      <c r="BK662" s="226">
        <f>ROUND(I662*H662,2)</f>
        <v>0</v>
      </c>
      <c r="BL662" s="18" t="s">
        <v>300</v>
      </c>
      <c r="BM662" s="225" t="s">
        <v>1426</v>
      </c>
    </row>
    <row r="663" spans="1:47" s="2" customFormat="1" ht="12">
      <c r="A663" s="39"/>
      <c r="B663" s="40"/>
      <c r="C663" s="41"/>
      <c r="D663" s="227" t="s">
        <v>166</v>
      </c>
      <c r="E663" s="41"/>
      <c r="F663" s="228" t="s">
        <v>1425</v>
      </c>
      <c r="G663" s="41"/>
      <c r="H663" s="41"/>
      <c r="I663" s="229"/>
      <c r="J663" s="41"/>
      <c r="K663" s="41"/>
      <c r="L663" s="45"/>
      <c r="M663" s="230"/>
      <c r="N663" s="231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166</v>
      </c>
      <c r="AU663" s="18" t="s">
        <v>82</v>
      </c>
    </row>
    <row r="664" spans="1:65" s="2" customFormat="1" ht="24.15" customHeight="1">
      <c r="A664" s="39"/>
      <c r="B664" s="40"/>
      <c r="C664" s="272" t="s">
        <v>1427</v>
      </c>
      <c r="D664" s="272" t="s">
        <v>891</v>
      </c>
      <c r="E664" s="273" t="s">
        <v>1428</v>
      </c>
      <c r="F664" s="274" t="s">
        <v>1429</v>
      </c>
      <c r="G664" s="275" t="s">
        <v>308</v>
      </c>
      <c r="H664" s="276">
        <v>1</v>
      </c>
      <c r="I664" s="277"/>
      <c r="J664" s="278">
        <f>ROUND(I664*H664,2)</f>
        <v>0</v>
      </c>
      <c r="K664" s="274" t="s">
        <v>19</v>
      </c>
      <c r="L664" s="279"/>
      <c r="M664" s="280" t="s">
        <v>19</v>
      </c>
      <c r="N664" s="281" t="s">
        <v>43</v>
      </c>
      <c r="O664" s="85"/>
      <c r="P664" s="223">
        <f>O664*H664</f>
        <v>0</v>
      </c>
      <c r="Q664" s="223">
        <v>0</v>
      </c>
      <c r="R664" s="223">
        <f>Q664*H664</f>
        <v>0</v>
      </c>
      <c r="S664" s="223">
        <v>0</v>
      </c>
      <c r="T664" s="224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5" t="s">
        <v>416</v>
      </c>
      <c r="AT664" s="225" t="s">
        <v>891</v>
      </c>
      <c r="AU664" s="225" t="s">
        <v>82</v>
      </c>
      <c r="AY664" s="18" t="s">
        <v>157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8" t="s">
        <v>80</v>
      </c>
      <c r="BK664" s="226">
        <f>ROUND(I664*H664,2)</f>
        <v>0</v>
      </c>
      <c r="BL664" s="18" t="s">
        <v>300</v>
      </c>
      <c r="BM664" s="225" t="s">
        <v>1430</v>
      </c>
    </row>
    <row r="665" spans="1:47" s="2" customFormat="1" ht="12">
      <c r="A665" s="39"/>
      <c r="B665" s="40"/>
      <c r="C665" s="41"/>
      <c r="D665" s="227" t="s">
        <v>166</v>
      </c>
      <c r="E665" s="41"/>
      <c r="F665" s="228" t="s">
        <v>1429</v>
      </c>
      <c r="G665" s="41"/>
      <c r="H665" s="41"/>
      <c r="I665" s="229"/>
      <c r="J665" s="41"/>
      <c r="K665" s="41"/>
      <c r="L665" s="45"/>
      <c r="M665" s="230"/>
      <c r="N665" s="231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166</v>
      </c>
      <c r="AU665" s="18" t="s">
        <v>82</v>
      </c>
    </row>
    <row r="666" spans="1:65" s="2" customFormat="1" ht="24.15" customHeight="1">
      <c r="A666" s="39"/>
      <c r="B666" s="40"/>
      <c r="C666" s="272" t="s">
        <v>1431</v>
      </c>
      <c r="D666" s="272" t="s">
        <v>891</v>
      </c>
      <c r="E666" s="273" t="s">
        <v>1432</v>
      </c>
      <c r="F666" s="274" t="s">
        <v>1433</v>
      </c>
      <c r="G666" s="275" t="s">
        <v>308</v>
      </c>
      <c r="H666" s="276">
        <v>1</v>
      </c>
      <c r="I666" s="277"/>
      <c r="J666" s="278">
        <f>ROUND(I666*H666,2)</f>
        <v>0</v>
      </c>
      <c r="K666" s="274" t="s">
        <v>19</v>
      </c>
      <c r="L666" s="279"/>
      <c r="M666" s="280" t="s">
        <v>19</v>
      </c>
      <c r="N666" s="281" t="s">
        <v>43</v>
      </c>
      <c r="O666" s="85"/>
      <c r="P666" s="223">
        <f>O666*H666</f>
        <v>0</v>
      </c>
      <c r="Q666" s="223">
        <v>0</v>
      </c>
      <c r="R666" s="223">
        <f>Q666*H666</f>
        <v>0</v>
      </c>
      <c r="S666" s="223">
        <v>0</v>
      </c>
      <c r="T666" s="22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5" t="s">
        <v>416</v>
      </c>
      <c r="AT666" s="225" t="s">
        <v>891</v>
      </c>
      <c r="AU666" s="225" t="s">
        <v>82</v>
      </c>
      <c r="AY666" s="18" t="s">
        <v>157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8" t="s">
        <v>80</v>
      </c>
      <c r="BK666" s="226">
        <f>ROUND(I666*H666,2)</f>
        <v>0</v>
      </c>
      <c r="BL666" s="18" t="s">
        <v>300</v>
      </c>
      <c r="BM666" s="225" t="s">
        <v>1434</v>
      </c>
    </row>
    <row r="667" spans="1:47" s="2" customFormat="1" ht="12">
      <c r="A667" s="39"/>
      <c r="B667" s="40"/>
      <c r="C667" s="41"/>
      <c r="D667" s="227" t="s">
        <v>166</v>
      </c>
      <c r="E667" s="41"/>
      <c r="F667" s="228" t="s">
        <v>1433</v>
      </c>
      <c r="G667" s="41"/>
      <c r="H667" s="41"/>
      <c r="I667" s="229"/>
      <c r="J667" s="41"/>
      <c r="K667" s="41"/>
      <c r="L667" s="45"/>
      <c r="M667" s="230"/>
      <c r="N667" s="231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166</v>
      </c>
      <c r="AU667" s="18" t="s">
        <v>82</v>
      </c>
    </row>
    <row r="668" spans="1:65" s="2" customFormat="1" ht="24.15" customHeight="1">
      <c r="A668" s="39"/>
      <c r="B668" s="40"/>
      <c r="C668" s="272" t="s">
        <v>1435</v>
      </c>
      <c r="D668" s="272" t="s">
        <v>891</v>
      </c>
      <c r="E668" s="273" t="s">
        <v>1436</v>
      </c>
      <c r="F668" s="274" t="s">
        <v>1437</v>
      </c>
      <c r="G668" s="275" t="s">
        <v>308</v>
      </c>
      <c r="H668" s="276">
        <v>1</v>
      </c>
      <c r="I668" s="277"/>
      <c r="J668" s="278">
        <f>ROUND(I668*H668,2)</f>
        <v>0</v>
      </c>
      <c r="K668" s="274" t="s">
        <v>19</v>
      </c>
      <c r="L668" s="279"/>
      <c r="M668" s="280" t="s">
        <v>19</v>
      </c>
      <c r="N668" s="281" t="s">
        <v>43</v>
      </c>
      <c r="O668" s="85"/>
      <c r="P668" s="223">
        <f>O668*H668</f>
        <v>0</v>
      </c>
      <c r="Q668" s="223">
        <v>0</v>
      </c>
      <c r="R668" s="223">
        <f>Q668*H668</f>
        <v>0</v>
      </c>
      <c r="S668" s="223">
        <v>0</v>
      </c>
      <c r="T668" s="22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5" t="s">
        <v>416</v>
      </c>
      <c r="AT668" s="225" t="s">
        <v>891</v>
      </c>
      <c r="AU668" s="225" t="s">
        <v>82</v>
      </c>
      <c r="AY668" s="18" t="s">
        <v>157</v>
      </c>
      <c r="BE668" s="226">
        <f>IF(N668="základní",J668,0)</f>
        <v>0</v>
      </c>
      <c r="BF668" s="226">
        <f>IF(N668="snížená",J668,0)</f>
        <v>0</v>
      </c>
      <c r="BG668" s="226">
        <f>IF(N668="zákl. přenesená",J668,0)</f>
        <v>0</v>
      </c>
      <c r="BH668" s="226">
        <f>IF(N668="sníž. přenesená",J668,0)</f>
        <v>0</v>
      </c>
      <c r="BI668" s="226">
        <f>IF(N668="nulová",J668,0)</f>
        <v>0</v>
      </c>
      <c r="BJ668" s="18" t="s">
        <v>80</v>
      </c>
      <c r="BK668" s="226">
        <f>ROUND(I668*H668,2)</f>
        <v>0</v>
      </c>
      <c r="BL668" s="18" t="s">
        <v>300</v>
      </c>
      <c r="BM668" s="225" t="s">
        <v>1438</v>
      </c>
    </row>
    <row r="669" spans="1:47" s="2" customFormat="1" ht="12">
      <c r="A669" s="39"/>
      <c r="B669" s="40"/>
      <c r="C669" s="41"/>
      <c r="D669" s="227" t="s">
        <v>166</v>
      </c>
      <c r="E669" s="41"/>
      <c r="F669" s="228" t="s">
        <v>1437</v>
      </c>
      <c r="G669" s="41"/>
      <c r="H669" s="41"/>
      <c r="I669" s="229"/>
      <c r="J669" s="41"/>
      <c r="K669" s="41"/>
      <c r="L669" s="45"/>
      <c r="M669" s="230"/>
      <c r="N669" s="231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166</v>
      </c>
      <c r="AU669" s="18" t="s">
        <v>82</v>
      </c>
    </row>
    <row r="670" spans="1:65" s="2" customFormat="1" ht="24.15" customHeight="1">
      <c r="A670" s="39"/>
      <c r="B670" s="40"/>
      <c r="C670" s="272" t="s">
        <v>1439</v>
      </c>
      <c r="D670" s="272" t="s">
        <v>891</v>
      </c>
      <c r="E670" s="273" t="s">
        <v>1440</v>
      </c>
      <c r="F670" s="274" t="s">
        <v>1441</v>
      </c>
      <c r="G670" s="275" t="s">
        <v>308</v>
      </c>
      <c r="H670" s="276">
        <v>1</v>
      </c>
      <c r="I670" s="277"/>
      <c r="J670" s="278">
        <f>ROUND(I670*H670,2)</f>
        <v>0</v>
      </c>
      <c r="K670" s="274" t="s">
        <v>19</v>
      </c>
      <c r="L670" s="279"/>
      <c r="M670" s="280" t="s">
        <v>19</v>
      </c>
      <c r="N670" s="281" t="s">
        <v>43</v>
      </c>
      <c r="O670" s="85"/>
      <c r="P670" s="223">
        <f>O670*H670</f>
        <v>0</v>
      </c>
      <c r="Q670" s="223">
        <v>0</v>
      </c>
      <c r="R670" s="223">
        <f>Q670*H670</f>
        <v>0</v>
      </c>
      <c r="S670" s="223">
        <v>0</v>
      </c>
      <c r="T670" s="22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25" t="s">
        <v>416</v>
      </c>
      <c r="AT670" s="225" t="s">
        <v>891</v>
      </c>
      <c r="AU670" s="225" t="s">
        <v>82</v>
      </c>
      <c r="AY670" s="18" t="s">
        <v>157</v>
      </c>
      <c r="BE670" s="226">
        <f>IF(N670="základní",J670,0)</f>
        <v>0</v>
      </c>
      <c r="BF670" s="226">
        <f>IF(N670="snížená",J670,0)</f>
        <v>0</v>
      </c>
      <c r="BG670" s="226">
        <f>IF(N670="zákl. přenesená",J670,0)</f>
        <v>0</v>
      </c>
      <c r="BH670" s="226">
        <f>IF(N670="sníž. přenesená",J670,0)</f>
        <v>0</v>
      </c>
      <c r="BI670" s="226">
        <f>IF(N670="nulová",J670,0)</f>
        <v>0</v>
      </c>
      <c r="BJ670" s="18" t="s">
        <v>80</v>
      </c>
      <c r="BK670" s="226">
        <f>ROUND(I670*H670,2)</f>
        <v>0</v>
      </c>
      <c r="BL670" s="18" t="s">
        <v>300</v>
      </c>
      <c r="BM670" s="225" t="s">
        <v>1442</v>
      </c>
    </row>
    <row r="671" spans="1:47" s="2" customFormat="1" ht="12">
      <c r="A671" s="39"/>
      <c r="B671" s="40"/>
      <c r="C671" s="41"/>
      <c r="D671" s="227" t="s">
        <v>166</v>
      </c>
      <c r="E671" s="41"/>
      <c r="F671" s="228" t="s">
        <v>1441</v>
      </c>
      <c r="G671" s="41"/>
      <c r="H671" s="41"/>
      <c r="I671" s="229"/>
      <c r="J671" s="41"/>
      <c r="K671" s="41"/>
      <c r="L671" s="45"/>
      <c r="M671" s="230"/>
      <c r="N671" s="231"/>
      <c r="O671" s="85"/>
      <c r="P671" s="85"/>
      <c r="Q671" s="85"/>
      <c r="R671" s="85"/>
      <c r="S671" s="85"/>
      <c r="T671" s="86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166</v>
      </c>
      <c r="AU671" s="18" t="s">
        <v>82</v>
      </c>
    </row>
    <row r="672" spans="1:65" s="2" customFormat="1" ht="24.15" customHeight="1">
      <c r="A672" s="39"/>
      <c r="B672" s="40"/>
      <c r="C672" s="272" t="s">
        <v>1443</v>
      </c>
      <c r="D672" s="272" t="s">
        <v>891</v>
      </c>
      <c r="E672" s="273" t="s">
        <v>1444</v>
      </c>
      <c r="F672" s="274" t="s">
        <v>1445</v>
      </c>
      <c r="G672" s="275" t="s">
        <v>308</v>
      </c>
      <c r="H672" s="276">
        <v>1</v>
      </c>
      <c r="I672" s="277"/>
      <c r="J672" s="278">
        <f>ROUND(I672*H672,2)</f>
        <v>0</v>
      </c>
      <c r="K672" s="274" t="s">
        <v>19</v>
      </c>
      <c r="L672" s="279"/>
      <c r="M672" s="280" t="s">
        <v>19</v>
      </c>
      <c r="N672" s="281" t="s">
        <v>43</v>
      </c>
      <c r="O672" s="85"/>
      <c r="P672" s="223">
        <f>O672*H672</f>
        <v>0</v>
      </c>
      <c r="Q672" s="223">
        <v>0</v>
      </c>
      <c r="R672" s="223">
        <f>Q672*H672</f>
        <v>0</v>
      </c>
      <c r="S672" s="223">
        <v>0</v>
      </c>
      <c r="T672" s="224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25" t="s">
        <v>416</v>
      </c>
      <c r="AT672" s="225" t="s">
        <v>891</v>
      </c>
      <c r="AU672" s="225" t="s">
        <v>82</v>
      </c>
      <c r="AY672" s="18" t="s">
        <v>157</v>
      </c>
      <c r="BE672" s="226">
        <f>IF(N672="základní",J672,0)</f>
        <v>0</v>
      </c>
      <c r="BF672" s="226">
        <f>IF(N672="snížená",J672,0)</f>
        <v>0</v>
      </c>
      <c r="BG672" s="226">
        <f>IF(N672="zákl. přenesená",J672,0)</f>
        <v>0</v>
      </c>
      <c r="BH672" s="226">
        <f>IF(N672="sníž. přenesená",J672,0)</f>
        <v>0</v>
      </c>
      <c r="BI672" s="226">
        <f>IF(N672="nulová",J672,0)</f>
        <v>0</v>
      </c>
      <c r="BJ672" s="18" t="s">
        <v>80</v>
      </c>
      <c r="BK672" s="226">
        <f>ROUND(I672*H672,2)</f>
        <v>0</v>
      </c>
      <c r="BL672" s="18" t="s">
        <v>300</v>
      </c>
      <c r="BM672" s="225" t="s">
        <v>1446</v>
      </c>
    </row>
    <row r="673" spans="1:47" s="2" customFormat="1" ht="12">
      <c r="A673" s="39"/>
      <c r="B673" s="40"/>
      <c r="C673" s="41"/>
      <c r="D673" s="227" t="s">
        <v>166</v>
      </c>
      <c r="E673" s="41"/>
      <c r="F673" s="228" t="s">
        <v>1445</v>
      </c>
      <c r="G673" s="41"/>
      <c r="H673" s="41"/>
      <c r="I673" s="229"/>
      <c r="J673" s="41"/>
      <c r="K673" s="41"/>
      <c r="L673" s="45"/>
      <c r="M673" s="230"/>
      <c r="N673" s="231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166</v>
      </c>
      <c r="AU673" s="18" t="s">
        <v>82</v>
      </c>
    </row>
    <row r="674" spans="1:65" s="2" customFormat="1" ht="24.15" customHeight="1">
      <c r="A674" s="39"/>
      <c r="B674" s="40"/>
      <c r="C674" s="272" t="s">
        <v>1447</v>
      </c>
      <c r="D674" s="272" t="s">
        <v>891</v>
      </c>
      <c r="E674" s="273" t="s">
        <v>1448</v>
      </c>
      <c r="F674" s="274" t="s">
        <v>1449</v>
      </c>
      <c r="G674" s="275" t="s">
        <v>308</v>
      </c>
      <c r="H674" s="276">
        <v>1</v>
      </c>
      <c r="I674" s="277"/>
      <c r="J674" s="278">
        <f>ROUND(I674*H674,2)</f>
        <v>0</v>
      </c>
      <c r="K674" s="274" t="s">
        <v>19</v>
      </c>
      <c r="L674" s="279"/>
      <c r="M674" s="280" t="s">
        <v>19</v>
      </c>
      <c r="N674" s="281" t="s">
        <v>43</v>
      </c>
      <c r="O674" s="85"/>
      <c r="P674" s="223">
        <f>O674*H674</f>
        <v>0</v>
      </c>
      <c r="Q674" s="223">
        <v>0</v>
      </c>
      <c r="R674" s="223">
        <f>Q674*H674</f>
        <v>0</v>
      </c>
      <c r="S674" s="223">
        <v>0</v>
      </c>
      <c r="T674" s="224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25" t="s">
        <v>416</v>
      </c>
      <c r="AT674" s="225" t="s">
        <v>891</v>
      </c>
      <c r="AU674" s="225" t="s">
        <v>82</v>
      </c>
      <c r="AY674" s="18" t="s">
        <v>157</v>
      </c>
      <c r="BE674" s="226">
        <f>IF(N674="základní",J674,0)</f>
        <v>0</v>
      </c>
      <c r="BF674" s="226">
        <f>IF(N674="snížená",J674,0)</f>
        <v>0</v>
      </c>
      <c r="BG674" s="226">
        <f>IF(N674="zákl. přenesená",J674,0)</f>
        <v>0</v>
      </c>
      <c r="BH674" s="226">
        <f>IF(N674="sníž. přenesená",J674,0)</f>
        <v>0</v>
      </c>
      <c r="BI674" s="226">
        <f>IF(N674="nulová",J674,0)</f>
        <v>0</v>
      </c>
      <c r="BJ674" s="18" t="s">
        <v>80</v>
      </c>
      <c r="BK674" s="226">
        <f>ROUND(I674*H674,2)</f>
        <v>0</v>
      </c>
      <c r="BL674" s="18" t="s">
        <v>300</v>
      </c>
      <c r="BM674" s="225" t="s">
        <v>1450</v>
      </c>
    </row>
    <row r="675" spans="1:47" s="2" customFormat="1" ht="12">
      <c r="A675" s="39"/>
      <c r="B675" s="40"/>
      <c r="C675" s="41"/>
      <c r="D675" s="227" t="s">
        <v>166</v>
      </c>
      <c r="E675" s="41"/>
      <c r="F675" s="228" t="s">
        <v>1449</v>
      </c>
      <c r="G675" s="41"/>
      <c r="H675" s="41"/>
      <c r="I675" s="229"/>
      <c r="J675" s="41"/>
      <c r="K675" s="41"/>
      <c r="L675" s="45"/>
      <c r="M675" s="230"/>
      <c r="N675" s="231"/>
      <c r="O675" s="85"/>
      <c r="P675" s="85"/>
      <c r="Q675" s="85"/>
      <c r="R675" s="85"/>
      <c r="S675" s="85"/>
      <c r="T675" s="86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T675" s="18" t="s">
        <v>166</v>
      </c>
      <c r="AU675" s="18" t="s">
        <v>82</v>
      </c>
    </row>
    <row r="676" spans="1:65" s="2" customFormat="1" ht="24.15" customHeight="1">
      <c r="A676" s="39"/>
      <c r="B676" s="40"/>
      <c r="C676" s="272" t="s">
        <v>1451</v>
      </c>
      <c r="D676" s="272" t="s">
        <v>891</v>
      </c>
      <c r="E676" s="273" t="s">
        <v>1452</v>
      </c>
      <c r="F676" s="274" t="s">
        <v>1453</v>
      </c>
      <c r="G676" s="275" t="s">
        <v>308</v>
      </c>
      <c r="H676" s="276">
        <v>1</v>
      </c>
      <c r="I676" s="277"/>
      <c r="J676" s="278">
        <f>ROUND(I676*H676,2)</f>
        <v>0</v>
      </c>
      <c r="K676" s="274" t="s">
        <v>19</v>
      </c>
      <c r="L676" s="279"/>
      <c r="M676" s="280" t="s">
        <v>19</v>
      </c>
      <c r="N676" s="281" t="s">
        <v>43</v>
      </c>
      <c r="O676" s="85"/>
      <c r="P676" s="223">
        <f>O676*H676</f>
        <v>0</v>
      </c>
      <c r="Q676" s="223">
        <v>0</v>
      </c>
      <c r="R676" s="223">
        <f>Q676*H676</f>
        <v>0</v>
      </c>
      <c r="S676" s="223">
        <v>0</v>
      </c>
      <c r="T676" s="224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5" t="s">
        <v>416</v>
      </c>
      <c r="AT676" s="225" t="s">
        <v>891</v>
      </c>
      <c r="AU676" s="225" t="s">
        <v>82</v>
      </c>
      <c r="AY676" s="18" t="s">
        <v>157</v>
      </c>
      <c r="BE676" s="226">
        <f>IF(N676="základní",J676,0)</f>
        <v>0</v>
      </c>
      <c r="BF676" s="226">
        <f>IF(N676="snížená",J676,0)</f>
        <v>0</v>
      </c>
      <c r="BG676" s="226">
        <f>IF(N676="zákl. přenesená",J676,0)</f>
        <v>0</v>
      </c>
      <c r="BH676" s="226">
        <f>IF(N676="sníž. přenesená",J676,0)</f>
        <v>0</v>
      </c>
      <c r="BI676" s="226">
        <f>IF(N676="nulová",J676,0)</f>
        <v>0</v>
      </c>
      <c r="BJ676" s="18" t="s">
        <v>80</v>
      </c>
      <c r="BK676" s="226">
        <f>ROUND(I676*H676,2)</f>
        <v>0</v>
      </c>
      <c r="BL676" s="18" t="s">
        <v>300</v>
      </c>
      <c r="BM676" s="225" t="s">
        <v>1454</v>
      </c>
    </row>
    <row r="677" spans="1:47" s="2" customFormat="1" ht="12">
      <c r="A677" s="39"/>
      <c r="B677" s="40"/>
      <c r="C677" s="41"/>
      <c r="D677" s="227" t="s">
        <v>166</v>
      </c>
      <c r="E677" s="41"/>
      <c r="F677" s="228" t="s">
        <v>1453</v>
      </c>
      <c r="G677" s="41"/>
      <c r="H677" s="41"/>
      <c r="I677" s="229"/>
      <c r="J677" s="41"/>
      <c r="K677" s="41"/>
      <c r="L677" s="45"/>
      <c r="M677" s="230"/>
      <c r="N677" s="231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166</v>
      </c>
      <c r="AU677" s="18" t="s">
        <v>82</v>
      </c>
    </row>
    <row r="678" spans="1:65" s="2" customFormat="1" ht="24.15" customHeight="1">
      <c r="A678" s="39"/>
      <c r="B678" s="40"/>
      <c r="C678" s="272" t="s">
        <v>1455</v>
      </c>
      <c r="D678" s="272" t="s">
        <v>891</v>
      </c>
      <c r="E678" s="273" t="s">
        <v>1456</v>
      </c>
      <c r="F678" s="274" t="s">
        <v>1457</v>
      </c>
      <c r="G678" s="275" t="s">
        <v>308</v>
      </c>
      <c r="H678" s="276">
        <v>1</v>
      </c>
      <c r="I678" s="277"/>
      <c r="J678" s="278">
        <f>ROUND(I678*H678,2)</f>
        <v>0</v>
      </c>
      <c r="K678" s="274" t="s">
        <v>19</v>
      </c>
      <c r="L678" s="279"/>
      <c r="M678" s="280" t="s">
        <v>19</v>
      </c>
      <c r="N678" s="281" t="s">
        <v>43</v>
      </c>
      <c r="O678" s="85"/>
      <c r="P678" s="223">
        <f>O678*H678</f>
        <v>0</v>
      </c>
      <c r="Q678" s="223">
        <v>0</v>
      </c>
      <c r="R678" s="223">
        <f>Q678*H678</f>
        <v>0</v>
      </c>
      <c r="S678" s="223">
        <v>0</v>
      </c>
      <c r="T678" s="224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5" t="s">
        <v>416</v>
      </c>
      <c r="AT678" s="225" t="s">
        <v>891</v>
      </c>
      <c r="AU678" s="225" t="s">
        <v>82</v>
      </c>
      <c r="AY678" s="18" t="s">
        <v>157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8" t="s">
        <v>80</v>
      </c>
      <c r="BK678" s="226">
        <f>ROUND(I678*H678,2)</f>
        <v>0</v>
      </c>
      <c r="BL678" s="18" t="s">
        <v>300</v>
      </c>
      <c r="BM678" s="225" t="s">
        <v>1458</v>
      </c>
    </row>
    <row r="679" spans="1:47" s="2" customFormat="1" ht="12">
      <c r="A679" s="39"/>
      <c r="B679" s="40"/>
      <c r="C679" s="41"/>
      <c r="D679" s="227" t="s">
        <v>166</v>
      </c>
      <c r="E679" s="41"/>
      <c r="F679" s="228" t="s">
        <v>1457</v>
      </c>
      <c r="G679" s="41"/>
      <c r="H679" s="41"/>
      <c r="I679" s="229"/>
      <c r="J679" s="41"/>
      <c r="K679" s="41"/>
      <c r="L679" s="45"/>
      <c r="M679" s="230"/>
      <c r="N679" s="231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166</v>
      </c>
      <c r="AU679" s="18" t="s">
        <v>82</v>
      </c>
    </row>
    <row r="680" spans="1:65" s="2" customFormat="1" ht="24.15" customHeight="1">
      <c r="A680" s="39"/>
      <c r="B680" s="40"/>
      <c r="C680" s="272" t="s">
        <v>1459</v>
      </c>
      <c r="D680" s="272" t="s">
        <v>891</v>
      </c>
      <c r="E680" s="273" t="s">
        <v>1460</v>
      </c>
      <c r="F680" s="274" t="s">
        <v>1461</v>
      </c>
      <c r="G680" s="275" t="s">
        <v>308</v>
      </c>
      <c r="H680" s="276">
        <v>1</v>
      </c>
      <c r="I680" s="277"/>
      <c r="J680" s="278">
        <f>ROUND(I680*H680,2)</f>
        <v>0</v>
      </c>
      <c r="K680" s="274" t="s">
        <v>19</v>
      </c>
      <c r="L680" s="279"/>
      <c r="M680" s="280" t="s">
        <v>19</v>
      </c>
      <c r="N680" s="281" t="s">
        <v>43</v>
      </c>
      <c r="O680" s="85"/>
      <c r="P680" s="223">
        <f>O680*H680</f>
        <v>0</v>
      </c>
      <c r="Q680" s="223">
        <v>0</v>
      </c>
      <c r="R680" s="223">
        <f>Q680*H680</f>
        <v>0</v>
      </c>
      <c r="S680" s="223">
        <v>0</v>
      </c>
      <c r="T680" s="224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25" t="s">
        <v>416</v>
      </c>
      <c r="AT680" s="225" t="s">
        <v>891</v>
      </c>
      <c r="AU680" s="225" t="s">
        <v>82</v>
      </c>
      <c r="AY680" s="18" t="s">
        <v>157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8" t="s">
        <v>80</v>
      </c>
      <c r="BK680" s="226">
        <f>ROUND(I680*H680,2)</f>
        <v>0</v>
      </c>
      <c r="BL680" s="18" t="s">
        <v>300</v>
      </c>
      <c r="BM680" s="225" t="s">
        <v>1462</v>
      </c>
    </row>
    <row r="681" spans="1:47" s="2" customFormat="1" ht="12">
      <c r="A681" s="39"/>
      <c r="B681" s="40"/>
      <c r="C681" s="41"/>
      <c r="D681" s="227" t="s">
        <v>166</v>
      </c>
      <c r="E681" s="41"/>
      <c r="F681" s="228" t="s">
        <v>1461</v>
      </c>
      <c r="G681" s="41"/>
      <c r="H681" s="41"/>
      <c r="I681" s="229"/>
      <c r="J681" s="41"/>
      <c r="K681" s="41"/>
      <c r="L681" s="45"/>
      <c r="M681" s="230"/>
      <c r="N681" s="231"/>
      <c r="O681" s="85"/>
      <c r="P681" s="85"/>
      <c r="Q681" s="85"/>
      <c r="R681" s="85"/>
      <c r="S681" s="85"/>
      <c r="T681" s="86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166</v>
      </c>
      <c r="AU681" s="18" t="s">
        <v>82</v>
      </c>
    </row>
    <row r="682" spans="1:65" s="2" customFormat="1" ht="24.15" customHeight="1">
      <c r="A682" s="39"/>
      <c r="B682" s="40"/>
      <c r="C682" s="272" t="s">
        <v>1463</v>
      </c>
      <c r="D682" s="272" t="s">
        <v>891</v>
      </c>
      <c r="E682" s="273" t="s">
        <v>1464</v>
      </c>
      <c r="F682" s="274" t="s">
        <v>1465</v>
      </c>
      <c r="G682" s="275" t="s">
        <v>308</v>
      </c>
      <c r="H682" s="276">
        <v>1</v>
      </c>
      <c r="I682" s="277"/>
      <c r="J682" s="278">
        <f>ROUND(I682*H682,2)</f>
        <v>0</v>
      </c>
      <c r="K682" s="274" t="s">
        <v>19</v>
      </c>
      <c r="L682" s="279"/>
      <c r="M682" s="280" t="s">
        <v>19</v>
      </c>
      <c r="N682" s="281" t="s">
        <v>43</v>
      </c>
      <c r="O682" s="85"/>
      <c r="P682" s="223">
        <f>O682*H682</f>
        <v>0</v>
      </c>
      <c r="Q682" s="223">
        <v>0</v>
      </c>
      <c r="R682" s="223">
        <f>Q682*H682</f>
        <v>0</v>
      </c>
      <c r="S682" s="223">
        <v>0</v>
      </c>
      <c r="T682" s="224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25" t="s">
        <v>416</v>
      </c>
      <c r="AT682" s="225" t="s">
        <v>891</v>
      </c>
      <c r="AU682" s="225" t="s">
        <v>82</v>
      </c>
      <c r="AY682" s="18" t="s">
        <v>157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8" t="s">
        <v>80</v>
      </c>
      <c r="BK682" s="226">
        <f>ROUND(I682*H682,2)</f>
        <v>0</v>
      </c>
      <c r="BL682" s="18" t="s">
        <v>300</v>
      </c>
      <c r="BM682" s="225" t="s">
        <v>1466</v>
      </c>
    </row>
    <row r="683" spans="1:47" s="2" customFormat="1" ht="12">
      <c r="A683" s="39"/>
      <c r="B683" s="40"/>
      <c r="C683" s="41"/>
      <c r="D683" s="227" t="s">
        <v>166</v>
      </c>
      <c r="E683" s="41"/>
      <c r="F683" s="228" t="s">
        <v>1465</v>
      </c>
      <c r="G683" s="41"/>
      <c r="H683" s="41"/>
      <c r="I683" s="229"/>
      <c r="J683" s="41"/>
      <c r="K683" s="41"/>
      <c r="L683" s="45"/>
      <c r="M683" s="230"/>
      <c r="N683" s="231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166</v>
      </c>
      <c r="AU683" s="18" t="s">
        <v>82</v>
      </c>
    </row>
    <row r="684" spans="1:65" s="2" customFormat="1" ht="24.15" customHeight="1">
      <c r="A684" s="39"/>
      <c r="B684" s="40"/>
      <c r="C684" s="272" t="s">
        <v>1467</v>
      </c>
      <c r="D684" s="272" t="s">
        <v>891</v>
      </c>
      <c r="E684" s="273" t="s">
        <v>1468</v>
      </c>
      <c r="F684" s="274" t="s">
        <v>1469</v>
      </c>
      <c r="G684" s="275" t="s">
        <v>308</v>
      </c>
      <c r="H684" s="276">
        <v>1</v>
      </c>
      <c r="I684" s="277"/>
      <c r="J684" s="278">
        <f>ROUND(I684*H684,2)</f>
        <v>0</v>
      </c>
      <c r="K684" s="274" t="s">
        <v>19</v>
      </c>
      <c r="L684" s="279"/>
      <c r="M684" s="280" t="s">
        <v>19</v>
      </c>
      <c r="N684" s="281" t="s">
        <v>43</v>
      </c>
      <c r="O684" s="85"/>
      <c r="P684" s="223">
        <f>O684*H684</f>
        <v>0</v>
      </c>
      <c r="Q684" s="223">
        <v>0</v>
      </c>
      <c r="R684" s="223">
        <f>Q684*H684</f>
        <v>0</v>
      </c>
      <c r="S684" s="223">
        <v>0</v>
      </c>
      <c r="T684" s="224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5" t="s">
        <v>416</v>
      </c>
      <c r="AT684" s="225" t="s">
        <v>891</v>
      </c>
      <c r="AU684" s="225" t="s">
        <v>82</v>
      </c>
      <c r="AY684" s="18" t="s">
        <v>157</v>
      </c>
      <c r="BE684" s="226">
        <f>IF(N684="základní",J684,0)</f>
        <v>0</v>
      </c>
      <c r="BF684" s="226">
        <f>IF(N684="snížená",J684,0)</f>
        <v>0</v>
      </c>
      <c r="BG684" s="226">
        <f>IF(N684="zákl. přenesená",J684,0)</f>
        <v>0</v>
      </c>
      <c r="BH684" s="226">
        <f>IF(N684="sníž. přenesená",J684,0)</f>
        <v>0</v>
      </c>
      <c r="BI684" s="226">
        <f>IF(N684="nulová",J684,0)</f>
        <v>0</v>
      </c>
      <c r="BJ684" s="18" t="s">
        <v>80</v>
      </c>
      <c r="BK684" s="226">
        <f>ROUND(I684*H684,2)</f>
        <v>0</v>
      </c>
      <c r="BL684" s="18" t="s">
        <v>300</v>
      </c>
      <c r="BM684" s="225" t="s">
        <v>1470</v>
      </c>
    </row>
    <row r="685" spans="1:47" s="2" customFormat="1" ht="12">
      <c r="A685" s="39"/>
      <c r="B685" s="40"/>
      <c r="C685" s="41"/>
      <c r="D685" s="227" t="s">
        <v>166</v>
      </c>
      <c r="E685" s="41"/>
      <c r="F685" s="228" t="s">
        <v>1469</v>
      </c>
      <c r="G685" s="41"/>
      <c r="H685" s="41"/>
      <c r="I685" s="229"/>
      <c r="J685" s="41"/>
      <c r="K685" s="41"/>
      <c r="L685" s="45"/>
      <c r="M685" s="230"/>
      <c r="N685" s="231"/>
      <c r="O685" s="85"/>
      <c r="P685" s="85"/>
      <c r="Q685" s="85"/>
      <c r="R685" s="85"/>
      <c r="S685" s="85"/>
      <c r="T685" s="86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T685" s="18" t="s">
        <v>166</v>
      </c>
      <c r="AU685" s="18" t="s">
        <v>82</v>
      </c>
    </row>
    <row r="686" spans="1:65" s="2" customFormat="1" ht="24.15" customHeight="1">
      <c r="A686" s="39"/>
      <c r="B686" s="40"/>
      <c r="C686" s="272" t="s">
        <v>1471</v>
      </c>
      <c r="D686" s="272" t="s">
        <v>891</v>
      </c>
      <c r="E686" s="273" t="s">
        <v>1472</v>
      </c>
      <c r="F686" s="274" t="s">
        <v>1473</v>
      </c>
      <c r="G686" s="275" t="s">
        <v>308</v>
      </c>
      <c r="H686" s="276">
        <v>1</v>
      </c>
      <c r="I686" s="277"/>
      <c r="J686" s="278">
        <f>ROUND(I686*H686,2)</f>
        <v>0</v>
      </c>
      <c r="K686" s="274" t="s">
        <v>19</v>
      </c>
      <c r="L686" s="279"/>
      <c r="M686" s="280" t="s">
        <v>19</v>
      </c>
      <c r="N686" s="281" t="s">
        <v>43</v>
      </c>
      <c r="O686" s="85"/>
      <c r="P686" s="223">
        <f>O686*H686</f>
        <v>0</v>
      </c>
      <c r="Q686" s="223">
        <v>0</v>
      </c>
      <c r="R686" s="223">
        <f>Q686*H686</f>
        <v>0</v>
      </c>
      <c r="S686" s="223">
        <v>0</v>
      </c>
      <c r="T686" s="224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25" t="s">
        <v>416</v>
      </c>
      <c r="AT686" s="225" t="s">
        <v>891</v>
      </c>
      <c r="AU686" s="225" t="s">
        <v>82</v>
      </c>
      <c r="AY686" s="18" t="s">
        <v>157</v>
      </c>
      <c r="BE686" s="226">
        <f>IF(N686="základní",J686,0)</f>
        <v>0</v>
      </c>
      <c r="BF686" s="226">
        <f>IF(N686="snížená",J686,0)</f>
        <v>0</v>
      </c>
      <c r="BG686" s="226">
        <f>IF(N686="zákl. přenesená",J686,0)</f>
        <v>0</v>
      </c>
      <c r="BH686" s="226">
        <f>IF(N686="sníž. přenesená",J686,0)</f>
        <v>0</v>
      </c>
      <c r="BI686" s="226">
        <f>IF(N686="nulová",J686,0)</f>
        <v>0</v>
      </c>
      <c r="BJ686" s="18" t="s">
        <v>80</v>
      </c>
      <c r="BK686" s="226">
        <f>ROUND(I686*H686,2)</f>
        <v>0</v>
      </c>
      <c r="BL686" s="18" t="s">
        <v>300</v>
      </c>
      <c r="BM686" s="225" t="s">
        <v>1474</v>
      </c>
    </row>
    <row r="687" spans="1:47" s="2" customFormat="1" ht="12">
      <c r="A687" s="39"/>
      <c r="B687" s="40"/>
      <c r="C687" s="41"/>
      <c r="D687" s="227" t="s">
        <v>166</v>
      </c>
      <c r="E687" s="41"/>
      <c r="F687" s="228" t="s">
        <v>1473</v>
      </c>
      <c r="G687" s="41"/>
      <c r="H687" s="41"/>
      <c r="I687" s="229"/>
      <c r="J687" s="41"/>
      <c r="K687" s="41"/>
      <c r="L687" s="45"/>
      <c r="M687" s="230"/>
      <c r="N687" s="231"/>
      <c r="O687" s="85"/>
      <c r="P687" s="85"/>
      <c r="Q687" s="85"/>
      <c r="R687" s="85"/>
      <c r="S687" s="85"/>
      <c r="T687" s="86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166</v>
      </c>
      <c r="AU687" s="18" t="s">
        <v>82</v>
      </c>
    </row>
    <row r="688" spans="1:65" s="2" customFormat="1" ht="24.15" customHeight="1">
      <c r="A688" s="39"/>
      <c r="B688" s="40"/>
      <c r="C688" s="272" t="s">
        <v>1475</v>
      </c>
      <c r="D688" s="272" t="s">
        <v>891</v>
      </c>
      <c r="E688" s="273" t="s">
        <v>1476</v>
      </c>
      <c r="F688" s="274" t="s">
        <v>1477</v>
      </c>
      <c r="G688" s="275" t="s">
        <v>308</v>
      </c>
      <c r="H688" s="276">
        <v>1</v>
      </c>
      <c r="I688" s="277"/>
      <c r="J688" s="278">
        <f>ROUND(I688*H688,2)</f>
        <v>0</v>
      </c>
      <c r="K688" s="274" t="s">
        <v>19</v>
      </c>
      <c r="L688" s="279"/>
      <c r="M688" s="280" t="s">
        <v>19</v>
      </c>
      <c r="N688" s="281" t="s">
        <v>43</v>
      </c>
      <c r="O688" s="85"/>
      <c r="P688" s="223">
        <f>O688*H688</f>
        <v>0</v>
      </c>
      <c r="Q688" s="223">
        <v>0</v>
      </c>
      <c r="R688" s="223">
        <f>Q688*H688</f>
        <v>0</v>
      </c>
      <c r="S688" s="223">
        <v>0</v>
      </c>
      <c r="T688" s="224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5" t="s">
        <v>416</v>
      </c>
      <c r="AT688" s="225" t="s">
        <v>891</v>
      </c>
      <c r="AU688" s="225" t="s">
        <v>82</v>
      </c>
      <c r="AY688" s="18" t="s">
        <v>157</v>
      </c>
      <c r="BE688" s="226">
        <f>IF(N688="základní",J688,0)</f>
        <v>0</v>
      </c>
      <c r="BF688" s="226">
        <f>IF(N688="snížená",J688,0)</f>
        <v>0</v>
      </c>
      <c r="BG688" s="226">
        <f>IF(N688="zákl. přenesená",J688,0)</f>
        <v>0</v>
      </c>
      <c r="BH688" s="226">
        <f>IF(N688="sníž. přenesená",J688,0)</f>
        <v>0</v>
      </c>
      <c r="BI688" s="226">
        <f>IF(N688="nulová",J688,0)</f>
        <v>0</v>
      </c>
      <c r="BJ688" s="18" t="s">
        <v>80</v>
      </c>
      <c r="BK688" s="226">
        <f>ROUND(I688*H688,2)</f>
        <v>0</v>
      </c>
      <c r="BL688" s="18" t="s">
        <v>300</v>
      </c>
      <c r="BM688" s="225" t="s">
        <v>1478</v>
      </c>
    </row>
    <row r="689" spans="1:47" s="2" customFormat="1" ht="12">
      <c r="A689" s="39"/>
      <c r="B689" s="40"/>
      <c r="C689" s="41"/>
      <c r="D689" s="227" t="s">
        <v>166</v>
      </c>
      <c r="E689" s="41"/>
      <c r="F689" s="228" t="s">
        <v>1477</v>
      </c>
      <c r="G689" s="41"/>
      <c r="H689" s="41"/>
      <c r="I689" s="229"/>
      <c r="J689" s="41"/>
      <c r="K689" s="41"/>
      <c r="L689" s="45"/>
      <c r="M689" s="230"/>
      <c r="N689" s="231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166</v>
      </c>
      <c r="AU689" s="18" t="s">
        <v>82</v>
      </c>
    </row>
    <row r="690" spans="1:65" s="2" customFormat="1" ht="24.15" customHeight="1">
      <c r="A690" s="39"/>
      <c r="B690" s="40"/>
      <c r="C690" s="272" t="s">
        <v>1479</v>
      </c>
      <c r="D690" s="272" t="s">
        <v>891</v>
      </c>
      <c r="E690" s="273" t="s">
        <v>1480</v>
      </c>
      <c r="F690" s="274" t="s">
        <v>1481</v>
      </c>
      <c r="G690" s="275" t="s">
        <v>308</v>
      </c>
      <c r="H690" s="276">
        <v>1</v>
      </c>
      <c r="I690" s="277"/>
      <c r="J690" s="278">
        <f>ROUND(I690*H690,2)</f>
        <v>0</v>
      </c>
      <c r="K690" s="274" t="s">
        <v>19</v>
      </c>
      <c r="L690" s="279"/>
      <c r="M690" s="280" t="s">
        <v>19</v>
      </c>
      <c r="N690" s="281" t="s">
        <v>43</v>
      </c>
      <c r="O690" s="85"/>
      <c r="P690" s="223">
        <f>O690*H690</f>
        <v>0</v>
      </c>
      <c r="Q690" s="223">
        <v>0</v>
      </c>
      <c r="R690" s="223">
        <f>Q690*H690</f>
        <v>0</v>
      </c>
      <c r="S690" s="223">
        <v>0</v>
      </c>
      <c r="T690" s="224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5" t="s">
        <v>416</v>
      </c>
      <c r="AT690" s="225" t="s">
        <v>891</v>
      </c>
      <c r="AU690" s="225" t="s">
        <v>82</v>
      </c>
      <c r="AY690" s="18" t="s">
        <v>157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8" t="s">
        <v>80</v>
      </c>
      <c r="BK690" s="226">
        <f>ROUND(I690*H690,2)</f>
        <v>0</v>
      </c>
      <c r="BL690" s="18" t="s">
        <v>300</v>
      </c>
      <c r="BM690" s="225" t="s">
        <v>1482</v>
      </c>
    </row>
    <row r="691" spans="1:47" s="2" customFormat="1" ht="12">
      <c r="A691" s="39"/>
      <c r="B691" s="40"/>
      <c r="C691" s="41"/>
      <c r="D691" s="227" t="s">
        <v>166</v>
      </c>
      <c r="E691" s="41"/>
      <c r="F691" s="228" t="s">
        <v>1481</v>
      </c>
      <c r="G691" s="41"/>
      <c r="H691" s="41"/>
      <c r="I691" s="229"/>
      <c r="J691" s="41"/>
      <c r="K691" s="41"/>
      <c r="L691" s="45"/>
      <c r="M691" s="230"/>
      <c r="N691" s="231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166</v>
      </c>
      <c r="AU691" s="18" t="s">
        <v>82</v>
      </c>
    </row>
    <row r="692" spans="1:65" s="2" customFormat="1" ht="24.15" customHeight="1">
      <c r="A692" s="39"/>
      <c r="B692" s="40"/>
      <c r="C692" s="272" t="s">
        <v>1483</v>
      </c>
      <c r="D692" s="272" t="s">
        <v>891</v>
      </c>
      <c r="E692" s="273" t="s">
        <v>1484</v>
      </c>
      <c r="F692" s="274" t="s">
        <v>1485</v>
      </c>
      <c r="G692" s="275" t="s">
        <v>308</v>
      </c>
      <c r="H692" s="276">
        <v>1</v>
      </c>
      <c r="I692" s="277"/>
      <c r="J692" s="278">
        <f>ROUND(I692*H692,2)</f>
        <v>0</v>
      </c>
      <c r="K692" s="274" t="s">
        <v>19</v>
      </c>
      <c r="L692" s="279"/>
      <c r="M692" s="280" t="s">
        <v>19</v>
      </c>
      <c r="N692" s="281" t="s">
        <v>43</v>
      </c>
      <c r="O692" s="85"/>
      <c r="P692" s="223">
        <f>O692*H692</f>
        <v>0</v>
      </c>
      <c r="Q692" s="223">
        <v>0</v>
      </c>
      <c r="R692" s="223">
        <f>Q692*H692</f>
        <v>0</v>
      </c>
      <c r="S692" s="223">
        <v>0</v>
      </c>
      <c r="T692" s="22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5" t="s">
        <v>416</v>
      </c>
      <c r="AT692" s="225" t="s">
        <v>891</v>
      </c>
      <c r="AU692" s="225" t="s">
        <v>82</v>
      </c>
      <c r="AY692" s="18" t="s">
        <v>157</v>
      </c>
      <c r="BE692" s="226">
        <f>IF(N692="základní",J692,0)</f>
        <v>0</v>
      </c>
      <c r="BF692" s="226">
        <f>IF(N692="snížená",J692,0)</f>
        <v>0</v>
      </c>
      <c r="BG692" s="226">
        <f>IF(N692="zákl. přenesená",J692,0)</f>
        <v>0</v>
      </c>
      <c r="BH692" s="226">
        <f>IF(N692="sníž. přenesená",J692,0)</f>
        <v>0</v>
      </c>
      <c r="BI692" s="226">
        <f>IF(N692="nulová",J692,0)</f>
        <v>0</v>
      </c>
      <c r="BJ692" s="18" t="s">
        <v>80</v>
      </c>
      <c r="BK692" s="226">
        <f>ROUND(I692*H692,2)</f>
        <v>0</v>
      </c>
      <c r="BL692" s="18" t="s">
        <v>300</v>
      </c>
      <c r="BM692" s="225" t="s">
        <v>1486</v>
      </c>
    </row>
    <row r="693" spans="1:47" s="2" customFormat="1" ht="12">
      <c r="A693" s="39"/>
      <c r="B693" s="40"/>
      <c r="C693" s="41"/>
      <c r="D693" s="227" t="s">
        <v>166</v>
      </c>
      <c r="E693" s="41"/>
      <c r="F693" s="228" t="s">
        <v>1485</v>
      </c>
      <c r="G693" s="41"/>
      <c r="H693" s="41"/>
      <c r="I693" s="229"/>
      <c r="J693" s="41"/>
      <c r="K693" s="41"/>
      <c r="L693" s="45"/>
      <c r="M693" s="230"/>
      <c r="N693" s="231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166</v>
      </c>
      <c r="AU693" s="18" t="s">
        <v>82</v>
      </c>
    </row>
    <row r="694" spans="1:65" s="2" customFormat="1" ht="24.15" customHeight="1">
      <c r="A694" s="39"/>
      <c r="B694" s="40"/>
      <c r="C694" s="272" t="s">
        <v>1487</v>
      </c>
      <c r="D694" s="272" t="s">
        <v>891</v>
      </c>
      <c r="E694" s="273" t="s">
        <v>1488</v>
      </c>
      <c r="F694" s="274" t="s">
        <v>1489</v>
      </c>
      <c r="G694" s="275" t="s">
        <v>308</v>
      </c>
      <c r="H694" s="276">
        <v>1</v>
      </c>
      <c r="I694" s="277"/>
      <c r="J694" s="278">
        <f>ROUND(I694*H694,2)</f>
        <v>0</v>
      </c>
      <c r="K694" s="274" t="s">
        <v>19</v>
      </c>
      <c r="L694" s="279"/>
      <c r="M694" s="280" t="s">
        <v>19</v>
      </c>
      <c r="N694" s="281" t="s">
        <v>43</v>
      </c>
      <c r="O694" s="85"/>
      <c r="P694" s="223">
        <f>O694*H694</f>
        <v>0</v>
      </c>
      <c r="Q694" s="223">
        <v>0</v>
      </c>
      <c r="R694" s="223">
        <f>Q694*H694</f>
        <v>0</v>
      </c>
      <c r="S694" s="223">
        <v>0</v>
      </c>
      <c r="T694" s="224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25" t="s">
        <v>416</v>
      </c>
      <c r="AT694" s="225" t="s">
        <v>891</v>
      </c>
      <c r="AU694" s="225" t="s">
        <v>82</v>
      </c>
      <c r="AY694" s="18" t="s">
        <v>157</v>
      </c>
      <c r="BE694" s="226">
        <f>IF(N694="základní",J694,0)</f>
        <v>0</v>
      </c>
      <c r="BF694" s="226">
        <f>IF(N694="snížená",J694,0)</f>
        <v>0</v>
      </c>
      <c r="BG694" s="226">
        <f>IF(N694="zákl. přenesená",J694,0)</f>
        <v>0</v>
      </c>
      <c r="BH694" s="226">
        <f>IF(N694="sníž. přenesená",J694,0)</f>
        <v>0</v>
      </c>
      <c r="BI694" s="226">
        <f>IF(N694="nulová",J694,0)</f>
        <v>0</v>
      </c>
      <c r="BJ694" s="18" t="s">
        <v>80</v>
      </c>
      <c r="BK694" s="226">
        <f>ROUND(I694*H694,2)</f>
        <v>0</v>
      </c>
      <c r="BL694" s="18" t="s">
        <v>300</v>
      </c>
      <c r="BM694" s="225" t="s">
        <v>1490</v>
      </c>
    </row>
    <row r="695" spans="1:47" s="2" customFormat="1" ht="12">
      <c r="A695" s="39"/>
      <c r="B695" s="40"/>
      <c r="C695" s="41"/>
      <c r="D695" s="227" t="s">
        <v>166</v>
      </c>
      <c r="E695" s="41"/>
      <c r="F695" s="228" t="s">
        <v>1489</v>
      </c>
      <c r="G695" s="41"/>
      <c r="H695" s="41"/>
      <c r="I695" s="229"/>
      <c r="J695" s="41"/>
      <c r="K695" s="41"/>
      <c r="L695" s="45"/>
      <c r="M695" s="230"/>
      <c r="N695" s="231"/>
      <c r="O695" s="85"/>
      <c r="P695" s="85"/>
      <c r="Q695" s="85"/>
      <c r="R695" s="85"/>
      <c r="S695" s="85"/>
      <c r="T695" s="86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166</v>
      </c>
      <c r="AU695" s="18" t="s">
        <v>82</v>
      </c>
    </row>
    <row r="696" spans="1:65" s="2" customFormat="1" ht="24.15" customHeight="1">
      <c r="A696" s="39"/>
      <c r="B696" s="40"/>
      <c r="C696" s="272" t="s">
        <v>1491</v>
      </c>
      <c r="D696" s="272" t="s">
        <v>891</v>
      </c>
      <c r="E696" s="273" t="s">
        <v>1492</v>
      </c>
      <c r="F696" s="274" t="s">
        <v>1493</v>
      </c>
      <c r="G696" s="275" t="s">
        <v>308</v>
      </c>
      <c r="H696" s="276">
        <v>1</v>
      </c>
      <c r="I696" s="277"/>
      <c r="J696" s="278">
        <f>ROUND(I696*H696,2)</f>
        <v>0</v>
      </c>
      <c r="K696" s="274" t="s">
        <v>19</v>
      </c>
      <c r="L696" s="279"/>
      <c r="M696" s="280" t="s">
        <v>19</v>
      </c>
      <c r="N696" s="281" t="s">
        <v>43</v>
      </c>
      <c r="O696" s="85"/>
      <c r="P696" s="223">
        <f>O696*H696</f>
        <v>0</v>
      </c>
      <c r="Q696" s="223">
        <v>0</v>
      </c>
      <c r="R696" s="223">
        <f>Q696*H696</f>
        <v>0</v>
      </c>
      <c r="S696" s="223">
        <v>0</v>
      </c>
      <c r="T696" s="224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5" t="s">
        <v>416</v>
      </c>
      <c r="AT696" s="225" t="s">
        <v>891</v>
      </c>
      <c r="AU696" s="225" t="s">
        <v>82</v>
      </c>
      <c r="AY696" s="18" t="s">
        <v>157</v>
      </c>
      <c r="BE696" s="226">
        <f>IF(N696="základní",J696,0)</f>
        <v>0</v>
      </c>
      <c r="BF696" s="226">
        <f>IF(N696="snížená",J696,0)</f>
        <v>0</v>
      </c>
      <c r="BG696" s="226">
        <f>IF(N696="zákl. přenesená",J696,0)</f>
        <v>0</v>
      </c>
      <c r="BH696" s="226">
        <f>IF(N696="sníž. přenesená",J696,0)</f>
        <v>0</v>
      </c>
      <c r="BI696" s="226">
        <f>IF(N696="nulová",J696,0)</f>
        <v>0</v>
      </c>
      <c r="BJ696" s="18" t="s">
        <v>80</v>
      </c>
      <c r="BK696" s="226">
        <f>ROUND(I696*H696,2)</f>
        <v>0</v>
      </c>
      <c r="BL696" s="18" t="s">
        <v>300</v>
      </c>
      <c r="BM696" s="225" t="s">
        <v>1494</v>
      </c>
    </row>
    <row r="697" spans="1:47" s="2" customFormat="1" ht="12">
      <c r="A697" s="39"/>
      <c r="B697" s="40"/>
      <c r="C697" s="41"/>
      <c r="D697" s="227" t="s">
        <v>166</v>
      </c>
      <c r="E697" s="41"/>
      <c r="F697" s="228" t="s">
        <v>1493</v>
      </c>
      <c r="G697" s="41"/>
      <c r="H697" s="41"/>
      <c r="I697" s="229"/>
      <c r="J697" s="41"/>
      <c r="K697" s="41"/>
      <c r="L697" s="45"/>
      <c r="M697" s="230"/>
      <c r="N697" s="231"/>
      <c r="O697" s="85"/>
      <c r="P697" s="85"/>
      <c r="Q697" s="85"/>
      <c r="R697" s="85"/>
      <c r="S697" s="85"/>
      <c r="T697" s="86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166</v>
      </c>
      <c r="AU697" s="18" t="s">
        <v>82</v>
      </c>
    </row>
    <row r="698" spans="1:65" s="2" customFormat="1" ht="24.15" customHeight="1">
      <c r="A698" s="39"/>
      <c r="B698" s="40"/>
      <c r="C698" s="272" t="s">
        <v>1495</v>
      </c>
      <c r="D698" s="272" t="s">
        <v>891</v>
      </c>
      <c r="E698" s="273" t="s">
        <v>1496</v>
      </c>
      <c r="F698" s="274" t="s">
        <v>1497</v>
      </c>
      <c r="G698" s="275" t="s">
        <v>308</v>
      </c>
      <c r="H698" s="276">
        <v>1</v>
      </c>
      <c r="I698" s="277"/>
      <c r="J698" s="278">
        <f>ROUND(I698*H698,2)</f>
        <v>0</v>
      </c>
      <c r="K698" s="274" t="s">
        <v>19</v>
      </c>
      <c r="L698" s="279"/>
      <c r="M698" s="280" t="s">
        <v>19</v>
      </c>
      <c r="N698" s="281" t="s">
        <v>43</v>
      </c>
      <c r="O698" s="85"/>
      <c r="P698" s="223">
        <f>O698*H698</f>
        <v>0</v>
      </c>
      <c r="Q698" s="223">
        <v>0</v>
      </c>
      <c r="R698" s="223">
        <f>Q698*H698</f>
        <v>0</v>
      </c>
      <c r="S698" s="223">
        <v>0</v>
      </c>
      <c r="T698" s="224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25" t="s">
        <v>416</v>
      </c>
      <c r="AT698" s="225" t="s">
        <v>891</v>
      </c>
      <c r="AU698" s="225" t="s">
        <v>82</v>
      </c>
      <c r="AY698" s="18" t="s">
        <v>157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8" t="s">
        <v>80</v>
      </c>
      <c r="BK698" s="226">
        <f>ROUND(I698*H698,2)</f>
        <v>0</v>
      </c>
      <c r="BL698" s="18" t="s">
        <v>300</v>
      </c>
      <c r="BM698" s="225" t="s">
        <v>1498</v>
      </c>
    </row>
    <row r="699" spans="1:47" s="2" customFormat="1" ht="12">
      <c r="A699" s="39"/>
      <c r="B699" s="40"/>
      <c r="C699" s="41"/>
      <c r="D699" s="227" t="s">
        <v>166</v>
      </c>
      <c r="E699" s="41"/>
      <c r="F699" s="228" t="s">
        <v>1497</v>
      </c>
      <c r="G699" s="41"/>
      <c r="H699" s="41"/>
      <c r="I699" s="229"/>
      <c r="J699" s="41"/>
      <c r="K699" s="41"/>
      <c r="L699" s="45"/>
      <c r="M699" s="230"/>
      <c r="N699" s="231"/>
      <c r="O699" s="85"/>
      <c r="P699" s="85"/>
      <c r="Q699" s="85"/>
      <c r="R699" s="85"/>
      <c r="S699" s="85"/>
      <c r="T699" s="86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T699" s="18" t="s">
        <v>166</v>
      </c>
      <c r="AU699" s="18" t="s">
        <v>82</v>
      </c>
    </row>
    <row r="700" spans="1:65" s="2" customFormat="1" ht="24.15" customHeight="1">
      <c r="A700" s="39"/>
      <c r="B700" s="40"/>
      <c r="C700" s="272" t="s">
        <v>1499</v>
      </c>
      <c r="D700" s="272" t="s">
        <v>891</v>
      </c>
      <c r="E700" s="273" t="s">
        <v>1500</v>
      </c>
      <c r="F700" s="274" t="s">
        <v>1501</v>
      </c>
      <c r="G700" s="275" t="s">
        <v>308</v>
      </c>
      <c r="H700" s="276">
        <v>1</v>
      </c>
      <c r="I700" s="277"/>
      <c r="J700" s="278">
        <f>ROUND(I700*H700,2)</f>
        <v>0</v>
      </c>
      <c r="K700" s="274" t="s">
        <v>19</v>
      </c>
      <c r="L700" s="279"/>
      <c r="M700" s="280" t="s">
        <v>19</v>
      </c>
      <c r="N700" s="281" t="s">
        <v>43</v>
      </c>
      <c r="O700" s="85"/>
      <c r="P700" s="223">
        <f>O700*H700</f>
        <v>0</v>
      </c>
      <c r="Q700" s="223">
        <v>0</v>
      </c>
      <c r="R700" s="223">
        <f>Q700*H700</f>
        <v>0</v>
      </c>
      <c r="S700" s="223">
        <v>0</v>
      </c>
      <c r="T700" s="224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5" t="s">
        <v>416</v>
      </c>
      <c r="AT700" s="225" t="s">
        <v>891</v>
      </c>
      <c r="AU700" s="225" t="s">
        <v>82</v>
      </c>
      <c r="AY700" s="18" t="s">
        <v>157</v>
      </c>
      <c r="BE700" s="226">
        <f>IF(N700="základní",J700,0)</f>
        <v>0</v>
      </c>
      <c r="BF700" s="226">
        <f>IF(N700="snížená",J700,0)</f>
        <v>0</v>
      </c>
      <c r="BG700" s="226">
        <f>IF(N700="zákl. přenesená",J700,0)</f>
        <v>0</v>
      </c>
      <c r="BH700" s="226">
        <f>IF(N700="sníž. přenesená",J700,0)</f>
        <v>0</v>
      </c>
      <c r="BI700" s="226">
        <f>IF(N700="nulová",J700,0)</f>
        <v>0</v>
      </c>
      <c r="BJ700" s="18" t="s">
        <v>80</v>
      </c>
      <c r="BK700" s="226">
        <f>ROUND(I700*H700,2)</f>
        <v>0</v>
      </c>
      <c r="BL700" s="18" t="s">
        <v>300</v>
      </c>
      <c r="BM700" s="225" t="s">
        <v>1502</v>
      </c>
    </row>
    <row r="701" spans="1:47" s="2" customFormat="1" ht="12">
      <c r="A701" s="39"/>
      <c r="B701" s="40"/>
      <c r="C701" s="41"/>
      <c r="D701" s="227" t="s">
        <v>166</v>
      </c>
      <c r="E701" s="41"/>
      <c r="F701" s="228" t="s">
        <v>1501</v>
      </c>
      <c r="G701" s="41"/>
      <c r="H701" s="41"/>
      <c r="I701" s="229"/>
      <c r="J701" s="41"/>
      <c r="K701" s="41"/>
      <c r="L701" s="45"/>
      <c r="M701" s="230"/>
      <c r="N701" s="231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166</v>
      </c>
      <c r="AU701" s="18" t="s">
        <v>82</v>
      </c>
    </row>
    <row r="702" spans="1:65" s="2" customFormat="1" ht="24.15" customHeight="1">
      <c r="A702" s="39"/>
      <c r="B702" s="40"/>
      <c r="C702" s="272" t="s">
        <v>1503</v>
      </c>
      <c r="D702" s="272" t="s">
        <v>891</v>
      </c>
      <c r="E702" s="273" t="s">
        <v>1504</v>
      </c>
      <c r="F702" s="274" t="s">
        <v>1505</v>
      </c>
      <c r="G702" s="275" t="s">
        <v>308</v>
      </c>
      <c r="H702" s="276">
        <v>1</v>
      </c>
      <c r="I702" s="277"/>
      <c r="J702" s="278">
        <f>ROUND(I702*H702,2)</f>
        <v>0</v>
      </c>
      <c r="K702" s="274" t="s">
        <v>19</v>
      </c>
      <c r="L702" s="279"/>
      <c r="M702" s="280" t="s">
        <v>19</v>
      </c>
      <c r="N702" s="281" t="s">
        <v>43</v>
      </c>
      <c r="O702" s="85"/>
      <c r="P702" s="223">
        <f>O702*H702</f>
        <v>0</v>
      </c>
      <c r="Q702" s="223">
        <v>0</v>
      </c>
      <c r="R702" s="223">
        <f>Q702*H702</f>
        <v>0</v>
      </c>
      <c r="S702" s="223">
        <v>0</v>
      </c>
      <c r="T702" s="224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5" t="s">
        <v>416</v>
      </c>
      <c r="AT702" s="225" t="s">
        <v>891</v>
      </c>
      <c r="AU702" s="225" t="s">
        <v>82</v>
      </c>
      <c r="AY702" s="18" t="s">
        <v>157</v>
      </c>
      <c r="BE702" s="226">
        <f>IF(N702="základní",J702,0)</f>
        <v>0</v>
      </c>
      <c r="BF702" s="226">
        <f>IF(N702="snížená",J702,0)</f>
        <v>0</v>
      </c>
      <c r="BG702" s="226">
        <f>IF(N702="zákl. přenesená",J702,0)</f>
        <v>0</v>
      </c>
      <c r="BH702" s="226">
        <f>IF(N702="sníž. přenesená",J702,0)</f>
        <v>0</v>
      </c>
      <c r="BI702" s="226">
        <f>IF(N702="nulová",J702,0)</f>
        <v>0</v>
      </c>
      <c r="BJ702" s="18" t="s">
        <v>80</v>
      </c>
      <c r="BK702" s="226">
        <f>ROUND(I702*H702,2)</f>
        <v>0</v>
      </c>
      <c r="BL702" s="18" t="s">
        <v>300</v>
      </c>
      <c r="BM702" s="225" t="s">
        <v>1506</v>
      </c>
    </row>
    <row r="703" spans="1:47" s="2" customFormat="1" ht="12">
      <c r="A703" s="39"/>
      <c r="B703" s="40"/>
      <c r="C703" s="41"/>
      <c r="D703" s="227" t="s">
        <v>166</v>
      </c>
      <c r="E703" s="41"/>
      <c r="F703" s="228" t="s">
        <v>1505</v>
      </c>
      <c r="G703" s="41"/>
      <c r="H703" s="41"/>
      <c r="I703" s="229"/>
      <c r="J703" s="41"/>
      <c r="K703" s="41"/>
      <c r="L703" s="45"/>
      <c r="M703" s="230"/>
      <c r="N703" s="231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166</v>
      </c>
      <c r="AU703" s="18" t="s">
        <v>82</v>
      </c>
    </row>
    <row r="704" spans="1:65" s="2" customFormat="1" ht="24.15" customHeight="1">
      <c r="A704" s="39"/>
      <c r="B704" s="40"/>
      <c r="C704" s="272" t="s">
        <v>1507</v>
      </c>
      <c r="D704" s="272" t="s">
        <v>891</v>
      </c>
      <c r="E704" s="273" t="s">
        <v>1508</v>
      </c>
      <c r="F704" s="274" t="s">
        <v>1509</v>
      </c>
      <c r="G704" s="275" t="s">
        <v>308</v>
      </c>
      <c r="H704" s="276">
        <v>1</v>
      </c>
      <c r="I704" s="277"/>
      <c r="J704" s="278">
        <f>ROUND(I704*H704,2)</f>
        <v>0</v>
      </c>
      <c r="K704" s="274" t="s">
        <v>19</v>
      </c>
      <c r="L704" s="279"/>
      <c r="M704" s="280" t="s">
        <v>19</v>
      </c>
      <c r="N704" s="281" t="s">
        <v>43</v>
      </c>
      <c r="O704" s="85"/>
      <c r="P704" s="223">
        <f>O704*H704</f>
        <v>0</v>
      </c>
      <c r="Q704" s="223">
        <v>0</v>
      </c>
      <c r="R704" s="223">
        <f>Q704*H704</f>
        <v>0</v>
      </c>
      <c r="S704" s="223">
        <v>0</v>
      </c>
      <c r="T704" s="224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25" t="s">
        <v>416</v>
      </c>
      <c r="AT704" s="225" t="s">
        <v>891</v>
      </c>
      <c r="AU704" s="225" t="s">
        <v>82</v>
      </c>
      <c r="AY704" s="18" t="s">
        <v>157</v>
      </c>
      <c r="BE704" s="226">
        <f>IF(N704="základní",J704,0)</f>
        <v>0</v>
      </c>
      <c r="BF704" s="226">
        <f>IF(N704="snížená",J704,0)</f>
        <v>0</v>
      </c>
      <c r="BG704" s="226">
        <f>IF(N704="zákl. přenesená",J704,0)</f>
        <v>0</v>
      </c>
      <c r="BH704" s="226">
        <f>IF(N704="sníž. přenesená",J704,0)</f>
        <v>0</v>
      </c>
      <c r="BI704" s="226">
        <f>IF(N704="nulová",J704,0)</f>
        <v>0</v>
      </c>
      <c r="BJ704" s="18" t="s">
        <v>80</v>
      </c>
      <c r="BK704" s="226">
        <f>ROUND(I704*H704,2)</f>
        <v>0</v>
      </c>
      <c r="BL704" s="18" t="s">
        <v>300</v>
      </c>
      <c r="BM704" s="225" t="s">
        <v>1510</v>
      </c>
    </row>
    <row r="705" spans="1:47" s="2" customFormat="1" ht="12">
      <c r="A705" s="39"/>
      <c r="B705" s="40"/>
      <c r="C705" s="41"/>
      <c r="D705" s="227" t="s">
        <v>166</v>
      </c>
      <c r="E705" s="41"/>
      <c r="F705" s="228" t="s">
        <v>1509</v>
      </c>
      <c r="G705" s="41"/>
      <c r="H705" s="41"/>
      <c r="I705" s="229"/>
      <c r="J705" s="41"/>
      <c r="K705" s="41"/>
      <c r="L705" s="45"/>
      <c r="M705" s="230"/>
      <c r="N705" s="231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166</v>
      </c>
      <c r="AU705" s="18" t="s">
        <v>82</v>
      </c>
    </row>
    <row r="706" spans="1:65" s="2" customFormat="1" ht="24.15" customHeight="1">
      <c r="A706" s="39"/>
      <c r="B706" s="40"/>
      <c r="C706" s="272" t="s">
        <v>1511</v>
      </c>
      <c r="D706" s="272" t="s">
        <v>891</v>
      </c>
      <c r="E706" s="273" t="s">
        <v>1512</v>
      </c>
      <c r="F706" s="274" t="s">
        <v>1513</v>
      </c>
      <c r="G706" s="275" t="s">
        <v>308</v>
      </c>
      <c r="H706" s="276">
        <v>1</v>
      </c>
      <c r="I706" s="277"/>
      <c r="J706" s="278">
        <f>ROUND(I706*H706,2)</f>
        <v>0</v>
      </c>
      <c r="K706" s="274" t="s">
        <v>19</v>
      </c>
      <c r="L706" s="279"/>
      <c r="M706" s="280" t="s">
        <v>19</v>
      </c>
      <c r="N706" s="281" t="s">
        <v>43</v>
      </c>
      <c r="O706" s="85"/>
      <c r="P706" s="223">
        <f>O706*H706</f>
        <v>0</v>
      </c>
      <c r="Q706" s="223">
        <v>0</v>
      </c>
      <c r="R706" s="223">
        <f>Q706*H706</f>
        <v>0</v>
      </c>
      <c r="S706" s="223">
        <v>0</v>
      </c>
      <c r="T706" s="224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25" t="s">
        <v>416</v>
      </c>
      <c r="AT706" s="225" t="s">
        <v>891</v>
      </c>
      <c r="AU706" s="225" t="s">
        <v>82</v>
      </c>
      <c r="AY706" s="18" t="s">
        <v>157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8" t="s">
        <v>80</v>
      </c>
      <c r="BK706" s="226">
        <f>ROUND(I706*H706,2)</f>
        <v>0</v>
      </c>
      <c r="BL706" s="18" t="s">
        <v>300</v>
      </c>
      <c r="BM706" s="225" t="s">
        <v>1514</v>
      </c>
    </row>
    <row r="707" spans="1:47" s="2" customFormat="1" ht="12">
      <c r="A707" s="39"/>
      <c r="B707" s="40"/>
      <c r="C707" s="41"/>
      <c r="D707" s="227" t="s">
        <v>166</v>
      </c>
      <c r="E707" s="41"/>
      <c r="F707" s="228" t="s">
        <v>1513</v>
      </c>
      <c r="G707" s="41"/>
      <c r="H707" s="41"/>
      <c r="I707" s="229"/>
      <c r="J707" s="41"/>
      <c r="K707" s="41"/>
      <c r="L707" s="45"/>
      <c r="M707" s="230"/>
      <c r="N707" s="231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166</v>
      </c>
      <c r="AU707" s="18" t="s">
        <v>82</v>
      </c>
    </row>
    <row r="708" spans="1:65" s="2" customFormat="1" ht="24.15" customHeight="1">
      <c r="A708" s="39"/>
      <c r="B708" s="40"/>
      <c r="C708" s="272" t="s">
        <v>1515</v>
      </c>
      <c r="D708" s="272" t="s">
        <v>891</v>
      </c>
      <c r="E708" s="273" t="s">
        <v>1516</v>
      </c>
      <c r="F708" s="274" t="s">
        <v>1517</v>
      </c>
      <c r="G708" s="275" t="s">
        <v>308</v>
      </c>
      <c r="H708" s="276">
        <v>1</v>
      </c>
      <c r="I708" s="277"/>
      <c r="J708" s="278">
        <f>ROUND(I708*H708,2)</f>
        <v>0</v>
      </c>
      <c r="K708" s="274" t="s">
        <v>19</v>
      </c>
      <c r="L708" s="279"/>
      <c r="M708" s="280" t="s">
        <v>19</v>
      </c>
      <c r="N708" s="281" t="s">
        <v>43</v>
      </c>
      <c r="O708" s="85"/>
      <c r="P708" s="223">
        <f>O708*H708</f>
        <v>0</v>
      </c>
      <c r="Q708" s="223">
        <v>0</v>
      </c>
      <c r="R708" s="223">
        <f>Q708*H708</f>
        <v>0</v>
      </c>
      <c r="S708" s="223">
        <v>0</v>
      </c>
      <c r="T708" s="224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25" t="s">
        <v>416</v>
      </c>
      <c r="AT708" s="225" t="s">
        <v>891</v>
      </c>
      <c r="AU708" s="225" t="s">
        <v>82</v>
      </c>
      <c r="AY708" s="18" t="s">
        <v>157</v>
      </c>
      <c r="BE708" s="226">
        <f>IF(N708="základní",J708,0)</f>
        <v>0</v>
      </c>
      <c r="BF708" s="226">
        <f>IF(N708="snížená",J708,0)</f>
        <v>0</v>
      </c>
      <c r="BG708" s="226">
        <f>IF(N708="zákl. přenesená",J708,0)</f>
        <v>0</v>
      </c>
      <c r="BH708" s="226">
        <f>IF(N708="sníž. přenesená",J708,0)</f>
        <v>0</v>
      </c>
      <c r="BI708" s="226">
        <f>IF(N708="nulová",J708,0)</f>
        <v>0</v>
      </c>
      <c r="BJ708" s="18" t="s">
        <v>80</v>
      </c>
      <c r="BK708" s="226">
        <f>ROUND(I708*H708,2)</f>
        <v>0</v>
      </c>
      <c r="BL708" s="18" t="s">
        <v>300</v>
      </c>
      <c r="BM708" s="225" t="s">
        <v>1518</v>
      </c>
    </row>
    <row r="709" spans="1:47" s="2" customFormat="1" ht="12">
      <c r="A709" s="39"/>
      <c r="B709" s="40"/>
      <c r="C709" s="41"/>
      <c r="D709" s="227" t="s">
        <v>166</v>
      </c>
      <c r="E709" s="41"/>
      <c r="F709" s="228" t="s">
        <v>1517</v>
      </c>
      <c r="G709" s="41"/>
      <c r="H709" s="41"/>
      <c r="I709" s="229"/>
      <c r="J709" s="41"/>
      <c r="K709" s="41"/>
      <c r="L709" s="45"/>
      <c r="M709" s="230"/>
      <c r="N709" s="231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166</v>
      </c>
      <c r="AU709" s="18" t="s">
        <v>82</v>
      </c>
    </row>
    <row r="710" spans="1:65" s="2" customFormat="1" ht="24.15" customHeight="1">
      <c r="A710" s="39"/>
      <c r="B710" s="40"/>
      <c r="C710" s="272" t="s">
        <v>1519</v>
      </c>
      <c r="D710" s="272" t="s">
        <v>891</v>
      </c>
      <c r="E710" s="273" t="s">
        <v>1520</v>
      </c>
      <c r="F710" s="274" t="s">
        <v>1521</v>
      </c>
      <c r="G710" s="275" t="s">
        <v>308</v>
      </c>
      <c r="H710" s="276">
        <v>1</v>
      </c>
      <c r="I710" s="277"/>
      <c r="J710" s="278">
        <f>ROUND(I710*H710,2)</f>
        <v>0</v>
      </c>
      <c r="K710" s="274" t="s">
        <v>19</v>
      </c>
      <c r="L710" s="279"/>
      <c r="M710" s="280" t="s">
        <v>19</v>
      </c>
      <c r="N710" s="281" t="s">
        <v>43</v>
      </c>
      <c r="O710" s="85"/>
      <c r="P710" s="223">
        <f>O710*H710</f>
        <v>0</v>
      </c>
      <c r="Q710" s="223">
        <v>0</v>
      </c>
      <c r="R710" s="223">
        <f>Q710*H710</f>
        <v>0</v>
      </c>
      <c r="S710" s="223">
        <v>0</v>
      </c>
      <c r="T710" s="224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25" t="s">
        <v>416</v>
      </c>
      <c r="AT710" s="225" t="s">
        <v>891</v>
      </c>
      <c r="AU710" s="225" t="s">
        <v>82</v>
      </c>
      <c r="AY710" s="18" t="s">
        <v>157</v>
      </c>
      <c r="BE710" s="226">
        <f>IF(N710="základní",J710,0)</f>
        <v>0</v>
      </c>
      <c r="BF710" s="226">
        <f>IF(N710="snížená",J710,0)</f>
        <v>0</v>
      </c>
      <c r="BG710" s="226">
        <f>IF(N710="zákl. přenesená",J710,0)</f>
        <v>0</v>
      </c>
      <c r="BH710" s="226">
        <f>IF(N710="sníž. přenesená",J710,0)</f>
        <v>0</v>
      </c>
      <c r="BI710" s="226">
        <f>IF(N710="nulová",J710,0)</f>
        <v>0</v>
      </c>
      <c r="BJ710" s="18" t="s">
        <v>80</v>
      </c>
      <c r="BK710" s="226">
        <f>ROUND(I710*H710,2)</f>
        <v>0</v>
      </c>
      <c r="BL710" s="18" t="s">
        <v>300</v>
      </c>
      <c r="BM710" s="225" t="s">
        <v>1522</v>
      </c>
    </row>
    <row r="711" spans="1:47" s="2" customFormat="1" ht="12">
      <c r="A711" s="39"/>
      <c r="B711" s="40"/>
      <c r="C711" s="41"/>
      <c r="D711" s="227" t="s">
        <v>166</v>
      </c>
      <c r="E711" s="41"/>
      <c r="F711" s="228" t="s">
        <v>1521</v>
      </c>
      <c r="G711" s="41"/>
      <c r="H711" s="41"/>
      <c r="I711" s="229"/>
      <c r="J711" s="41"/>
      <c r="K711" s="41"/>
      <c r="L711" s="45"/>
      <c r="M711" s="230"/>
      <c r="N711" s="231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166</v>
      </c>
      <c r="AU711" s="18" t="s">
        <v>82</v>
      </c>
    </row>
    <row r="712" spans="1:65" s="2" customFormat="1" ht="24.15" customHeight="1">
      <c r="A712" s="39"/>
      <c r="B712" s="40"/>
      <c r="C712" s="272" t="s">
        <v>1523</v>
      </c>
      <c r="D712" s="272" t="s">
        <v>891</v>
      </c>
      <c r="E712" s="273" t="s">
        <v>1524</v>
      </c>
      <c r="F712" s="274" t="s">
        <v>1525</v>
      </c>
      <c r="G712" s="275" t="s">
        <v>308</v>
      </c>
      <c r="H712" s="276">
        <v>1</v>
      </c>
      <c r="I712" s="277"/>
      <c r="J712" s="278">
        <f>ROUND(I712*H712,2)</f>
        <v>0</v>
      </c>
      <c r="K712" s="274" t="s">
        <v>19</v>
      </c>
      <c r="L712" s="279"/>
      <c r="M712" s="280" t="s">
        <v>19</v>
      </c>
      <c r="N712" s="281" t="s">
        <v>43</v>
      </c>
      <c r="O712" s="85"/>
      <c r="P712" s="223">
        <f>O712*H712</f>
        <v>0</v>
      </c>
      <c r="Q712" s="223">
        <v>0</v>
      </c>
      <c r="R712" s="223">
        <f>Q712*H712</f>
        <v>0</v>
      </c>
      <c r="S712" s="223">
        <v>0</v>
      </c>
      <c r="T712" s="224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25" t="s">
        <v>416</v>
      </c>
      <c r="AT712" s="225" t="s">
        <v>891</v>
      </c>
      <c r="AU712" s="225" t="s">
        <v>82</v>
      </c>
      <c r="AY712" s="18" t="s">
        <v>157</v>
      </c>
      <c r="BE712" s="226">
        <f>IF(N712="základní",J712,0)</f>
        <v>0</v>
      </c>
      <c r="BF712" s="226">
        <f>IF(N712="snížená",J712,0)</f>
        <v>0</v>
      </c>
      <c r="BG712" s="226">
        <f>IF(N712="zákl. přenesená",J712,0)</f>
        <v>0</v>
      </c>
      <c r="BH712" s="226">
        <f>IF(N712="sníž. přenesená",J712,0)</f>
        <v>0</v>
      </c>
      <c r="BI712" s="226">
        <f>IF(N712="nulová",J712,0)</f>
        <v>0</v>
      </c>
      <c r="BJ712" s="18" t="s">
        <v>80</v>
      </c>
      <c r="BK712" s="226">
        <f>ROUND(I712*H712,2)</f>
        <v>0</v>
      </c>
      <c r="BL712" s="18" t="s">
        <v>300</v>
      </c>
      <c r="BM712" s="225" t="s">
        <v>1526</v>
      </c>
    </row>
    <row r="713" spans="1:47" s="2" customFormat="1" ht="12">
      <c r="A713" s="39"/>
      <c r="B713" s="40"/>
      <c r="C713" s="41"/>
      <c r="D713" s="227" t="s">
        <v>166</v>
      </c>
      <c r="E713" s="41"/>
      <c r="F713" s="228" t="s">
        <v>1525</v>
      </c>
      <c r="G713" s="41"/>
      <c r="H713" s="41"/>
      <c r="I713" s="229"/>
      <c r="J713" s="41"/>
      <c r="K713" s="41"/>
      <c r="L713" s="45"/>
      <c r="M713" s="230"/>
      <c r="N713" s="231"/>
      <c r="O713" s="85"/>
      <c r="P713" s="85"/>
      <c r="Q713" s="85"/>
      <c r="R713" s="85"/>
      <c r="S713" s="85"/>
      <c r="T713" s="86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T713" s="18" t="s">
        <v>166</v>
      </c>
      <c r="AU713" s="18" t="s">
        <v>82</v>
      </c>
    </row>
    <row r="714" spans="1:65" s="2" customFormat="1" ht="24.15" customHeight="1">
      <c r="A714" s="39"/>
      <c r="B714" s="40"/>
      <c r="C714" s="272" t="s">
        <v>1527</v>
      </c>
      <c r="D714" s="272" t="s">
        <v>891</v>
      </c>
      <c r="E714" s="273" t="s">
        <v>1528</v>
      </c>
      <c r="F714" s="274" t="s">
        <v>1529</v>
      </c>
      <c r="G714" s="275" t="s">
        <v>308</v>
      </c>
      <c r="H714" s="276">
        <v>1</v>
      </c>
      <c r="I714" s="277"/>
      <c r="J714" s="278">
        <f>ROUND(I714*H714,2)</f>
        <v>0</v>
      </c>
      <c r="K714" s="274" t="s">
        <v>19</v>
      </c>
      <c r="L714" s="279"/>
      <c r="M714" s="280" t="s">
        <v>19</v>
      </c>
      <c r="N714" s="281" t="s">
        <v>43</v>
      </c>
      <c r="O714" s="85"/>
      <c r="P714" s="223">
        <f>O714*H714</f>
        <v>0</v>
      </c>
      <c r="Q714" s="223">
        <v>0</v>
      </c>
      <c r="R714" s="223">
        <f>Q714*H714</f>
        <v>0</v>
      </c>
      <c r="S714" s="223">
        <v>0</v>
      </c>
      <c r="T714" s="224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25" t="s">
        <v>416</v>
      </c>
      <c r="AT714" s="225" t="s">
        <v>891</v>
      </c>
      <c r="AU714" s="225" t="s">
        <v>82</v>
      </c>
      <c r="AY714" s="18" t="s">
        <v>157</v>
      </c>
      <c r="BE714" s="226">
        <f>IF(N714="základní",J714,0)</f>
        <v>0</v>
      </c>
      <c r="BF714" s="226">
        <f>IF(N714="snížená",J714,0)</f>
        <v>0</v>
      </c>
      <c r="BG714" s="226">
        <f>IF(N714="zákl. přenesená",J714,0)</f>
        <v>0</v>
      </c>
      <c r="BH714" s="226">
        <f>IF(N714="sníž. přenesená",J714,0)</f>
        <v>0</v>
      </c>
      <c r="BI714" s="226">
        <f>IF(N714="nulová",J714,0)</f>
        <v>0</v>
      </c>
      <c r="BJ714" s="18" t="s">
        <v>80</v>
      </c>
      <c r="BK714" s="226">
        <f>ROUND(I714*H714,2)</f>
        <v>0</v>
      </c>
      <c r="BL714" s="18" t="s">
        <v>300</v>
      </c>
      <c r="BM714" s="225" t="s">
        <v>1530</v>
      </c>
    </row>
    <row r="715" spans="1:47" s="2" customFormat="1" ht="12">
      <c r="A715" s="39"/>
      <c r="B715" s="40"/>
      <c r="C715" s="41"/>
      <c r="D715" s="227" t="s">
        <v>166</v>
      </c>
      <c r="E715" s="41"/>
      <c r="F715" s="228" t="s">
        <v>1529</v>
      </c>
      <c r="G715" s="41"/>
      <c r="H715" s="41"/>
      <c r="I715" s="229"/>
      <c r="J715" s="41"/>
      <c r="K715" s="41"/>
      <c r="L715" s="45"/>
      <c r="M715" s="230"/>
      <c r="N715" s="231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166</v>
      </c>
      <c r="AU715" s="18" t="s">
        <v>82</v>
      </c>
    </row>
    <row r="716" spans="1:65" s="2" customFormat="1" ht="24.15" customHeight="1">
      <c r="A716" s="39"/>
      <c r="B716" s="40"/>
      <c r="C716" s="272" t="s">
        <v>1531</v>
      </c>
      <c r="D716" s="272" t="s">
        <v>891</v>
      </c>
      <c r="E716" s="273" t="s">
        <v>1532</v>
      </c>
      <c r="F716" s="274" t="s">
        <v>1533</v>
      </c>
      <c r="G716" s="275" t="s">
        <v>308</v>
      </c>
      <c r="H716" s="276">
        <v>1</v>
      </c>
      <c r="I716" s="277"/>
      <c r="J716" s="278">
        <f>ROUND(I716*H716,2)</f>
        <v>0</v>
      </c>
      <c r="K716" s="274" t="s">
        <v>19</v>
      </c>
      <c r="L716" s="279"/>
      <c r="M716" s="280" t="s">
        <v>19</v>
      </c>
      <c r="N716" s="281" t="s">
        <v>43</v>
      </c>
      <c r="O716" s="85"/>
      <c r="P716" s="223">
        <f>O716*H716</f>
        <v>0</v>
      </c>
      <c r="Q716" s="223">
        <v>0</v>
      </c>
      <c r="R716" s="223">
        <f>Q716*H716</f>
        <v>0</v>
      </c>
      <c r="S716" s="223">
        <v>0</v>
      </c>
      <c r="T716" s="224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5" t="s">
        <v>416</v>
      </c>
      <c r="AT716" s="225" t="s">
        <v>891</v>
      </c>
      <c r="AU716" s="225" t="s">
        <v>82</v>
      </c>
      <c r="AY716" s="18" t="s">
        <v>157</v>
      </c>
      <c r="BE716" s="226">
        <f>IF(N716="základní",J716,0)</f>
        <v>0</v>
      </c>
      <c r="BF716" s="226">
        <f>IF(N716="snížená",J716,0)</f>
        <v>0</v>
      </c>
      <c r="BG716" s="226">
        <f>IF(N716="zákl. přenesená",J716,0)</f>
        <v>0</v>
      </c>
      <c r="BH716" s="226">
        <f>IF(N716="sníž. přenesená",J716,0)</f>
        <v>0</v>
      </c>
      <c r="BI716" s="226">
        <f>IF(N716="nulová",J716,0)</f>
        <v>0</v>
      </c>
      <c r="BJ716" s="18" t="s">
        <v>80</v>
      </c>
      <c r="BK716" s="226">
        <f>ROUND(I716*H716,2)</f>
        <v>0</v>
      </c>
      <c r="BL716" s="18" t="s">
        <v>300</v>
      </c>
      <c r="BM716" s="225" t="s">
        <v>1534</v>
      </c>
    </row>
    <row r="717" spans="1:47" s="2" customFormat="1" ht="12">
      <c r="A717" s="39"/>
      <c r="B717" s="40"/>
      <c r="C717" s="41"/>
      <c r="D717" s="227" t="s">
        <v>166</v>
      </c>
      <c r="E717" s="41"/>
      <c r="F717" s="228" t="s">
        <v>1533</v>
      </c>
      <c r="G717" s="41"/>
      <c r="H717" s="41"/>
      <c r="I717" s="229"/>
      <c r="J717" s="41"/>
      <c r="K717" s="41"/>
      <c r="L717" s="45"/>
      <c r="M717" s="230"/>
      <c r="N717" s="231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166</v>
      </c>
      <c r="AU717" s="18" t="s">
        <v>82</v>
      </c>
    </row>
    <row r="718" spans="1:65" s="2" customFormat="1" ht="24.15" customHeight="1">
      <c r="A718" s="39"/>
      <c r="B718" s="40"/>
      <c r="C718" s="272" t="s">
        <v>1535</v>
      </c>
      <c r="D718" s="272" t="s">
        <v>891</v>
      </c>
      <c r="E718" s="273" t="s">
        <v>1536</v>
      </c>
      <c r="F718" s="274" t="s">
        <v>1537</v>
      </c>
      <c r="G718" s="275" t="s">
        <v>308</v>
      </c>
      <c r="H718" s="276">
        <v>1</v>
      </c>
      <c r="I718" s="277"/>
      <c r="J718" s="278">
        <f>ROUND(I718*H718,2)</f>
        <v>0</v>
      </c>
      <c r="K718" s="274" t="s">
        <v>19</v>
      </c>
      <c r="L718" s="279"/>
      <c r="M718" s="280" t="s">
        <v>19</v>
      </c>
      <c r="N718" s="281" t="s">
        <v>43</v>
      </c>
      <c r="O718" s="85"/>
      <c r="P718" s="223">
        <f>O718*H718</f>
        <v>0</v>
      </c>
      <c r="Q718" s="223">
        <v>0</v>
      </c>
      <c r="R718" s="223">
        <f>Q718*H718</f>
        <v>0</v>
      </c>
      <c r="S718" s="223">
        <v>0</v>
      </c>
      <c r="T718" s="224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25" t="s">
        <v>416</v>
      </c>
      <c r="AT718" s="225" t="s">
        <v>891</v>
      </c>
      <c r="AU718" s="225" t="s">
        <v>82</v>
      </c>
      <c r="AY718" s="18" t="s">
        <v>157</v>
      </c>
      <c r="BE718" s="226">
        <f>IF(N718="základní",J718,0)</f>
        <v>0</v>
      </c>
      <c r="BF718" s="226">
        <f>IF(N718="snížená",J718,0)</f>
        <v>0</v>
      </c>
      <c r="BG718" s="226">
        <f>IF(N718="zákl. přenesená",J718,0)</f>
        <v>0</v>
      </c>
      <c r="BH718" s="226">
        <f>IF(N718="sníž. přenesená",J718,0)</f>
        <v>0</v>
      </c>
      <c r="BI718" s="226">
        <f>IF(N718="nulová",J718,0)</f>
        <v>0</v>
      </c>
      <c r="BJ718" s="18" t="s">
        <v>80</v>
      </c>
      <c r="BK718" s="226">
        <f>ROUND(I718*H718,2)</f>
        <v>0</v>
      </c>
      <c r="BL718" s="18" t="s">
        <v>300</v>
      </c>
      <c r="BM718" s="225" t="s">
        <v>1538</v>
      </c>
    </row>
    <row r="719" spans="1:47" s="2" customFormat="1" ht="12">
      <c r="A719" s="39"/>
      <c r="B719" s="40"/>
      <c r="C719" s="41"/>
      <c r="D719" s="227" t="s">
        <v>166</v>
      </c>
      <c r="E719" s="41"/>
      <c r="F719" s="228" t="s">
        <v>1537</v>
      </c>
      <c r="G719" s="41"/>
      <c r="H719" s="41"/>
      <c r="I719" s="229"/>
      <c r="J719" s="41"/>
      <c r="K719" s="41"/>
      <c r="L719" s="45"/>
      <c r="M719" s="230"/>
      <c r="N719" s="231"/>
      <c r="O719" s="85"/>
      <c r="P719" s="85"/>
      <c r="Q719" s="85"/>
      <c r="R719" s="85"/>
      <c r="S719" s="85"/>
      <c r="T719" s="86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T719" s="18" t="s">
        <v>166</v>
      </c>
      <c r="AU719" s="18" t="s">
        <v>82</v>
      </c>
    </row>
    <row r="720" spans="1:65" s="2" customFormat="1" ht="24.15" customHeight="1">
      <c r="A720" s="39"/>
      <c r="B720" s="40"/>
      <c r="C720" s="272" t="s">
        <v>1539</v>
      </c>
      <c r="D720" s="272" t="s">
        <v>891</v>
      </c>
      <c r="E720" s="273" t="s">
        <v>1540</v>
      </c>
      <c r="F720" s="274" t="s">
        <v>1541</v>
      </c>
      <c r="G720" s="275" t="s">
        <v>308</v>
      </c>
      <c r="H720" s="276">
        <v>1</v>
      </c>
      <c r="I720" s="277"/>
      <c r="J720" s="278">
        <f>ROUND(I720*H720,2)</f>
        <v>0</v>
      </c>
      <c r="K720" s="274" t="s">
        <v>19</v>
      </c>
      <c r="L720" s="279"/>
      <c r="M720" s="280" t="s">
        <v>19</v>
      </c>
      <c r="N720" s="281" t="s">
        <v>43</v>
      </c>
      <c r="O720" s="85"/>
      <c r="P720" s="223">
        <f>O720*H720</f>
        <v>0</v>
      </c>
      <c r="Q720" s="223">
        <v>0</v>
      </c>
      <c r="R720" s="223">
        <f>Q720*H720</f>
        <v>0</v>
      </c>
      <c r="S720" s="223">
        <v>0</v>
      </c>
      <c r="T720" s="224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5" t="s">
        <v>416</v>
      </c>
      <c r="AT720" s="225" t="s">
        <v>891</v>
      </c>
      <c r="AU720" s="225" t="s">
        <v>82</v>
      </c>
      <c r="AY720" s="18" t="s">
        <v>157</v>
      </c>
      <c r="BE720" s="226">
        <f>IF(N720="základní",J720,0)</f>
        <v>0</v>
      </c>
      <c r="BF720" s="226">
        <f>IF(N720="snížená",J720,0)</f>
        <v>0</v>
      </c>
      <c r="BG720" s="226">
        <f>IF(N720="zákl. přenesená",J720,0)</f>
        <v>0</v>
      </c>
      <c r="BH720" s="226">
        <f>IF(N720="sníž. přenesená",J720,0)</f>
        <v>0</v>
      </c>
      <c r="BI720" s="226">
        <f>IF(N720="nulová",J720,0)</f>
        <v>0</v>
      </c>
      <c r="BJ720" s="18" t="s">
        <v>80</v>
      </c>
      <c r="BK720" s="226">
        <f>ROUND(I720*H720,2)</f>
        <v>0</v>
      </c>
      <c r="BL720" s="18" t="s">
        <v>300</v>
      </c>
      <c r="BM720" s="225" t="s">
        <v>1542</v>
      </c>
    </row>
    <row r="721" spans="1:47" s="2" customFormat="1" ht="12">
      <c r="A721" s="39"/>
      <c r="B721" s="40"/>
      <c r="C721" s="41"/>
      <c r="D721" s="227" t="s">
        <v>166</v>
      </c>
      <c r="E721" s="41"/>
      <c r="F721" s="228" t="s">
        <v>1541</v>
      </c>
      <c r="G721" s="41"/>
      <c r="H721" s="41"/>
      <c r="I721" s="229"/>
      <c r="J721" s="41"/>
      <c r="K721" s="41"/>
      <c r="L721" s="45"/>
      <c r="M721" s="230"/>
      <c r="N721" s="231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166</v>
      </c>
      <c r="AU721" s="18" t="s">
        <v>82</v>
      </c>
    </row>
    <row r="722" spans="1:65" s="2" customFormat="1" ht="24.15" customHeight="1">
      <c r="A722" s="39"/>
      <c r="B722" s="40"/>
      <c r="C722" s="272" t="s">
        <v>1543</v>
      </c>
      <c r="D722" s="272" t="s">
        <v>891</v>
      </c>
      <c r="E722" s="273" t="s">
        <v>1544</v>
      </c>
      <c r="F722" s="274" t="s">
        <v>1545</v>
      </c>
      <c r="G722" s="275" t="s">
        <v>308</v>
      </c>
      <c r="H722" s="276">
        <v>1</v>
      </c>
      <c r="I722" s="277"/>
      <c r="J722" s="278">
        <f>ROUND(I722*H722,2)</f>
        <v>0</v>
      </c>
      <c r="K722" s="274" t="s">
        <v>19</v>
      </c>
      <c r="L722" s="279"/>
      <c r="M722" s="280" t="s">
        <v>19</v>
      </c>
      <c r="N722" s="281" t="s">
        <v>43</v>
      </c>
      <c r="O722" s="85"/>
      <c r="P722" s="223">
        <f>O722*H722</f>
        <v>0</v>
      </c>
      <c r="Q722" s="223">
        <v>0</v>
      </c>
      <c r="R722" s="223">
        <f>Q722*H722</f>
        <v>0</v>
      </c>
      <c r="S722" s="223">
        <v>0</v>
      </c>
      <c r="T722" s="224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25" t="s">
        <v>416</v>
      </c>
      <c r="AT722" s="225" t="s">
        <v>891</v>
      </c>
      <c r="AU722" s="225" t="s">
        <v>82</v>
      </c>
      <c r="AY722" s="18" t="s">
        <v>157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8" t="s">
        <v>80</v>
      </c>
      <c r="BK722" s="226">
        <f>ROUND(I722*H722,2)</f>
        <v>0</v>
      </c>
      <c r="BL722" s="18" t="s">
        <v>300</v>
      </c>
      <c r="BM722" s="225" t="s">
        <v>1546</v>
      </c>
    </row>
    <row r="723" spans="1:47" s="2" customFormat="1" ht="12">
      <c r="A723" s="39"/>
      <c r="B723" s="40"/>
      <c r="C723" s="41"/>
      <c r="D723" s="227" t="s">
        <v>166</v>
      </c>
      <c r="E723" s="41"/>
      <c r="F723" s="228" t="s">
        <v>1545</v>
      </c>
      <c r="G723" s="41"/>
      <c r="H723" s="41"/>
      <c r="I723" s="229"/>
      <c r="J723" s="41"/>
      <c r="K723" s="41"/>
      <c r="L723" s="45"/>
      <c r="M723" s="230"/>
      <c r="N723" s="231"/>
      <c r="O723" s="85"/>
      <c r="P723" s="85"/>
      <c r="Q723" s="85"/>
      <c r="R723" s="85"/>
      <c r="S723" s="85"/>
      <c r="T723" s="86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T723" s="18" t="s">
        <v>166</v>
      </c>
      <c r="AU723" s="18" t="s">
        <v>82</v>
      </c>
    </row>
    <row r="724" spans="1:65" s="2" customFormat="1" ht="24.15" customHeight="1">
      <c r="A724" s="39"/>
      <c r="B724" s="40"/>
      <c r="C724" s="272" t="s">
        <v>1547</v>
      </c>
      <c r="D724" s="272" t="s">
        <v>891</v>
      </c>
      <c r="E724" s="273" t="s">
        <v>1548</v>
      </c>
      <c r="F724" s="274" t="s">
        <v>1549</v>
      </c>
      <c r="G724" s="275" t="s">
        <v>308</v>
      </c>
      <c r="H724" s="276">
        <v>1</v>
      </c>
      <c r="I724" s="277"/>
      <c r="J724" s="278">
        <f>ROUND(I724*H724,2)</f>
        <v>0</v>
      </c>
      <c r="K724" s="274" t="s">
        <v>19</v>
      </c>
      <c r="L724" s="279"/>
      <c r="M724" s="280" t="s">
        <v>19</v>
      </c>
      <c r="N724" s="281" t="s">
        <v>43</v>
      </c>
      <c r="O724" s="85"/>
      <c r="P724" s="223">
        <f>O724*H724</f>
        <v>0</v>
      </c>
      <c r="Q724" s="223">
        <v>0</v>
      </c>
      <c r="R724" s="223">
        <f>Q724*H724</f>
        <v>0</v>
      </c>
      <c r="S724" s="223">
        <v>0</v>
      </c>
      <c r="T724" s="224">
        <f>S724*H724</f>
        <v>0</v>
      </c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R724" s="225" t="s">
        <v>416</v>
      </c>
      <c r="AT724" s="225" t="s">
        <v>891</v>
      </c>
      <c r="AU724" s="225" t="s">
        <v>82</v>
      </c>
      <c r="AY724" s="18" t="s">
        <v>157</v>
      </c>
      <c r="BE724" s="226">
        <f>IF(N724="základní",J724,0)</f>
        <v>0</v>
      </c>
      <c r="BF724" s="226">
        <f>IF(N724="snížená",J724,0)</f>
        <v>0</v>
      </c>
      <c r="BG724" s="226">
        <f>IF(N724="zákl. přenesená",J724,0)</f>
        <v>0</v>
      </c>
      <c r="BH724" s="226">
        <f>IF(N724="sníž. přenesená",J724,0)</f>
        <v>0</v>
      </c>
      <c r="BI724" s="226">
        <f>IF(N724="nulová",J724,0)</f>
        <v>0</v>
      </c>
      <c r="BJ724" s="18" t="s">
        <v>80</v>
      </c>
      <c r="BK724" s="226">
        <f>ROUND(I724*H724,2)</f>
        <v>0</v>
      </c>
      <c r="BL724" s="18" t="s">
        <v>300</v>
      </c>
      <c r="BM724" s="225" t="s">
        <v>1550</v>
      </c>
    </row>
    <row r="725" spans="1:47" s="2" customFormat="1" ht="12">
      <c r="A725" s="39"/>
      <c r="B725" s="40"/>
      <c r="C725" s="41"/>
      <c r="D725" s="227" t="s">
        <v>166</v>
      </c>
      <c r="E725" s="41"/>
      <c r="F725" s="228" t="s">
        <v>1549</v>
      </c>
      <c r="G725" s="41"/>
      <c r="H725" s="41"/>
      <c r="I725" s="229"/>
      <c r="J725" s="41"/>
      <c r="K725" s="41"/>
      <c r="L725" s="45"/>
      <c r="M725" s="230"/>
      <c r="N725" s="231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166</v>
      </c>
      <c r="AU725" s="18" t="s">
        <v>82</v>
      </c>
    </row>
    <row r="726" spans="1:65" s="2" customFormat="1" ht="24.15" customHeight="1">
      <c r="A726" s="39"/>
      <c r="B726" s="40"/>
      <c r="C726" s="272" t="s">
        <v>1551</v>
      </c>
      <c r="D726" s="272" t="s">
        <v>891</v>
      </c>
      <c r="E726" s="273" t="s">
        <v>1552</v>
      </c>
      <c r="F726" s="274" t="s">
        <v>1553</v>
      </c>
      <c r="G726" s="275" t="s">
        <v>308</v>
      </c>
      <c r="H726" s="276">
        <v>1</v>
      </c>
      <c r="I726" s="277"/>
      <c r="J726" s="278">
        <f>ROUND(I726*H726,2)</f>
        <v>0</v>
      </c>
      <c r="K726" s="274" t="s">
        <v>19</v>
      </c>
      <c r="L726" s="279"/>
      <c r="M726" s="280" t="s">
        <v>19</v>
      </c>
      <c r="N726" s="281" t="s">
        <v>43</v>
      </c>
      <c r="O726" s="85"/>
      <c r="P726" s="223">
        <f>O726*H726</f>
        <v>0</v>
      </c>
      <c r="Q726" s="223">
        <v>0</v>
      </c>
      <c r="R726" s="223">
        <f>Q726*H726</f>
        <v>0</v>
      </c>
      <c r="S726" s="223">
        <v>0</v>
      </c>
      <c r="T726" s="224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5" t="s">
        <v>416</v>
      </c>
      <c r="AT726" s="225" t="s">
        <v>891</v>
      </c>
      <c r="AU726" s="225" t="s">
        <v>82</v>
      </c>
      <c r="AY726" s="18" t="s">
        <v>157</v>
      </c>
      <c r="BE726" s="226">
        <f>IF(N726="základní",J726,0)</f>
        <v>0</v>
      </c>
      <c r="BF726" s="226">
        <f>IF(N726="snížená",J726,0)</f>
        <v>0</v>
      </c>
      <c r="BG726" s="226">
        <f>IF(N726="zákl. přenesená",J726,0)</f>
        <v>0</v>
      </c>
      <c r="BH726" s="226">
        <f>IF(N726="sníž. přenesená",J726,0)</f>
        <v>0</v>
      </c>
      <c r="BI726" s="226">
        <f>IF(N726="nulová",J726,0)</f>
        <v>0</v>
      </c>
      <c r="BJ726" s="18" t="s">
        <v>80</v>
      </c>
      <c r="BK726" s="226">
        <f>ROUND(I726*H726,2)</f>
        <v>0</v>
      </c>
      <c r="BL726" s="18" t="s">
        <v>300</v>
      </c>
      <c r="BM726" s="225" t="s">
        <v>1554</v>
      </c>
    </row>
    <row r="727" spans="1:47" s="2" customFormat="1" ht="12">
      <c r="A727" s="39"/>
      <c r="B727" s="40"/>
      <c r="C727" s="41"/>
      <c r="D727" s="227" t="s">
        <v>166</v>
      </c>
      <c r="E727" s="41"/>
      <c r="F727" s="228" t="s">
        <v>1553</v>
      </c>
      <c r="G727" s="41"/>
      <c r="H727" s="41"/>
      <c r="I727" s="229"/>
      <c r="J727" s="41"/>
      <c r="K727" s="41"/>
      <c r="L727" s="45"/>
      <c r="M727" s="230"/>
      <c r="N727" s="231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166</v>
      </c>
      <c r="AU727" s="18" t="s">
        <v>82</v>
      </c>
    </row>
    <row r="728" spans="1:65" s="2" customFormat="1" ht="24.15" customHeight="1">
      <c r="A728" s="39"/>
      <c r="B728" s="40"/>
      <c r="C728" s="272" t="s">
        <v>1555</v>
      </c>
      <c r="D728" s="272" t="s">
        <v>891</v>
      </c>
      <c r="E728" s="273" t="s">
        <v>1556</v>
      </c>
      <c r="F728" s="274" t="s">
        <v>1557</v>
      </c>
      <c r="G728" s="275" t="s">
        <v>308</v>
      </c>
      <c r="H728" s="276">
        <v>1</v>
      </c>
      <c r="I728" s="277"/>
      <c r="J728" s="278">
        <f>ROUND(I728*H728,2)</f>
        <v>0</v>
      </c>
      <c r="K728" s="274" t="s">
        <v>19</v>
      </c>
      <c r="L728" s="279"/>
      <c r="M728" s="280" t="s">
        <v>19</v>
      </c>
      <c r="N728" s="281" t="s">
        <v>43</v>
      </c>
      <c r="O728" s="85"/>
      <c r="P728" s="223">
        <f>O728*H728</f>
        <v>0</v>
      </c>
      <c r="Q728" s="223">
        <v>0</v>
      </c>
      <c r="R728" s="223">
        <f>Q728*H728</f>
        <v>0</v>
      </c>
      <c r="S728" s="223">
        <v>0</v>
      </c>
      <c r="T728" s="224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25" t="s">
        <v>416</v>
      </c>
      <c r="AT728" s="225" t="s">
        <v>891</v>
      </c>
      <c r="AU728" s="225" t="s">
        <v>82</v>
      </c>
      <c r="AY728" s="18" t="s">
        <v>157</v>
      </c>
      <c r="BE728" s="226">
        <f>IF(N728="základní",J728,0)</f>
        <v>0</v>
      </c>
      <c r="BF728" s="226">
        <f>IF(N728="snížená",J728,0)</f>
        <v>0</v>
      </c>
      <c r="BG728" s="226">
        <f>IF(N728="zákl. přenesená",J728,0)</f>
        <v>0</v>
      </c>
      <c r="BH728" s="226">
        <f>IF(N728="sníž. přenesená",J728,0)</f>
        <v>0</v>
      </c>
      <c r="BI728" s="226">
        <f>IF(N728="nulová",J728,0)</f>
        <v>0</v>
      </c>
      <c r="BJ728" s="18" t="s">
        <v>80</v>
      </c>
      <c r="BK728" s="226">
        <f>ROUND(I728*H728,2)</f>
        <v>0</v>
      </c>
      <c r="BL728" s="18" t="s">
        <v>300</v>
      </c>
      <c r="BM728" s="225" t="s">
        <v>1558</v>
      </c>
    </row>
    <row r="729" spans="1:47" s="2" customFormat="1" ht="12">
      <c r="A729" s="39"/>
      <c r="B729" s="40"/>
      <c r="C729" s="41"/>
      <c r="D729" s="227" t="s">
        <v>166</v>
      </c>
      <c r="E729" s="41"/>
      <c r="F729" s="228" t="s">
        <v>1557</v>
      </c>
      <c r="G729" s="41"/>
      <c r="H729" s="41"/>
      <c r="I729" s="229"/>
      <c r="J729" s="41"/>
      <c r="K729" s="41"/>
      <c r="L729" s="45"/>
      <c r="M729" s="230"/>
      <c r="N729" s="231"/>
      <c r="O729" s="85"/>
      <c r="P729" s="85"/>
      <c r="Q729" s="85"/>
      <c r="R729" s="85"/>
      <c r="S729" s="85"/>
      <c r="T729" s="86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166</v>
      </c>
      <c r="AU729" s="18" t="s">
        <v>82</v>
      </c>
    </row>
    <row r="730" spans="1:65" s="2" customFormat="1" ht="24.15" customHeight="1">
      <c r="A730" s="39"/>
      <c r="B730" s="40"/>
      <c r="C730" s="272" t="s">
        <v>1559</v>
      </c>
      <c r="D730" s="272" t="s">
        <v>891</v>
      </c>
      <c r="E730" s="273" t="s">
        <v>1560</v>
      </c>
      <c r="F730" s="274" t="s">
        <v>1561</v>
      </c>
      <c r="G730" s="275" t="s">
        <v>308</v>
      </c>
      <c r="H730" s="276">
        <v>1</v>
      </c>
      <c r="I730" s="277"/>
      <c r="J730" s="278">
        <f>ROUND(I730*H730,2)</f>
        <v>0</v>
      </c>
      <c r="K730" s="274" t="s">
        <v>19</v>
      </c>
      <c r="L730" s="279"/>
      <c r="M730" s="280" t="s">
        <v>19</v>
      </c>
      <c r="N730" s="281" t="s">
        <v>43</v>
      </c>
      <c r="O730" s="85"/>
      <c r="P730" s="223">
        <f>O730*H730</f>
        <v>0</v>
      </c>
      <c r="Q730" s="223">
        <v>0</v>
      </c>
      <c r="R730" s="223">
        <f>Q730*H730</f>
        <v>0</v>
      </c>
      <c r="S730" s="223">
        <v>0</v>
      </c>
      <c r="T730" s="224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5" t="s">
        <v>416</v>
      </c>
      <c r="AT730" s="225" t="s">
        <v>891</v>
      </c>
      <c r="AU730" s="225" t="s">
        <v>82</v>
      </c>
      <c r="AY730" s="18" t="s">
        <v>157</v>
      </c>
      <c r="BE730" s="226">
        <f>IF(N730="základní",J730,0)</f>
        <v>0</v>
      </c>
      <c r="BF730" s="226">
        <f>IF(N730="snížená",J730,0)</f>
        <v>0</v>
      </c>
      <c r="BG730" s="226">
        <f>IF(N730="zákl. přenesená",J730,0)</f>
        <v>0</v>
      </c>
      <c r="BH730" s="226">
        <f>IF(N730="sníž. přenesená",J730,0)</f>
        <v>0</v>
      </c>
      <c r="BI730" s="226">
        <f>IF(N730="nulová",J730,0)</f>
        <v>0</v>
      </c>
      <c r="BJ730" s="18" t="s">
        <v>80</v>
      </c>
      <c r="BK730" s="226">
        <f>ROUND(I730*H730,2)</f>
        <v>0</v>
      </c>
      <c r="BL730" s="18" t="s">
        <v>300</v>
      </c>
      <c r="BM730" s="225" t="s">
        <v>1562</v>
      </c>
    </row>
    <row r="731" spans="1:47" s="2" customFormat="1" ht="12">
      <c r="A731" s="39"/>
      <c r="B731" s="40"/>
      <c r="C731" s="41"/>
      <c r="D731" s="227" t="s">
        <v>166</v>
      </c>
      <c r="E731" s="41"/>
      <c r="F731" s="228" t="s">
        <v>1561</v>
      </c>
      <c r="G731" s="41"/>
      <c r="H731" s="41"/>
      <c r="I731" s="229"/>
      <c r="J731" s="41"/>
      <c r="K731" s="41"/>
      <c r="L731" s="45"/>
      <c r="M731" s="230"/>
      <c r="N731" s="231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166</v>
      </c>
      <c r="AU731" s="18" t="s">
        <v>82</v>
      </c>
    </row>
    <row r="732" spans="1:65" s="2" customFormat="1" ht="24.15" customHeight="1">
      <c r="A732" s="39"/>
      <c r="B732" s="40"/>
      <c r="C732" s="272" t="s">
        <v>1563</v>
      </c>
      <c r="D732" s="272" t="s">
        <v>891</v>
      </c>
      <c r="E732" s="273" t="s">
        <v>1564</v>
      </c>
      <c r="F732" s="274" t="s">
        <v>1565</v>
      </c>
      <c r="G732" s="275" t="s">
        <v>308</v>
      </c>
      <c r="H732" s="276">
        <v>1</v>
      </c>
      <c r="I732" s="277"/>
      <c r="J732" s="278">
        <f>ROUND(I732*H732,2)</f>
        <v>0</v>
      </c>
      <c r="K732" s="274" t="s">
        <v>19</v>
      </c>
      <c r="L732" s="279"/>
      <c r="M732" s="280" t="s">
        <v>19</v>
      </c>
      <c r="N732" s="281" t="s">
        <v>43</v>
      </c>
      <c r="O732" s="85"/>
      <c r="P732" s="223">
        <f>O732*H732</f>
        <v>0</v>
      </c>
      <c r="Q732" s="223">
        <v>0</v>
      </c>
      <c r="R732" s="223">
        <f>Q732*H732</f>
        <v>0</v>
      </c>
      <c r="S732" s="223">
        <v>0</v>
      </c>
      <c r="T732" s="224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5" t="s">
        <v>416</v>
      </c>
      <c r="AT732" s="225" t="s">
        <v>891</v>
      </c>
      <c r="AU732" s="225" t="s">
        <v>82</v>
      </c>
      <c r="AY732" s="18" t="s">
        <v>157</v>
      </c>
      <c r="BE732" s="226">
        <f>IF(N732="základní",J732,0)</f>
        <v>0</v>
      </c>
      <c r="BF732" s="226">
        <f>IF(N732="snížená",J732,0)</f>
        <v>0</v>
      </c>
      <c r="BG732" s="226">
        <f>IF(N732="zákl. přenesená",J732,0)</f>
        <v>0</v>
      </c>
      <c r="BH732" s="226">
        <f>IF(N732="sníž. přenesená",J732,0)</f>
        <v>0</v>
      </c>
      <c r="BI732" s="226">
        <f>IF(N732="nulová",J732,0)</f>
        <v>0</v>
      </c>
      <c r="BJ732" s="18" t="s">
        <v>80</v>
      </c>
      <c r="BK732" s="226">
        <f>ROUND(I732*H732,2)</f>
        <v>0</v>
      </c>
      <c r="BL732" s="18" t="s">
        <v>300</v>
      </c>
      <c r="BM732" s="225" t="s">
        <v>1566</v>
      </c>
    </row>
    <row r="733" spans="1:47" s="2" customFormat="1" ht="12">
      <c r="A733" s="39"/>
      <c r="B733" s="40"/>
      <c r="C733" s="41"/>
      <c r="D733" s="227" t="s">
        <v>166</v>
      </c>
      <c r="E733" s="41"/>
      <c r="F733" s="228" t="s">
        <v>1565</v>
      </c>
      <c r="G733" s="41"/>
      <c r="H733" s="41"/>
      <c r="I733" s="229"/>
      <c r="J733" s="41"/>
      <c r="K733" s="41"/>
      <c r="L733" s="45"/>
      <c r="M733" s="230"/>
      <c r="N733" s="231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166</v>
      </c>
      <c r="AU733" s="18" t="s">
        <v>82</v>
      </c>
    </row>
    <row r="734" spans="1:65" s="2" customFormat="1" ht="24.15" customHeight="1">
      <c r="A734" s="39"/>
      <c r="B734" s="40"/>
      <c r="C734" s="272" t="s">
        <v>1567</v>
      </c>
      <c r="D734" s="272" t="s">
        <v>891</v>
      </c>
      <c r="E734" s="273" t="s">
        <v>1568</v>
      </c>
      <c r="F734" s="274" t="s">
        <v>1569</v>
      </c>
      <c r="G734" s="275" t="s">
        <v>308</v>
      </c>
      <c r="H734" s="276">
        <v>1</v>
      </c>
      <c r="I734" s="277"/>
      <c r="J734" s="278">
        <f>ROUND(I734*H734,2)</f>
        <v>0</v>
      </c>
      <c r="K734" s="274" t="s">
        <v>19</v>
      </c>
      <c r="L734" s="279"/>
      <c r="M734" s="280" t="s">
        <v>19</v>
      </c>
      <c r="N734" s="281" t="s">
        <v>43</v>
      </c>
      <c r="O734" s="85"/>
      <c r="P734" s="223">
        <f>O734*H734</f>
        <v>0</v>
      </c>
      <c r="Q734" s="223">
        <v>0</v>
      </c>
      <c r="R734" s="223">
        <f>Q734*H734</f>
        <v>0</v>
      </c>
      <c r="S734" s="223">
        <v>0</v>
      </c>
      <c r="T734" s="224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5" t="s">
        <v>416</v>
      </c>
      <c r="AT734" s="225" t="s">
        <v>891</v>
      </c>
      <c r="AU734" s="225" t="s">
        <v>82</v>
      </c>
      <c r="AY734" s="18" t="s">
        <v>157</v>
      </c>
      <c r="BE734" s="226">
        <f>IF(N734="základní",J734,0)</f>
        <v>0</v>
      </c>
      <c r="BF734" s="226">
        <f>IF(N734="snížená",J734,0)</f>
        <v>0</v>
      </c>
      <c r="BG734" s="226">
        <f>IF(N734="zákl. přenesená",J734,0)</f>
        <v>0</v>
      </c>
      <c r="BH734" s="226">
        <f>IF(N734="sníž. přenesená",J734,0)</f>
        <v>0</v>
      </c>
      <c r="BI734" s="226">
        <f>IF(N734="nulová",J734,0)</f>
        <v>0</v>
      </c>
      <c r="BJ734" s="18" t="s">
        <v>80</v>
      </c>
      <c r="BK734" s="226">
        <f>ROUND(I734*H734,2)</f>
        <v>0</v>
      </c>
      <c r="BL734" s="18" t="s">
        <v>300</v>
      </c>
      <c r="BM734" s="225" t="s">
        <v>1570</v>
      </c>
    </row>
    <row r="735" spans="1:47" s="2" customFormat="1" ht="12">
      <c r="A735" s="39"/>
      <c r="B735" s="40"/>
      <c r="C735" s="41"/>
      <c r="D735" s="227" t="s">
        <v>166</v>
      </c>
      <c r="E735" s="41"/>
      <c r="F735" s="228" t="s">
        <v>1569</v>
      </c>
      <c r="G735" s="41"/>
      <c r="H735" s="41"/>
      <c r="I735" s="229"/>
      <c r="J735" s="41"/>
      <c r="K735" s="41"/>
      <c r="L735" s="45"/>
      <c r="M735" s="230"/>
      <c r="N735" s="231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166</v>
      </c>
      <c r="AU735" s="18" t="s">
        <v>82</v>
      </c>
    </row>
    <row r="736" spans="1:65" s="2" customFormat="1" ht="24.15" customHeight="1">
      <c r="A736" s="39"/>
      <c r="B736" s="40"/>
      <c r="C736" s="272" t="s">
        <v>1571</v>
      </c>
      <c r="D736" s="272" t="s">
        <v>891</v>
      </c>
      <c r="E736" s="273" t="s">
        <v>1572</v>
      </c>
      <c r="F736" s="274" t="s">
        <v>1573</v>
      </c>
      <c r="G736" s="275" t="s">
        <v>308</v>
      </c>
      <c r="H736" s="276">
        <v>1</v>
      </c>
      <c r="I736" s="277"/>
      <c r="J736" s="278">
        <f>ROUND(I736*H736,2)</f>
        <v>0</v>
      </c>
      <c r="K736" s="274" t="s">
        <v>19</v>
      </c>
      <c r="L736" s="279"/>
      <c r="M736" s="280" t="s">
        <v>19</v>
      </c>
      <c r="N736" s="281" t="s">
        <v>43</v>
      </c>
      <c r="O736" s="85"/>
      <c r="P736" s="223">
        <f>O736*H736</f>
        <v>0</v>
      </c>
      <c r="Q736" s="223">
        <v>0</v>
      </c>
      <c r="R736" s="223">
        <f>Q736*H736</f>
        <v>0</v>
      </c>
      <c r="S736" s="223">
        <v>0</v>
      </c>
      <c r="T736" s="224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25" t="s">
        <v>416</v>
      </c>
      <c r="AT736" s="225" t="s">
        <v>891</v>
      </c>
      <c r="AU736" s="225" t="s">
        <v>82</v>
      </c>
      <c r="AY736" s="18" t="s">
        <v>157</v>
      </c>
      <c r="BE736" s="226">
        <f>IF(N736="základní",J736,0)</f>
        <v>0</v>
      </c>
      <c r="BF736" s="226">
        <f>IF(N736="snížená",J736,0)</f>
        <v>0</v>
      </c>
      <c r="BG736" s="226">
        <f>IF(N736="zákl. přenesená",J736,0)</f>
        <v>0</v>
      </c>
      <c r="BH736" s="226">
        <f>IF(N736="sníž. přenesená",J736,0)</f>
        <v>0</v>
      </c>
      <c r="BI736" s="226">
        <f>IF(N736="nulová",J736,0)</f>
        <v>0</v>
      </c>
      <c r="BJ736" s="18" t="s">
        <v>80</v>
      </c>
      <c r="BK736" s="226">
        <f>ROUND(I736*H736,2)</f>
        <v>0</v>
      </c>
      <c r="BL736" s="18" t="s">
        <v>300</v>
      </c>
      <c r="BM736" s="225" t="s">
        <v>1574</v>
      </c>
    </row>
    <row r="737" spans="1:47" s="2" customFormat="1" ht="12">
      <c r="A737" s="39"/>
      <c r="B737" s="40"/>
      <c r="C737" s="41"/>
      <c r="D737" s="227" t="s">
        <v>166</v>
      </c>
      <c r="E737" s="41"/>
      <c r="F737" s="228" t="s">
        <v>1573</v>
      </c>
      <c r="G737" s="41"/>
      <c r="H737" s="41"/>
      <c r="I737" s="229"/>
      <c r="J737" s="41"/>
      <c r="K737" s="41"/>
      <c r="L737" s="45"/>
      <c r="M737" s="230"/>
      <c r="N737" s="231"/>
      <c r="O737" s="85"/>
      <c r="P737" s="85"/>
      <c r="Q737" s="85"/>
      <c r="R737" s="85"/>
      <c r="S737" s="85"/>
      <c r="T737" s="86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T737" s="18" t="s">
        <v>166</v>
      </c>
      <c r="AU737" s="18" t="s">
        <v>82</v>
      </c>
    </row>
    <row r="738" spans="1:65" s="2" customFormat="1" ht="24.15" customHeight="1">
      <c r="A738" s="39"/>
      <c r="B738" s="40"/>
      <c r="C738" s="272" t="s">
        <v>1575</v>
      </c>
      <c r="D738" s="272" t="s">
        <v>891</v>
      </c>
      <c r="E738" s="273" t="s">
        <v>1576</v>
      </c>
      <c r="F738" s="274" t="s">
        <v>1577</v>
      </c>
      <c r="G738" s="275" t="s">
        <v>308</v>
      </c>
      <c r="H738" s="276">
        <v>1</v>
      </c>
      <c r="I738" s="277"/>
      <c r="J738" s="278">
        <f>ROUND(I738*H738,2)</f>
        <v>0</v>
      </c>
      <c r="K738" s="274" t="s">
        <v>19</v>
      </c>
      <c r="L738" s="279"/>
      <c r="M738" s="280" t="s">
        <v>19</v>
      </c>
      <c r="N738" s="281" t="s">
        <v>43</v>
      </c>
      <c r="O738" s="85"/>
      <c r="P738" s="223">
        <f>O738*H738</f>
        <v>0</v>
      </c>
      <c r="Q738" s="223">
        <v>0</v>
      </c>
      <c r="R738" s="223">
        <f>Q738*H738</f>
        <v>0</v>
      </c>
      <c r="S738" s="223">
        <v>0</v>
      </c>
      <c r="T738" s="224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25" t="s">
        <v>416</v>
      </c>
      <c r="AT738" s="225" t="s">
        <v>891</v>
      </c>
      <c r="AU738" s="225" t="s">
        <v>82</v>
      </c>
      <c r="AY738" s="18" t="s">
        <v>157</v>
      </c>
      <c r="BE738" s="226">
        <f>IF(N738="základní",J738,0)</f>
        <v>0</v>
      </c>
      <c r="BF738" s="226">
        <f>IF(N738="snížená",J738,0)</f>
        <v>0</v>
      </c>
      <c r="BG738" s="226">
        <f>IF(N738="zákl. přenesená",J738,0)</f>
        <v>0</v>
      </c>
      <c r="BH738" s="226">
        <f>IF(N738="sníž. přenesená",J738,0)</f>
        <v>0</v>
      </c>
      <c r="BI738" s="226">
        <f>IF(N738="nulová",J738,0)</f>
        <v>0</v>
      </c>
      <c r="BJ738" s="18" t="s">
        <v>80</v>
      </c>
      <c r="BK738" s="226">
        <f>ROUND(I738*H738,2)</f>
        <v>0</v>
      </c>
      <c r="BL738" s="18" t="s">
        <v>300</v>
      </c>
      <c r="BM738" s="225" t="s">
        <v>1578</v>
      </c>
    </row>
    <row r="739" spans="1:47" s="2" customFormat="1" ht="12">
      <c r="A739" s="39"/>
      <c r="B739" s="40"/>
      <c r="C739" s="41"/>
      <c r="D739" s="227" t="s">
        <v>166</v>
      </c>
      <c r="E739" s="41"/>
      <c r="F739" s="228" t="s">
        <v>1577</v>
      </c>
      <c r="G739" s="41"/>
      <c r="H739" s="41"/>
      <c r="I739" s="229"/>
      <c r="J739" s="41"/>
      <c r="K739" s="41"/>
      <c r="L739" s="45"/>
      <c r="M739" s="230"/>
      <c r="N739" s="231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166</v>
      </c>
      <c r="AU739" s="18" t="s">
        <v>82</v>
      </c>
    </row>
    <row r="740" spans="1:65" s="2" customFormat="1" ht="24.15" customHeight="1">
      <c r="A740" s="39"/>
      <c r="B740" s="40"/>
      <c r="C740" s="272" t="s">
        <v>1579</v>
      </c>
      <c r="D740" s="272" t="s">
        <v>891</v>
      </c>
      <c r="E740" s="273" t="s">
        <v>1580</v>
      </c>
      <c r="F740" s="274" t="s">
        <v>1581</v>
      </c>
      <c r="G740" s="275" t="s">
        <v>308</v>
      </c>
      <c r="H740" s="276">
        <v>1</v>
      </c>
      <c r="I740" s="277"/>
      <c r="J740" s="278">
        <f>ROUND(I740*H740,2)</f>
        <v>0</v>
      </c>
      <c r="K740" s="274" t="s">
        <v>19</v>
      </c>
      <c r="L740" s="279"/>
      <c r="M740" s="280" t="s">
        <v>19</v>
      </c>
      <c r="N740" s="281" t="s">
        <v>43</v>
      </c>
      <c r="O740" s="85"/>
      <c r="P740" s="223">
        <f>O740*H740</f>
        <v>0</v>
      </c>
      <c r="Q740" s="223">
        <v>0</v>
      </c>
      <c r="R740" s="223">
        <f>Q740*H740</f>
        <v>0</v>
      </c>
      <c r="S740" s="223">
        <v>0</v>
      </c>
      <c r="T740" s="224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25" t="s">
        <v>416</v>
      </c>
      <c r="AT740" s="225" t="s">
        <v>891</v>
      </c>
      <c r="AU740" s="225" t="s">
        <v>82</v>
      </c>
      <c r="AY740" s="18" t="s">
        <v>157</v>
      </c>
      <c r="BE740" s="226">
        <f>IF(N740="základní",J740,0)</f>
        <v>0</v>
      </c>
      <c r="BF740" s="226">
        <f>IF(N740="snížená",J740,0)</f>
        <v>0</v>
      </c>
      <c r="BG740" s="226">
        <f>IF(N740="zákl. přenesená",J740,0)</f>
        <v>0</v>
      </c>
      <c r="BH740" s="226">
        <f>IF(N740="sníž. přenesená",J740,0)</f>
        <v>0</v>
      </c>
      <c r="BI740" s="226">
        <f>IF(N740="nulová",J740,0)</f>
        <v>0</v>
      </c>
      <c r="BJ740" s="18" t="s">
        <v>80</v>
      </c>
      <c r="BK740" s="226">
        <f>ROUND(I740*H740,2)</f>
        <v>0</v>
      </c>
      <c r="BL740" s="18" t="s">
        <v>300</v>
      </c>
      <c r="BM740" s="225" t="s">
        <v>1582</v>
      </c>
    </row>
    <row r="741" spans="1:47" s="2" customFormat="1" ht="12">
      <c r="A741" s="39"/>
      <c r="B741" s="40"/>
      <c r="C741" s="41"/>
      <c r="D741" s="227" t="s">
        <v>166</v>
      </c>
      <c r="E741" s="41"/>
      <c r="F741" s="228" t="s">
        <v>1581</v>
      </c>
      <c r="G741" s="41"/>
      <c r="H741" s="41"/>
      <c r="I741" s="229"/>
      <c r="J741" s="41"/>
      <c r="K741" s="41"/>
      <c r="L741" s="45"/>
      <c r="M741" s="230"/>
      <c r="N741" s="231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166</v>
      </c>
      <c r="AU741" s="18" t="s">
        <v>82</v>
      </c>
    </row>
    <row r="742" spans="1:65" s="2" customFormat="1" ht="24.15" customHeight="1">
      <c r="A742" s="39"/>
      <c r="B742" s="40"/>
      <c r="C742" s="272" t="s">
        <v>1583</v>
      </c>
      <c r="D742" s="272" t="s">
        <v>891</v>
      </c>
      <c r="E742" s="273" t="s">
        <v>1584</v>
      </c>
      <c r="F742" s="274" t="s">
        <v>1585</v>
      </c>
      <c r="G742" s="275" t="s">
        <v>308</v>
      </c>
      <c r="H742" s="276">
        <v>1</v>
      </c>
      <c r="I742" s="277"/>
      <c r="J742" s="278">
        <f>ROUND(I742*H742,2)</f>
        <v>0</v>
      </c>
      <c r="K742" s="274" t="s">
        <v>19</v>
      </c>
      <c r="L742" s="279"/>
      <c r="M742" s="280" t="s">
        <v>19</v>
      </c>
      <c r="N742" s="281" t="s">
        <v>43</v>
      </c>
      <c r="O742" s="85"/>
      <c r="P742" s="223">
        <f>O742*H742</f>
        <v>0</v>
      </c>
      <c r="Q742" s="223">
        <v>0</v>
      </c>
      <c r="R742" s="223">
        <f>Q742*H742</f>
        <v>0</v>
      </c>
      <c r="S742" s="223">
        <v>0</v>
      </c>
      <c r="T742" s="224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25" t="s">
        <v>416</v>
      </c>
      <c r="AT742" s="225" t="s">
        <v>891</v>
      </c>
      <c r="AU742" s="225" t="s">
        <v>82</v>
      </c>
      <c r="AY742" s="18" t="s">
        <v>157</v>
      </c>
      <c r="BE742" s="226">
        <f>IF(N742="základní",J742,0)</f>
        <v>0</v>
      </c>
      <c r="BF742" s="226">
        <f>IF(N742="snížená",J742,0)</f>
        <v>0</v>
      </c>
      <c r="BG742" s="226">
        <f>IF(N742="zákl. přenesená",J742,0)</f>
        <v>0</v>
      </c>
      <c r="BH742" s="226">
        <f>IF(N742="sníž. přenesená",J742,0)</f>
        <v>0</v>
      </c>
      <c r="BI742" s="226">
        <f>IF(N742="nulová",J742,0)</f>
        <v>0</v>
      </c>
      <c r="BJ742" s="18" t="s">
        <v>80</v>
      </c>
      <c r="BK742" s="226">
        <f>ROUND(I742*H742,2)</f>
        <v>0</v>
      </c>
      <c r="BL742" s="18" t="s">
        <v>300</v>
      </c>
      <c r="BM742" s="225" t="s">
        <v>1586</v>
      </c>
    </row>
    <row r="743" spans="1:47" s="2" customFormat="1" ht="12">
      <c r="A743" s="39"/>
      <c r="B743" s="40"/>
      <c r="C743" s="41"/>
      <c r="D743" s="227" t="s">
        <v>166</v>
      </c>
      <c r="E743" s="41"/>
      <c r="F743" s="228" t="s">
        <v>1585</v>
      </c>
      <c r="G743" s="41"/>
      <c r="H743" s="41"/>
      <c r="I743" s="229"/>
      <c r="J743" s="41"/>
      <c r="K743" s="41"/>
      <c r="L743" s="45"/>
      <c r="M743" s="230"/>
      <c r="N743" s="231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166</v>
      </c>
      <c r="AU743" s="18" t="s">
        <v>82</v>
      </c>
    </row>
    <row r="744" spans="1:65" s="2" customFormat="1" ht="24.15" customHeight="1">
      <c r="A744" s="39"/>
      <c r="B744" s="40"/>
      <c r="C744" s="272" t="s">
        <v>1587</v>
      </c>
      <c r="D744" s="272" t="s">
        <v>891</v>
      </c>
      <c r="E744" s="273" t="s">
        <v>1588</v>
      </c>
      <c r="F744" s="274" t="s">
        <v>1589</v>
      </c>
      <c r="G744" s="275" t="s">
        <v>308</v>
      </c>
      <c r="H744" s="276">
        <v>1</v>
      </c>
      <c r="I744" s="277"/>
      <c r="J744" s="278">
        <f>ROUND(I744*H744,2)</f>
        <v>0</v>
      </c>
      <c r="K744" s="274" t="s">
        <v>19</v>
      </c>
      <c r="L744" s="279"/>
      <c r="M744" s="280" t="s">
        <v>19</v>
      </c>
      <c r="N744" s="281" t="s">
        <v>43</v>
      </c>
      <c r="O744" s="85"/>
      <c r="P744" s="223">
        <f>O744*H744</f>
        <v>0</v>
      </c>
      <c r="Q744" s="223">
        <v>0</v>
      </c>
      <c r="R744" s="223">
        <f>Q744*H744</f>
        <v>0</v>
      </c>
      <c r="S744" s="223">
        <v>0</v>
      </c>
      <c r="T744" s="224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25" t="s">
        <v>416</v>
      </c>
      <c r="AT744" s="225" t="s">
        <v>891</v>
      </c>
      <c r="AU744" s="225" t="s">
        <v>82</v>
      </c>
      <c r="AY744" s="18" t="s">
        <v>157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8" t="s">
        <v>80</v>
      </c>
      <c r="BK744" s="226">
        <f>ROUND(I744*H744,2)</f>
        <v>0</v>
      </c>
      <c r="BL744" s="18" t="s">
        <v>300</v>
      </c>
      <c r="BM744" s="225" t="s">
        <v>1590</v>
      </c>
    </row>
    <row r="745" spans="1:47" s="2" customFormat="1" ht="12">
      <c r="A745" s="39"/>
      <c r="B745" s="40"/>
      <c r="C745" s="41"/>
      <c r="D745" s="227" t="s">
        <v>166</v>
      </c>
      <c r="E745" s="41"/>
      <c r="F745" s="228" t="s">
        <v>1589</v>
      </c>
      <c r="G745" s="41"/>
      <c r="H745" s="41"/>
      <c r="I745" s="229"/>
      <c r="J745" s="41"/>
      <c r="K745" s="41"/>
      <c r="L745" s="45"/>
      <c r="M745" s="230"/>
      <c r="N745" s="231"/>
      <c r="O745" s="85"/>
      <c r="P745" s="85"/>
      <c r="Q745" s="85"/>
      <c r="R745" s="85"/>
      <c r="S745" s="85"/>
      <c r="T745" s="86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T745" s="18" t="s">
        <v>166</v>
      </c>
      <c r="AU745" s="18" t="s">
        <v>82</v>
      </c>
    </row>
    <row r="746" spans="1:65" s="2" customFormat="1" ht="24.15" customHeight="1">
      <c r="A746" s="39"/>
      <c r="B746" s="40"/>
      <c r="C746" s="272" t="s">
        <v>1591</v>
      </c>
      <c r="D746" s="272" t="s">
        <v>891</v>
      </c>
      <c r="E746" s="273" t="s">
        <v>1592</v>
      </c>
      <c r="F746" s="274" t="s">
        <v>1593</v>
      </c>
      <c r="G746" s="275" t="s">
        <v>308</v>
      </c>
      <c r="H746" s="276">
        <v>1</v>
      </c>
      <c r="I746" s="277"/>
      <c r="J746" s="278">
        <f>ROUND(I746*H746,2)</f>
        <v>0</v>
      </c>
      <c r="K746" s="274" t="s">
        <v>19</v>
      </c>
      <c r="L746" s="279"/>
      <c r="M746" s="280" t="s">
        <v>19</v>
      </c>
      <c r="N746" s="281" t="s">
        <v>43</v>
      </c>
      <c r="O746" s="85"/>
      <c r="P746" s="223">
        <f>O746*H746</f>
        <v>0</v>
      </c>
      <c r="Q746" s="223">
        <v>0</v>
      </c>
      <c r="R746" s="223">
        <f>Q746*H746</f>
        <v>0</v>
      </c>
      <c r="S746" s="223">
        <v>0</v>
      </c>
      <c r="T746" s="224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25" t="s">
        <v>416</v>
      </c>
      <c r="AT746" s="225" t="s">
        <v>891</v>
      </c>
      <c r="AU746" s="225" t="s">
        <v>82</v>
      </c>
      <c r="AY746" s="18" t="s">
        <v>157</v>
      </c>
      <c r="BE746" s="226">
        <f>IF(N746="základní",J746,0)</f>
        <v>0</v>
      </c>
      <c r="BF746" s="226">
        <f>IF(N746="snížená",J746,0)</f>
        <v>0</v>
      </c>
      <c r="BG746" s="226">
        <f>IF(N746="zákl. přenesená",J746,0)</f>
        <v>0</v>
      </c>
      <c r="BH746" s="226">
        <f>IF(N746="sníž. přenesená",J746,0)</f>
        <v>0</v>
      </c>
      <c r="BI746" s="226">
        <f>IF(N746="nulová",J746,0)</f>
        <v>0</v>
      </c>
      <c r="BJ746" s="18" t="s">
        <v>80</v>
      </c>
      <c r="BK746" s="226">
        <f>ROUND(I746*H746,2)</f>
        <v>0</v>
      </c>
      <c r="BL746" s="18" t="s">
        <v>300</v>
      </c>
      <c r="BM746" s="225" t="s">
        <v>1594</v>
      </c>
    </row>
    <row r="747" spans="1:47" s="2" customFormat="1" ht="12">
      <c r="A747" s="39"/>
      <c r="B747" s="40"/>
      <c r="C747" s="41"/>
      <c r="D747" s="227" t="s">
        <v>166</v>
      </c>
      <c r="E747" s="41"/>
      <c r="F747" s="228" t="s">
        <v>1593</v>
      </c>
      <c r="G747" s="41"/>
      <c r="H747" s="41"/>
      <c r="I747" s="229"/>
      <c r="J747" s="41"/>
      <c r="K747" s="41"/>
      <c r="L747" s="45"/>
      <c r="M747" s="230"/>
      <c r="N747" s="231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166</v>
      </c>
      <c r="AU747" s="18" t="s">
        <v>82</v>
      </c>
    </row>
    <row r="748" spans="1:65" s="2" customFormat="1" ht="24.15" customHeight="1">
      <c r="A748" s="39"/>
      <c r="B748" s="40"/>
      <c r="C748" s="272" t="s">
        <v>1595</v>
      </c>
      <c r="D748" s="272" t="s">
        <v>891</v>
      </c>
      <c r="E748" s="273" t="s">
        <v>1596</v>
      </c>
      <c r="F748" s="274" t="s">
        <v>1597</v>
      </c>
      <c r="G748" s="275" t="s">
        <v>308</v>
      </c>
      <c r="H748" s="276">
        <v>1</v>
      </c>
      <c r="I748" s="277"/>
      <c r="J748" s="278">
        <f>ROUND(I748*H748,2)</f>
        <v>0</v>
      </c>
      <c r="K748" s="274" t="s">
        <v>19</v>
      </c>
      <c r="L748" s="279"/>
      <c r="M748" s="280" t="s">
        <v>19</v>
      </c>
      <c r="N748" s="281" t="s">
        <v>43</v>
      </c>
      <c r="O748" s="85"/>
      <c r="P748" s="223">
        <f>O748*H748</f>
        <v>0</v>
      </c>
      <c r="Q748" s="223">
        <v>0</v>
      </c>
      <c r="R748" s="223">
        <f>Q748*H748</f>
        <v>0</v>
      </c>
      <c r="S748" s="223">
        <v>0</v>
      </c>
      <c r="T748" s="224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25" t="s">
        <v>416</v>
      </c>
      <c r="AT748" s="225" t="s">
        <v>891</v>
      </c>
      <c r="AU748" s="225" t="s">
        <v>82</v>
      </c>
      <c r="AY748" s="18" t="s">
        <v>157</v>
      </c>
      <c r="BE748" s="226">
        <f>IF(N748="základní",J748,0)</f>
        <v>0</v>
      </c>
      <c r="BF748" s="226">
        <f>IF(N748="snížená",J748,0)</f>
        <v>0</v>
      </c>
      <c r="BG748" s="226">
        <f>IF(N748="zákl. přenesená",J748,0)</f>
        <v>0</v>
      </c>
      <c r="BH748" s="226">
        <f>IF(N748="sníž. přenesená",J748,0)</f>
        <v>0</v>
      </c>
      <c r="BI748" s="226">
        <f>IF(N748="nulová",J748,0)</f>
        <v>0</v>
      </c>
      <c r="BJ748" s="18" t="s">
        <v>80</v>
      </c>
      <c r="BK748" s="226">
        <f>ROUND(I748*H748,2)</f>
        <v>0</v>
      </c>
      <c r="BL748" s="18" t="s">
        <v>300</v>
      </c>
      <c r="BM748" s="225" t="s">
        <v>1598</v>
      </c>
    </row>
    <row r="749" spans="1:47" s="2" customFormat="1" ht="12">
      <c r="A749" s="39"/>
      <c r="B749" s="40"/>
      <c r="C749" s="41"/>
      <c r="D749" s="227" t="s">
        <v>166</v>
      </c>
      <c r="E749" s="41"/>
      <c r="F749" s="228" t="s">
        <v>1597</v>
      </c>
      <c r="G749" s="41"/>
      <c r="H749" s="41"/>
      <c r="I749" s="229"/>
      <c r="J749" s="41"/>
      <c r="K749" s="41"/>
      <c r="L749" s="45"/>
      <c r="M749" s="230"/>
      <c r="N749" s="231"/>
      <c r="O749" s="85"/>
      <c r="P749" s="85"/>
      <c r="Q749" s="85"/>
      <c r="R749" s="85"/>
      <c r="S749" s="85"/>
      <c r="T749" s="86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8" t="s">
        <v>166</v>
      </c>
      <c r="AU749" s="18" t="s">
        <v>82</v>
      </c>
    </row>
    <row r="750" spans="1:65" s="2" customFormat="1" ht="24.15" customHeight="1">
      <c r="A750" s="39"/>
      <c r="B750" s="40"/>
      <c r="C750" s="272" t="s">
        <v>1599</v>
      </c>
      <c r="D750" s="272" t="s">
        <v>891</v>
      </c>
      <c r="E750" s="273" t="s">
        <v>1600</v>
      </c>
      <c r="F750" s="274" t="s">
        <v>1601</v>
      </c>
      <c r="G750" s="275" t="s">
        <v>308</v>
      </c>
      <c r="H750" s="276">
        <v>1</v>
      </c>
      <c r="I750" s="277"/>
      <c r="J750" s="278">
        <f>ROUND(I750*H750,2)</f>
        <v>0</v>
      </c>
      <c r="K750" s="274" t="s">
        <v>19</v>
      </c>
      <c r="L750" s="279"/>
      <c r="M750" s="280" t="s">
        <v>19</v>
      </c>
      <c r="N750" s="281" t="s">
        <v>43</v>
      </c>
      <c r="O750" s="85"/>
      <c r="P750" s="223">
        <f>O750*H750</f>
        <v>0</v>
      </c>
      <c r="Q750" s="223">
        <v>0</v>
      </c>
      <c r="R750" s="223">
        <f>Q750*H750</f>
        <v>0</v>
      </c>
      <c r="S750" s="223">
        <v>0</v>
      </c>
      <c r="T750" s="224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25" t="s">
        <v>416</v>
      </c>
      <c r="AT750" s="225" t="s">
        <v>891</v>
      </c>
      <c r="AU750" s="225" t="s">
        <v>82</v>
      </c>
      <c r="AY750" s="18" t="s">
        <v>157</v>
      </c>
      <c r="BE750" s="226">
        <f>IF(N750="základní",J750,0)</f>
        <v>0</v>
      </c>
      <c r="BF750" s="226">
        <f>IF(N750="snížená",J750,0)</f>
        <v>0</v>
      </c>
      <c r="BG750" s="226">
        <f>IF(N750="zákl. přenesená",J750,0)</f>
        <v>0</v>
      </c>
      <c r="BH750" s="226">
        <f>IF(N750="sníž. přenesená",J750,0)</f>
        <v>0</v>
      </c>
      <c r="BI750" s="226">
        <f>IF(N750="nulová",J750,0)</f>
        <v>0</v>
      </c>
      <c r="BJ750" s="18" t="s">
        <v>80</v>
      </c>
      <c r="BK750" s="226">
        <f>ROUND(I750*H750,2)</f>
        <v>0</v>
      </c>
      <c r="BL750" s="18" t="s">
        <v>300</v>
      </c>
      <c r="BM750" s="225" t="s">
        <v>1602</v>
      </c>
    </row>
    <row r="751" spans="1:47" s="2" customFormat="1" ht="12">
      <c r="A751" s="39"/>
      <c r="B751" s="40"/>
      <c r="C751" s="41"/>
      <c r="D751" s="227" t="s">
        <v>166</v>
      </c>
      <c r="E751" s="41"/>
      <c r="F751" s="228" t="s">
        <v>1601</v>
      </c>
      <c r="G751" s="41"/>
      <c r="H751" s="41"/>
      <c r="I751" s="229"/>
      <c r="J751" s="41"/>
      <c r="K751" s="41"/>
      <c r="L751" s="45"/>
      <c r="M751" s="230"/>
      <c r="N751" s="231"/>
      <c r="O751" s="85"/>
      <c r="P751" s="85"/>
      <c r="Q751" s="85"/>
      <c r="R751" s="85"/>
      <c r="S751" s="85"/>
      <c r="T751" s="86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166</v>
      </c>
      <c r="AU751" s="18" t="s">
        <v>82</v>
      </c>
    </row>
    <row r="752" spans="1:65" s="2" customFormat="1" ht="24.15" customHeight="1">
      <c r="A752" s="39"/>
      <c r="B752" s="40"/>
      <c r="C752" s="272" t="s">
        <v>1603</v>
      </c>
      <c r="D752" s="272" t="s">
        <v>891</v>
      </c>
      <c r="E752" s="273" t="s">
        <v>1604</v>
      </c>
      <c r="F752" s="274" t="s">
        <v>1605</v>
      </c>
      <c r="G752" s="275" t="s">
        <v>308</v>
      </c>
      <c r="H752" s="276">
        <v>1</v>
      </c>
      <c r="I752" s="277"/>
      <c r="J752" s="278">
        <f>ROUND(I752*H752,2)</f>
        <v>0</v>
      </c>
      <c r="K752" s="274" t="s">
        <v>19</v>
      </c>
      <c r="L752" s="279"/>
      <c r="M752" s="280" t="s">
        <v>19</v>
      </c>
      <c r="N752" s="281" t="s">
        <v>43</v>
      </c>
      <c r="O752" s="85"/>
      <c r="P752" s="223">
        <f>O752*H752</f>
        <v>0</v>
      </c>
      <c r="Q752" s="223">
        <v>0</v>
      </c>
      <c r="R752" s="223">
        <f>Q752*H752</f>
        <v>0</v>
      </c>
      <c r="S752" s="223">
        <v>0</v>
      </c>
      <c r="T752" s="224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5" t="s">
        <v>416</v>
      </c>
      <c r="AT752" s="225" t="s">
        <v>891</v>
      </c>
      <c r="AU752" s="225" t="s">
        <v>82</v>
      </c>
      <c r="AY752" s="18" t="s">
        <v>157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8" t="s">
        <v>80</v>
      </c>
      <c r="BK752" s="226">
        <f>ROUND(I752*H752,2)</f>
        <v>0</v>
      </c>
      <c r="BL752" s="18" t="s">
        <v>300</v>
      </c>
      <c r="BM752" s="225" t="s">
        <v>1606</v>
      </c>
    </row>
    <row r="753" spans="1:47" s="2" customFormat="1" ht="12">
      <c r="A753" s="39"/>
      <c r="B753" s="40"/>
      <c r="C753" s="41"/>
      <c r="D753" s="227" t="s">
        <v>166</v>
      </c>
      <c r="E753" s="41"/>
      <c r="F753" s="228" t="s">
        <v>1605</v>
      </c>
      <c r="G753" s="41"/>
      <c r="H753" s="41"/>
      <c r="I753" s="229"/>
      <c r="J753" s="41"/>
      <c r="K753" s="41"/>
      <c r="L753" s="45"/>
      <c r="M753" s="230"/>
      <c r="N753" s="231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166</v>
      </c>
      <c r="AU753" s="18" t="s">
        <v>82</v>
      </c>
    </row>
    <row r="754" spans="1:65" s="2" customFormat="1" ht="24.15" customHeight="1">
      <c r="A754" s="39"/>
      <c r="B754" s="40"/>
      <c r="C754" s="272" t="s">
        <v>1607</v>
      </c>
      <c r="D754" s="272" t="s">
        <v>891</v>
      </c>
      <c r="E754" s="273" t="s">
        <v>1608</v>
      </c>
      <c r="F754" s="274" t="s">
        <v>1609</v>
      </c>
      <c r="G754" s="275" t="s">
        <v>308</v>
      </c>
      <c r="H754" s="276">
        <v>1</v>
      </c>
      <c r="I754" s="277"/>
      <c r="J754" s="278">
        <f>ROUND(I754*H754,2)</f>
        <v>0</v>
      </c>
      <c r="K754" s="274" t="s">
        <v>19</v>
      </c>
      <c r="L754" s="279"/>
      <c r="M754" s="280" t="s">
        <v>19</v>
      </c>
      <c r="N754" s="281" t="s">
        <v>43</v>
      </c>
      <c r="O754" s="85"/>
      <c r="P754" s="223">
        <f>O754*H754</f>
        <v>0</v>
      </c>
      <c r="Q754" s="223">
        <v>0</v>
      </c>
      <c r="R754" s="223">
        <f>Q754*H754</f>
        <v>0</v>
      </c>
      <c r="S754" s="223">
        <v>0</v>
      </c>
      <c r="T754" s="224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25" t="s">
        <v>416</v>
      </c>
      <c r="AT754" s="225" t="s">
        <v>891</v>
      </c>
      <c r="AU754" s="225" t="s">
        <v>82</v>
      </c>
      <c r="AY754" s="18" t="s">
        <v>157</v>
      </c>
      <c r="BE754" s="226">
        <f>IF(N754="základní",J754,0)</f>
        <v>0</v>
      </c>
      <c r="BF754" s="226">
        <f>IF(N754="snížená",J754,0)</f>
        <v>0</v>
      </c>
      <c r="BG754" s="226">
        <f>IF(N754="zákl. přenesená",J754,0)</f>
        <v>0</v>
      </c>
      <c r="BH754" s="226">
        <f>IF(N754="sníž. přenesená",J754,0)</f>
        <v>0</v>
      </c>
      <c r="BI754" s="226">
        <f>IF(N754="nulová",J754,0)</f>
        <v>0</v>
      </c>
      <c r="BJ754" s="18" t="s">
        <v>80</v>
      </c>
      <c r="BK754" s="226">
        <f>ROUND(I754*H754,2)</f>
        <v>0</v>
      </c>
      <c r="BL754" s="18" t="s">
        <v>300</v>
      </c>
      <c r="BM754" s="225" t="s">
        <v>1610</v>
      </c>
    </row>
    <row r="755" spans="1:47" s="2" customFormat="1" ht="12">
      <c r="A755" s="39"/>
      <c r="B755" s="40"/>
      <c r="C755" s="41"/>
      <c r="D755" s="227" t="s">
        <v>166</v>
      </c>
      <c r="E755" s="41"/>
      <c r="F755" s="228" t="s">
        <v>1609</v>
      </c>
      <c r="G755" s="41"/>
      <c r="H755" s="41"/>
      <c r="I755" s="229"/>
      <c r="J755" s="41"/>
      <c r="K755" s="41"/>
      <c r="L755" s="45"/>
      <c r="M755" s="230"/>
      <c r="N755" s="231"/>
      <c r="O755" s="85"/>
      <c r="P755" s="85"/>
      <c r="Q755" s="85"/>
      <c r="R755" s="85"/>
      <c r="S755" s="85"/>
      <c r="T755" s="86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8" t="s">
        <v>166</v>
      </c>
      <c r="AU755" s="18" t="s">
        <v>82</v>
      </c>
    </row>
    <row r="756" spans="1:65" s="2" customFormat="1" ht="24.15" customHeight="1">
      <c r="A756" s="39"/>
      <c r="B756" s="40"/>
      <c r="C756" s="272" t="s">
        <v>1611</v>
      </c>
      <c r="D756" s="272" t="s">
        <v>891</v>
      </c>
      <c r="E756" s="273" t="s">
        <v>1612</v>
      </c>
      <c r="F756" s="274" t="s">
        <v>1613</v>
      </c>
      <c r="G756" s="275" t="s">
        <v>308</v>
      </c>
      <c r="H756" s="276">
        <v>1</v>
      </c>
      <c r="I756" s="277"/>
      <c r="J756" s="278">
        <f>ROUND(I756*H756,2)</f>
        <v>0</v>
      </c>
      <c r="K756" s="274" t="s">
        <v>19</v>
      </c>
      <c r="L756" s="279"/>
      <c r="M756" s="280" t="s">
        <v>19</v>
      </c>
      <c r="N756" s="281" t="s">
        <v>43</v>
      </c>
      <c r="O756" s="85"/>
      <c r="P756" s="223">
        <f>O756*H756</f>
        <v>0</v>
      </c>
      <c r="Q756" s="223">
        <v>0</v>
      </c>
      <c r="R756" s="223">
        <f>Q756*H756</f>
        <v>0</v>
      </c>
      <c r="S756" s="223">
        <v>0</v>
      </c>
      <c r="T756" s="224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25" t="s">
        <v>416</v>
      </c>
      <c r="AT756" s="225" t="s">
        <v>891</v>
      </c>
      <c r="AU756" s="225" t="s">
        <v>82</v>
      </c>
      <c r="AY756" s="18" t="s">
        <v>157</v>
      </c>
      <c r="BE756" s="226">
        <f>IF(N756="základní",J756,0)</f>
        <v>0</v>
      </c>
      <c r="BF756" s="226">
        <f>IF(N756="snížená",J756,0)</f>
        <v>0</v>
      </c>
      <c r="BG756" s="226">
        <f>IF(N756="zákl. přenesená",J756,0)</f>
        <v>0</v>
      </c>
      <c r="BH756" s="226">
        <f>IF(N756="sníž. přenesená",J756,0)</f>
        <v>0</v>
      </c>
      <c r="BI756" s="226">
        <f>IF(N756="nulová",J756,0)</f>
        <v>0</v>
      </c>
      <c r="BJ756" s="18" t="s">
        <v>80</v>
      </c>
      <c r="BK756" s="226">
        <f>ROUND(I756*H756,2)</f>
        <v>0</v>
      </c>
      <c r="BL756" s="18" t="s">
        <v>300</v>
      </c>
      <c r="BM756" s="225" t="s">
        <v>1614</v>
      </c>
    </row>
    <row r="757" spans="1:47" s="2" customFormat="1" ht="12">
      <c r="A757" s="39"/>
      <c r="B757" s="40"/>
      <c r="C757" s="41"/>
      <c r="D757" s="227" t="s">
        <v>166</v>
      </c>
      <c r="E757" s="41"/>
      <c r="F757" s="228" t="s">
        <v>1613</v>
      </c>
      <c r="G757" s="41"/>
      <c r="H757" s="41"/>
      <c r="I757" s="229"/>
      <c r="J757" s="41"/>
      <c r="K757" s="41"/>
      <c r="L757" s="45"/>
      <c r="M757" s="230"/>
      <c r="N757" s="231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166</v>
      </c>
      <c r="AU757" s="18" t="s">
        <v>82</v>
      </c>
    </row>
    <row r="758" spans="1:65" s="2" customFormat="1" ht="24.15" customHeight="1">
      <c r="A758" s="39"/>
      <c r="B758" s="40"/>
      <c r="C758" s="272" t="s">
        <v>1615</v>
      </c>
      <c r="D758" s="272" t="s">
        <v>891</v>
      </c>
      <c r="E758" s="273" t="s">
        <v>1616</v>
      </c>
      <c r="F758" s="274" t="s">
        <v>1617</v>
      </c>
      <c r="G758" s="275" t="s">
        <v>308</v>
      </c>
      <c r="H758" s="276">
        <v>1</v>
      </c>
      <c r="I758" s="277"/>
      <c r="J758" s="278">
        <f>ROUND(I758*H758,2)</f>
        <v>0</v>
      </c>
      <c r="K758" s="274" t="s">
        <v>19</v>
      </c>
      <c r="L758" s="279"/>
      <c r="M758" s="280" t="s">
        <v>19</v>
      </c>
      <c r="N758" s="281" t="s">
        <v>43</v>
      </c>
      <c r="O758" s="85"/>
      <c r="P758" s="223">
        <f>O758*H758</f>
        <v>0</v>
      </c>
      <c r="Q758" s="223">
        <v>0</v>
      </c>
      <c r="R758" s="223">
        <f>Q758*H758</f>
        <v>0</v>
      </c>
      <c r="S758" s="223">
        <v>0</v>
      </c>
      <c r="T758" s="224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5" t="s">
        <v>416</v>
      </c>
      <c r="AT758" s="225" t="s">
        <v>891</v>
      </c>
      <c r="AU758" s="225" t="s">
        <v>82</v>
      </c>
      <c r="AY758" s="18" t="s">
        <v>157</v>
      </c>
      <c r="BE758" s="226">
        <f>IF(N758="základní",J758,0)</f>
        <v>0</v>
      </c>
      <c r="BF758" s="226">
        <f>IF(N758="snížená",J758,0)</f>
        <v>0</v>
      </c>
      <c r="BG758" s="226">
        <f>IF(N758="zákl. přenesená",J758,0)</f>
        <v>0</v>
      </c>
      <c r="BH758" s="226">
        <f>IF(N758="sníž. přenesená",J758,0)</f>
        <v>0</v>
      </c>
      <c r="BI758" s="226">
        <f>IF(N758="nulová",J758,0)</f>
        <v>0</v>
      </c>
      <c r="BJ758" s="18" t="s">
        <v>80</v>
      </c>
      <c r="BK758" s="226">
        <f>ROUND(I758*H758,2)</f>
        <v>0</v>
      </c>
      <c r="BL758" s="18" t="s">
        <v>300</v>
      </c>
      <c r="BM758" s="225" t="s">
        <v>1618</v>
      </c>
    </row>
    <row r="759" spans="1:47" s="2" customFormat="1" ht="12">
      <c r="A759" s="39"/>
      <c r="B759" s="40"/>
      <c r="C759" s="41"/>
      <c r="D759" s="227" t="s">
        <v>166</v>
      </c>
      <c r="E759" s="41"/>
      <c r="F759" s="228" t="s">
        <v>1617</v>
      </c>
      <c r="G759" s="41"/>
      <c r="H759" s="41"/>
      <c r="I759" s="229"/>
      <c r="J759" s="41"/>
      <c r="K759" s="41"/>
      <c r="L759" s="45"/>
      <c r="M759" s="230"/>
      <c r="N759" s="231"/>
      <c r="O759" s="85"/>
      <c r="P759" s="85"/>
      <c r="Q759" s="85"/>
      <c r="R759" s="85"/>
      <c r="S759" s="85"/>
      <c r="T759" s="86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166</v>
      </c>
      <c r="AU759" s="18" t="s">
        <v>82</v>
      </c>
    </row>
    <row r="760" spans="1:65" s="2" customFormat="1" ht="24.15" customHeight="1">
      <c r="A760" s="39"/>
      <c r="B760" s="40"/>
      <c r="C760" s="272" t="s">
        <v>1619</v>
      </c>
      <c r="D760" s="272" t="s">
        <v>891</v>
      </c>
      <c r="E760" s="273" t="s">
        <v>1620</v>
      </c>
      <c r="F760" s="274" t="s">
        <v>1621</v>
      </c>
      <c r="G760" s="275" t="s">
        <v>308</v>
      </c>
      <c r="H760" s="276">
        <v>1</v>
      </c>
      <c r="I760" s="277"/>
      <c r="J760" s="278">
        <f>ROUND(I760*H760,2)</f>
        <v>0</v>
      </c>
      <c r="K760" s="274" t="s">
        <v>19</v>
      </c>
      <c r="L760" s="279"/>
      <c r="M760" s="280" t="s">
        <v>19</v>
      </c>
      <c r="N760" s="281" t="s">
        <v>43</v>
      </c>
      <c r="O760" s="85"/>
      <c r="P760" s="223">
        <f>O760*H760</f>
        <v>0</v>
      </c>
      <c r="Q760" s="223">
        <v>0</v>
      </c>
      <c r="R760" s="223">
        <f>Q760*H760</f>
        <v>0</v>
      </c>
      <c r="S760" s="223">
        <v>0</v>
      </c>
      <c r="T760" s="224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5" t="s">
        <v>416</v>
      </c>
      <c r="AT760" s="225" t="s">
        <v>891</v>
      </c>
      <c r="AU760" s="225" t="s">
        <v>82</v>
      </c>
      <c r="AY760" s="18" t="s">
        <v>157</v>
      </c>
      <c r="BE760" s="226">
        <f>IF(N760="základní",J760,0)</f>
        <v>0</v>
      </c>
      <c r="BF760" s="226">
        <f>IF(N760="snížená",J760,0)</f>
        <v>0</v>
      </c>
      <c r="BG760" s="226">
        <f>IF(N760="zákl. přenesená",J760,0)</f>
        <v>0</v>
      </c>
      <c r="BH760" s="226">
        <f>IF(N760="sníž. přenesená",J760,0)</f>
        <v>0</v>
      </c>
      <c r="BI760" s="226">
        <f>IF(N760="nulová",J760,0)</f>
        <v>0</v>
      </c>
      <c r="BJ760" s="18" t="s">
        <v>80</v>
      </c>
      <c r="BK760" s="226">
        <f>ROUND(I760*H760,2)</f>
        <v>0</v>
      </c>
      <c r="BL760" s="18" t="s">
        <v>300</v>
      </c>
      <c r="BM760" s="225" t="s">
        <v>1622</v>
      </c>
    </row>
    <row r="761" spans="1:47" s="2" customFormat="1" ht="12">
      <c r="A761" s="39"/>
      <c r="B761" s="40"/>
      <c r="C761" s="41"/>
      <c r="D761" s="227" t="s">
        <v>166</v>
      </c>
      <c r="E761" s="41"/>
      <c r="F761" s="228" t="s">
        <v>1621</v>
      </c>
      <c r="G761" s="41"/>
      <c r="H761" s="41"/>
      <c r="I761" s="229"/>
      <c r="J761" s="41"/>
      <c r="K761" s="41"/>
      <c r="L761" s="45"/>
      <c r="M761" s="230"/>
      <c r="N761" s="231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166</v>
      </c>
      <c r="AU761" s="18" t="s">
        <v>82</v>
      </c>
    </row>
    <row r="762" spans="1:65" s="2" customFormat="1" ht="24.15" customHeight="1">
      <c r="A762" s="39"/>
      <c r="B762" s="40"/>
      <c r="C762" s="272" t="s">
        <v>1623</v>
      </c>
      <c r="D762" s="272" t="s">
        <v>891</v>
      </c>
      <c r="E762" s="273" t="s">
        <v>1624</v>
      </c>
      <c r="F762" s="274" t="s">
        <v>1625</v>
      </c>
      <c r="G762" s="275" t="s">
        <v>308</v>
      </c>
      <c r="H762" s="276">
        <v>1</v>
      </c>
      <c r="I762" s="277"/>
      <c r="J762" s="278">
        <f>ROUND(I762*H762,2)</f>
        <v>0</v>
      </c>
      <c r="K762" s="274" t="s">
        <v>19</v>
      </c>
      <c r="L762" s="279"/>
      <c r="M762" s="280" t="s">
        <v>19</v>
      </c>
      <c r="N762" s="281" t="s">
        <v>43</v>
      </c>
      <c r="O762" s="85"/>
      <c r="P762" s="223">
        <f>O762*H762</f>
        <v>0</v>
      </c>
      <c r="Q762" s="223">
        <v>0</v>
      </c>
      <c r="R762" s="223">
        <f>Q762*H762</f>
        <v>0</v>
      </c>
      <c r="S762" s="223">
        <v>0</v>
      </c>
      <c r="T762" s="224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25" t="s">
        <v>416</v>
      </c>
      <c r="AT762" s="225" t="s">
        <v>891</v>
      </c>
      <c r="AU762" s="225" t="s">
        <v>82</v>
      </c>
      <c r="AY762" s="18" t="s">
        <v>157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8" t="s">
        <v>80</v>
      </c>
      <c r="BK762" s="226">
        <f>ROUND(I762*H762,2)</f>
        <v>0</v>
      </c>
      <c r="BL762" s="18" t="s">
        <v>300</v>
      </c>
      <c r="BM762" s="225" t="s">
        <v>1626</v>
      </c>
    </row>
    <row r="763" spans="1:47" s="2" customFormat="1" ht="12">
      <c r="A763" s="39"/>
      <c r="B763" s="40"/>
      <c r="C763" s="41"/>
      <c r="D763" s="227" t="s">
        <v>166</v>
      </c>
      <c r="E763" s="41"/>
      <c r="F763" s="228" t="s">
        <v>1625</v>
      </c>
      <c r="G763" s="41"/>
      <c r="H763" s="41"/>
      <c r="I763" s="229"/>
      <c r="J763" s="41"/>
      <c r="K763" s="41"/>
      <c r="L763" s="45"/>
      <c r="M763" s="230"/>
      <c r="N763" s="231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166</v>
      </c>
      <c r="AU763" s="18" t="s">
        <v>82</v>
      </c>
    </row>
    <row r="764" spans="1:65" s="2" customFormat="1" ht="24.15" customHeight="1">
      <c r="A764" s="39"/>
      <c r="B764" s="40"/>
      <c r="C764" s="272" t="s">
        <v>1627</v>
      </c>
      <c r="D764" s="272" t="s">
        <v>891</v>
      </c>
      <c r="E764" s="273" t="s">
        <v>1628</v>
      </c>
      <c r="F764" s="274" t="s">
        <v>1629</v>
      </c>
      <c r="G764" s="275" t="s">
        <v>308</v>
      </c>
      <c r="H764" s="276">
        <v>1</v>
      </c>
      <c r="I764" s="277"/>
      <c r="J764" s="278">
        <f>ROUND(I764*H764,2)</f>
        <v>0</v>
      </c>
      <c r="K764" s="274" t="s">
        <v>19</v>
      </c>
      <c r="L764" s="279"/>
      <c r="M764" s="280" t="s">
        <v>19</v>
      </c>
      <c r="N764" s="281" t="s">
        <v>43</v>
      </c>
      <c r="O764" s="85"/>
      <c r="P764" s="223">
        <f>O764*H764</f>
        <v>0</v>
      </c>
      <c r="Q764" s="223">
        <v>0</v>
      </c>
      <c r="R764" s="223">
        <f>Q764*H764</f>
        <v>0</v>
      </c>
      <c r="S764" s="223">
        <v>0</v>
      </c>
      <c r="T764" s="224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25" t="s">
        <v>416</v>
      </c>
      <c r="AT764" s="225" t="s">
        <v>891</v>
      </c>
      <c r="AU764" s="225" t="s">
        <v>82</v>
      </c>
      <c r="AY764" s="18" t="s">
        <v>157</v>
      </c>
      <c r="BE764" s="226">
        <f>IF(N764="základní",J764,0)</f>
        <v>0</v>
      </c>
      <c r="BF764" s="226">
        <f>IF(N764="snížená",J764,0)</f>
        <v>0</v>
      </c>
      <c r="BG764" s="226">
        <f>IF(N764="zákl. přenesená",J764,0)</f>
        <v>0</v>
      </c>
      <c r="BH764" s="226">
        <f>IF(N764="sníž. přenesená",J764,0)</f>
        <v>0</v>
      </c>
      <c r="BI764" s="226">
        <f>IF(N764="nulová",J764,0)</f>
        <v>0</v>
      </c>
      <c r="BJ764" s="18" t="s">
        <v>80</v>
      </c>
      <c r="BK764" s="226">
        <f>ROUND(I764*H764,2)</f>
        <v>0</v>
      </c>
      <c r="BL764" s="18" t="s">
        <v>300</v>
      </c>
      <c r="BM764" s="225" t="s">
        <v>1630</v>
      </c>
    </row>
    <row r="765" spans="1:47" s="2" customFormat="1" ht="12">
      <c r="A765" s="39"/>
      <c r="B765" s="40"/>
      <c r="C765" s="41"/>
      <c r="D765" s="227" t="s">
        <v>166</v>
      </c>
      <c r="E765" s="41"/>
      <c r="F765" s="228" t="s">
        <v>1629</v>
      </c>
      <c r="G765" s="41"/>
      <c r="H765" s="41"/>
      <c r="I765" s="229"/>
      <c r="J765" s="41"/>
      <c r="K765" s="41"/>
      <c r="L765" s="45"/>
      <c r="M765" s="230"/>
      <c r="N765" s="231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166</v>
      </c>
      <c r="AU765" s="18" t="s">
        <v>82</v>
      </c>
    </row>
    <row r="766" spans="1:65" s="2" customFormat="1" ht="24.15" customHeight="1">
      <c r="A766" s="39"/>
      <c r="B766" s="40"/>
      <c r="C766" s="272" t="s">
        <v>1631</v>
      </c>
      <c r="D766" s="272" t="s">
        <v>891</v>
      </c>
      <c r="E766" s="273" t="s">
        <v>1632</v>
      </c>
      <c r="F766" s="274" t="s">
        <v>1633</v>
      </c>
      <c r="G766" s="275" t="s">
        <v>308</v>
      </c>
      <c r="H766" s="276">
        <v>1</v>
      </c>
      <c r="I766" s="277"/>
      <c r="J766" s="278">
        <f>ROUND(I766*H766,2)</f>
        <v>0</v>
      </c>
      <c r="K766" s="274" t="s">
        <v>19</v>
      </c>
      <c r="L766" s="279"/>
      <c r="M766" s="280" t="s">
        <v>19</v>
      </c>
      <c r="N766" s="281" t="s">
        <v>43</v>
      </c>
      <c r="O766" s="85"/>
      <c r="P766" s="223">
        <f>O766*H766</f>
        <v>0</v>
      </c>
      <c r="Q766" s="223">
        <v>0</v>
      </c>
      <c r="R766" s="223">
        <f>Q766*H766</f>
        <v>0</v>
      </c>
      <c r="S766" s="223">
        <v>0</v>
      </c>
      <c r="T766" s="224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25" t="s">
        <v>416</v>
      </c>
      <c r="AT766" s="225" t="s">
        <v>891</v>
      </c>
      <c r="AU766" s="225" t="s">
        <v>82</v>
      </c>
      <c r="AY766" s="18" t="s">
        <v>157</v>
      </c>
      <c r="BE766" s="226">
        <f>IF(N766="základní",J766,0)</f>
        <v>0</v>
      </c>
      <c r="BF766" s="226">
        <f>IF(N766="snížená",J766,0)</f>
        <v>0</v>
      </c>
      <c r="BG766" s="226">
        <f>IF(N766="zákl. přenesená",J766,0)</f>
        <v>0</v>
      </c>
      <c r="BH766" s="226">
        <f>IF(N766="sníž. přenesená",J766,0)</f>
        <v>0</v>
      </c>
      <c r="BI766" s="226">
        <f>IF(N766="nulová",J766,0)</f>
        <v>0</v>
      </c>
      <c r="BJ766" s="18" t="s">
        <v>80</v>
      </c>
      <c r="BK766" s="226">
        <f>ROUND(I766*H766,2)</f>
        <v>0</v>
      </c>
      <c r="BL766" s="18" t="s">
        <v>300</v>
      </c>
      <c r="BM766" s="225" t="s">
        <v>1634</v>
      </c>
    </row>
    <row r="767" spans="1:47" s="2" customFormat="1" ht="12">
      <c r="A767" s="39"/>
      <c r="B767" s="40"/>
      <c r="C767" s="41"/>
      <c r="D767" s="227" t="s">
        <v>166</v>
      </c>
      <c r="E767" s="41"/>
      <c r="F767" s="228" t="s">
        <v>1633</v>
      </c>
      <c r="G767" s="41"/>
      <c r="H767" s="41"/>
      <c r="I767" s="229"/>
      <c r="J767" s="41"/>
      <c r="K767" s="41"/>
      <c r="L767" s="45"/>
      <c r="M767" s="230"/>
      <c r="N767" s="231"/>
      <c r="O767" s="85"/>
      <c r="P767" s="85"/>
      <c r="Q767" s="85"/>
      <c r="R767" s="85"/>
      <c r="S767" s="85"/>
      <c r="T767" s="86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T767" s="18" t="s">
        <v>166</v>
      </c>
      <c r="AU767" s="18" t="s">
        <v>82</v>
      </c>
    </row>
    <row r="768" spans="1:65" s="2" customFormat="1" ht="24.15" customHeight="1">
      <c r="A768" s="39"/>
      <c r="B768" s="40"/>
      <c r="C768" s="272" t="s">
        <v>1635</v>
      </c>
      <c r="D768" s="272" t="s">
        <v>891</v>
      </c>
      <c r="E768" s="273" t="s">
        <v>1636</v>
      </c>
      <c r="F768" s="274" t="s">
        <v>1637</v>
      </c>
      <c r="G768" s="275" t="s">
        <v>308</v>
      </c>
      <c r="H768" s="276">
        <v>1</v>
      </c>
      <c r="I768" s="277"/>
      <c r="J768" s="278">
        <f>ROUND(I768*H768,2)</f>
        <v>0</v>
      </c>
      <c r="K768" s="274" t="s">
        <v>19</v>
      </c>
      <c r="L768" s="279"/>
      <c r="M768" s="280" t="s">
        <v>19</v>
      </c>
      <c r="N768" s="281" t="s">
        <v>43</v>
      </c>
      <c r="O768" s="85"/>
      <c r="P768" s="223">
        <f>O768*H768</f>
        <v>0</v>
      </c>
      <c r="Q768" s="223">
        <v>0</v>
      </c>
      <c r="R768" s="223">
        <f>Q768*H768</f>
        <v>0</v>
      </c>
      <c r="S768" s="223">
        <v>0</v>
      </c>
      <c r="T768" s="224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25" t="s">
        <v>416</v>
      </c>
      <c r="AT768" s="225" t="s">
        <v>891</v>
      </c>
      <c r="AU768" s="225" t="s">
        <v>82</v>
      </c>
      <c r="AY768" s="18" t="s">
        <v>157</v>
      </c>
      <c r="BE768" s="226">
        <f>IF(N768="základní",J768,0)</f>
        <v>0</v>
      </c>
      <c r="BF768" s="226">
        <f>IF(N768="snížená",J768,0)</f>
        <v>0</v>
      </c>
      <c r="BG768" s="226">
        <f>IF(N768="zákl. přenesená",J768,0)</f>
        <v>0</v>
      </c>
      <c r="BH768" s="226">
        <f>IF(N768="sníž. přenesená",J768,0)</f>
        <v>0</v>
      </c>
      <c r="BI768" s="226">
        <f>IF(N768="nulová",J768,0)</f>
        <v>0</v>
      </c>
      <c r="BJ768" s="18" t="s">
        <v>80</v>
      </c>
      <c r="BK768" s="226">
        <f>ROUND(I768*H768,2)</f>
        <v>0</v>
      </c>
      <c r="BL768" s="18" t="s">
        <v>300</v>
      </c>
      <c r="BM768" s="225" t="s">
        <v>1638</v>
      </c>
    </row>
    <row r="769" spans="1:47" s="2" customFormat="1" ht="12">
      <c r="A769" s="39"/>
      <c r="B769" s="40"/>
      <c r="C769" s="41"/>
      <c r="D769" s="227" t="s">
        <v>166</v>
      </c>
      <c r="E769" s="41"/>
      <c r="F769" s="228" t="s">
        <v>1637</v>
      </c>
      <c r="G769" s="41"/>
      <c r="H769" s="41"/>
      <c r="I769" s="229"/>
      <c r="J769" s="41"/>
      <c r="K769" s="41"/>
      <c r="L769" s="45"/>
      <c r="M769" s="230"/>
      <c r="N769" s="231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166</v>
      </c>
      <c r="AU769" s="18" t="s">
        <v>82</v>
      </c>
    </row>
    <row r="770" spans="1:65" s="2" customFormat="1" ht="24.15" customHeight="1">
      <c r="A770" s="39"/>
      <c r="B770" s="40"/>
      <c r="C770" s="272" t="s">
        <v>1639</v>
      </c>
      <c r="D770" s="272" t="s">
        <v>891</v>
      </c>
      <c r="E770" s="273" t="s">
        <v>1640</v>
      </c>
      <c r="F770" s="274" t="s">
        <v>1641</v>
      </c>
      <c r="G770" s="275" t="s">
        <v>308</v>
      </c>
      <c r="H770" s="276">
        <v>1</v>
      </c>
      <c r="I770" s="277"/>
      <c r="J770" s="278">
        <f>ROUND(I770*H770,2)</f>
        <v>0</v>
      </c>
      <c r="K770" s="274" t="s">
        <v>19</v>
      </c>
      <c r="L770" s="279"/>
      <c r="M770" s="280" t="s">
        <v>19</v>
      </c>
      <c r="N770" s="281" t="s">
        <v>43</v>
      </c>
      <c r="O770" s="85"/>
      <c r="P770" s="223">
        <f>O770*H770</f>
        <v>0</v>
      </c>
      <c r="Q770" s="223">
        <v>0</v>
      </c>
      <c r="R770" s="223">
        <f>Q770*H770</f>
        <v>0</v>
      </c>
      <c r="S770" s="223">
        <v>0</v>
      </c>
      <c r="T770" s="224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25" t="s">
        <v>416</v>
      </c>
      <c r="AT770" s="225" t="s">
        <v>891</v>
      </c>
      <c r="AU770" s="225" t="s">
        <v>82</v>
      </c>
      <c r="AY770" s="18" t="s">
        <v>157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8" t="s">
        <v>80</v>
      </c>
      <c r="BK770" s="226">
        <f>ROUND(I770*H770,2)</f>
        <v>0</v>
      </c>
      <c r="BL770" s="18" t="s">
        <v>300</v>
      </c>
      <c r="BM770" s="225" t="s">
        <v>1642</v>
      </c>
    </row>
    <row r="771" spans="1:47" s="2" customFormat="1" ht="12">
      <c r="A771" s="39"/>
      <c r="B771" s="40"/>
      <c r="C771" s="41"/>
      <c r="D771" s="227" t="s">
        <v>166</v>
      </c>
      <c r="E771" s="41"/>
      <c r="F771" s="228" t="s">
        <v>1641</v>
      </c>
      <c r="G771" s="41"/>
      <c r="H771" s="41"/>
      <c r="I771" s="229"/>
      <c r="J771" s="41"/>
      <c r="K771" s="41"/>
      <c r="L771" s="45"/>
      <c r="M771" s="230"/>
      <c r="N771" s="231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166</v>
      </c>
      <c r="AU771" s="18" t="s">
        <v>82</v>
      </c>
    </row>
    <row r="772" spans="1:65" s="2" customFormat="1" ht="24.15" customHeight="1">
      <c r="A772" s="39"/>
      <c r="B772" s="40"/>
      <c r="C772" s="272" t="s">
        <v>1643</v>
      </c>
      <c r="D772" s="272" t="s">
        <v>891</v>
      </c>
      <c r="E772" s="273" t="s">
        <v>1644</v>
      </c>
      <c r="F772" s="274" t="s">
        <v>1645</v>
      </c>
      <c r="G772" s="275" t="s">
        <v>308</v>
      </c>
      <c r="H772" s="276">
        <v>1</v>
      </c>
      <c r="I772" s="277"/>
      <c r="J772" s="278">
        <f>ROUND(I772*H772,2)</f>
        <v>0</v>
      </c>
      <c r="K772" s="274" t="s">
        <v>19</v>
      </c>
      <c r="L772" s="279"/>
      <c r="M772" s="280" t="s">
        <v>19</v>
      </c>
      <c r="N772" s="281" t="s">
        <v>43</v>
      </c>
      <c r="O772" s="85"/>
      <c r="P772" s="223">
        <f>O772*H772</f>
        <v>0</v>
      </c>
      <c r="Q772" s="223">
        <v>0</v>
      </c>
      <c r="R772" s="223">
        <f>Q772*H772</f>
        <v>0</v>
      </c>
      <c r="S772" s="223">
        <v>0</v>
      </c>
      <c r="T772" s="224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25" t="s">
        <v>416</v>
      </c>
      <c r="AT772" s="225" t="s">
        <v>891</v>
      </c>
      <c r="AU772" s="225" t="s">
        <v>82</v>
      </c>
      <c r="AY772" s="18" t="s">
        <v>157</v>
      </c>
      <c r="BE772" s="226">
        <f>IF(N772="základní",J772,0)</f>
        <v>0</v>
      </c>
      <c r="BF772" s="226">
        <f>IF(N772="snížená",J772,0)</f>
        <v>0</v>
      </c>
      <c r="BG772" s="226">
        <f>IF(N772="zákl. přenesená",J772,0)</f>
        <v>0</v>
      </c>
      <c r="BH772" s="226">
        <f>IF(N772="sníž. přenesená",J772,0)</f>
        <v>0</v>
      </c>
      <c r="BI772" s="226">
        <f>IF(N772="nulová",J772,0)</f>
        <v>0</v>
      </c>
      <c r="BJ772" s="18" t="s">
        <v>80</v>
      </c>
      <c r="BK772" s="226">
        <f>ROUND(I772*H772,2)</f>
        <v>0</v>
      </c>
      <c r="BL772" s="18" t="s">
        <v>300</v>
      </c>
      <c r="BM772" s="225" t="s">
        <v>1646</v>
      </c>
    </row>
    <row r="773" spans="1:47" s="2" customFormat="1" ht="12">
      <c r="A773" s="39"/>
      <c r="B773" s="40"/>
      <c r="C773" s="41"/>
      <c r="D773" s="227" t="s">
        <v>166</v>
      </c>
      <c r="E773" s="41"/>
      <c r="F773" s="228" t="s">
        <v>1645</v>
      </c>
      <c r="G773" s="41"/>
      <c r="H773" s="41"/>
      <c r="I773" s="229"/>
      <c r="J773" s="41"/>
      <c r="K773" s="41"/>
      <c r="L773" s="45"/>
      <c r="M773" s="230"/>
      <c r="N773" s="231"/>
      <c r="O773" s="85"/>
      <c r="P773" s="85"/>
      <c r="Q773" s="85"/>
      <c r="R773" s="85"/>
      <c r="S773" s="85"/>
      <c r="T773" s="86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166</v>
      </c>
      <c r="AU773" s="18" t="s">
        <v>82</v>
      </c>
    </row>
    <row r="774" spans="1:65" s="2" customFormat="1" ht="24.15" customHeight="1">
      <c r="A774" s="39"/>
      <c r="B774" s="40"/>
      <c r="C774" s="272" t="s">
        <v>1647</v>
      </c>
      <c r="D774" s="272" t="s">
        <v>891</v>
      </c>
      <c r="E774" s="273" t="s">
        <v>1648</v>
      </c>
      <c r="F774" s="274" t="s">
        <v>1649</v>
      </c>
      <c r="G774" s="275" t="s">
        <v>308</v>
      </c>
      <c r="H774" s="276">
        <v>1</v>
      </c>
      <c r="I774" s="277"/>
      <c r="J774" s="278">
        <f>ROUND(I774*H774,2)</f>
        <v>0</v>
      </c>
      <c r="K774" s="274" t="s">
        <v>19</v>
      </c>
      <c r="L774" s="279"/>
      <c r="M774" s="280" t="s">
        <v>19</v>
      </c>
      <c r="N774" s="281" t="s">
        <v>43</v>
      </c>
      <c r="O774" s="85"/>
      <c r="P774" s="223">
        <f>O774*H774</f>
        <v>0</v>
      </c>
      <c r="Q774" s="223">
        <v>0</v>
      </c>
      <c r="R774" s="223">
        <f>Q774*H774</f>
        <v>0</v>
      </c>
      <c r="S774" s="223">
        <v>0</v>
      </c>
      <c r="T774" s="224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25" t="s">
        <v>416</v>
      </c>
      <c r="AT774" s="225" t="s">
        <v>891</v>
      </c>
      <c r="AU774" s="225" t="s">
        <v>82</v>
      </c>
      <c r="AY774" s="18" t="s">
        <v>157</v>
      </c>
      <c r="BE774" s="226">
        <f>IF(N774="základní",J774,0)</f>
        <v>0</v>
      </c>
      <c r="BF774" s="226">
        <f>IF(N774="snížená",J774,0)</f>
        <v>0</v>
      </c>
      <c r="BG774" s="226">
        <f>IF(N774="zákl. přenesená",J774,0)</f>
        <v>0</v>
      </c>
      <c r="BH774" s="226">
        <f>IF(N774="sníž. přenesená",J774,0)</f>
        <v>0</v>
      </c>
      <c r="BI774" s="226">
        <f>IF(N774="nulová",J774,0)</f>
        <v>0</v>
      </c>
      <c r="BJ774" s="18" t="s">
        <v>80</v>
      </c>
      <c r="BK774" s="226">
        <f>ROUND(I774*H774,2)</f>
        <v>0</v>
      </c>
      <c r="BL774" s="18" t="s">
        <v>300</v>
      </c>
      <c r="BM774" s="225" t="s">
        <v>1650</v>
      </c>
    </row>
    <row r="775" spans="1:47" s="2" customFormat="1" ht="12">
      <c r="A775" s="39"/>
      <c r="B775" s="40"/>
      <c r="C775" s="41"/>
      <c r="D775" s="227" t="s">
        <v>166</v>
      </c>
      <c r="E775" s="41"/>
      <c r="F775" s="228" t="s">
        <v>1649</v>
      </c>
      <c r="G775" s="41"/>
      <c r="H775" s="41"/>
      <c r="I775" s="229"/>
      <c r="J775" s="41"/>
      <c r="K775" s="41"/>
      <c r="L775" s="45"/>
      <c r="M775" s="230"/>
      <c r="N775" s="231"/>
      <c r="O775" s="85"/>
      <c r="P775" s="85"/>
      <c r="Q775" s="85"/>
      <c r="R775" s="85"/>
      <c r="S775" s="85"/>
      <c r="T775" s="86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166</v>
      </c>
      <c r="AU775" s="18" t="s">
        <v>82</v>
      </c>
    </row>
    <row r="776" spans="1:65" s="2" customFormat="1" ht="24.15" customHeight="1">
      <c r="A776" s="39"/>
      <c r="B776" s="40"/>
      <c r="C776" s="272" t="s">
        <v>1651</v>
      </c>
      <c r="D776" s="272" t="s">
        <v>891</v>
      </c>
      <c r="E776" s="273" t="s">
        <v>1652</v>
      </c>
      <c r="F776" s="274" t="s">
        <v>1653</v>
      </c>
      <c r="G776" s="275" t="s">
        <v>308</v>
      </c>
      <c r="H776" s="276">
        <v>1</v>
      </c>
      <c r="I776" s="277"/>
      <c r="J776" s="278">
        <f>ROUND(I776*H776,2)</f>
        <v>0</v>
      </c>
      <c r="K776" s="274" t="s">
        <v>19</v>
      </c>
      <c r="L776" s="279"/>
      <c r="M776" s="280" t="s">
        <v>19</v>
      </c>
      <c r="N776" s="281" t="s">
        <v>43</v>
      </c>
      <c r="O776" s="85"/>
      <c r="P776" s="223">
        <f>O776*H776</f>
        <v>0</v>
      </c>
      <c r="Q776" s="223">
        <v>0</v>
      </c>
      <c r="R776" s="223">
        <f>Q776*H776</f>
        <v>0</v>
      </c>
      <c r="S776" s="223">
        <v>0</v>
      </c>
      <c r="T776" s="224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25" t="s">
        <v>416</v>
      </c>
      <c r="AT776" s="225" t="s">
        <v>891</v>
      </c>
      <c r="AU776" s="225" t="s">
        <v>82</v>
      </c>
      <c r="AY776" s="18" t="s">
        <v>157</v>
      </c>
      <c r="BE776" s="226">
        <f>IF(N776="základní",J776,0)</f>
        <v>0</v>
      </c>
      <c r="BF776" s="226">
        <f>IF(N776="snížená",J776,0)</f>
        <v>0</v>
      </c>
      <c r="BG776" s="226">
        <f>IF(N776="zákl. přenesená",J776,0)</f>
        <v>0</v>
      </c>
      <c r="BH776" s="226">
        <f>IF(N776="sníž. přenesená",J776,0)</f>
        <v>0</v>
      </c>
      <c r="BI776" s="226">
        <f>IF(N776="nulová",J776,0)</f>
        <v>0</v>
      </c>
      <c r="BJ776" s="18" t="s">
        <v>80</v>
      </c>
      <c r="BK776" s="226">
        <f>ROUND(I776*H776,2)</f>
        <v>0</v>
      </c>
      <c r="BL776" s="18" t="s">
        <v>300</v>
      </c>
      <c r="BM776" s="225" t="s">
        <v>1654</v>
      </c>
    </row>
    <row r="777" spans="1:47" s="2" customFormat="1" ht="12">
      <c r="A777" s="39"/>
      <c r="B777" s="40"/>
      <c r="C777" s="41"/>
      <c r="D777" s="227" t="s">
        <v>166</v>
      </c>
      <c r="E777" s="41"/>
      <c r="F777" s="228" t="s">
        <v>1653</v>
      </c>
      <c r="G777" s="41"/>
      <c r="H777" s="41"/>
      <c r="I777" s="229"/>
      <c r="J777" s="41"/>
      <c r="K777" s="41"/>
      <c r="L777" s="45"/>
      <c r="M777" s="230"/>
      <c r="N777" s="231"/>
      <c r="O777" s="85"/>
      <c r="P777" s="85"/>
      <c r="Q777" s="85"/>
      <c r="R777" s="85"/>
      <c r="S777" s="85"/>
      <c r="T777" s="86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T777" s="18" t="s">
        <v>166</v>
      </c>
      <c r="AU777" s="18" t="s">
        <v>82</v>
      </c>
    </row>
    <row r="778" spans="1:65" s="2" customFormat="1" ht="24.15" customHeight="1">
      <c r="A778" s="39"/>
      <c r="B778" s="40"/>
      <c r="C778" s="272" t="s">
        <v>1655</v>
      </c>
      <c r="D778" s="272" t="s">
        <v>891</v>
      </c>
      <c r="E778" s="273" t="s">
        <v>1656</v>
      </c>
      <c r="F778" s="274" t="s">
        <v>1657</v>
      </c>
      <c r="G778" s="275" t="s">
        <v>308</v>
      </c>
      <c r="H778" s="276">
        <v>1</v>
      </c>
      <c r="I778" s="277"/>
      <c r="J778" s="278">
        <f>ROUND(I778*H778,2)</f>
        <v>0</v>
      </c>
      <c r="K778" s="274" t="s">
        <v>19</v>
      </c>
      <c r="L778" s="279"/>
      <c r="M778" s="280" t="s">
        <v>19</v>
      </c>
      <c r="N778" s="281" t="s">
        <v>43</v>
      </c>
      <c r="O778" s="85"/>
      <c r="P778" s="223">
        <f>O778*H778</f>
        <v>0</v>
      </c>
      <c r="Q778" s="223">
        <v>0</v>
      </c>
      <c r="R778" s="223">
        <f>Q778*H778</f>
        <v>0</v>
      </c>
      <c r="S778" s="223">
        <v>0</v>
      </c>
      <c r="T778" s="224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25" t="s">
        <v>416</v>
      </c>
      <c r="AT778" s="225" t="s">
        <v>891</v>
      </c>
      <c r="AU778" s="225" t="s">
        <v>82</v>
      </c>
      <c r="AY778" s="18" t="s">
        <v>157</v>
      </c>
      <c r="BE778" s="226">
        <f>IF(N778="základní",J778,0)</f>
        <v>0</v>
      </c>
      <c r="BF778" s="226">
        <f>IF(N778="snížená",J778,0)</f>
        <v>0</v>
      </c>
      <c r="BG778" s="226">
        <f>IF(N778="zákl. přenesená",J778,0)</f>
        <v>0</v>
      </c>
      <c r="BH778" s="226">
        <f>IF(N778="sníž. přenesená",J778,0)</f>
        <v>0</v>
      </c>
      <c r="BI778" s="226">
        <f>IF(N778="nulová",J778,0)</f>
        <v>0</v>
      </c>
      <c r="BJ778" s="18" t="s">
        <v>80</v>
      </c>
      <c r="BK778" s="226">
        <f>ROUND(I778*H778,2)</f>
        <v>0</v>
      </c>
      <c r="BL778" s="18" t="s">
        <v>300</v>
      </c>
      <c r="BM778" s="225" t="s">
        <v>1658</v>
      </c>
    </row>
    <row r="779" spans="1:47" s="2" customFormat="1" ht="12">
      <c r="A779" s="39"/>
      <c r="B779" s="40"/>
      <c r="C779" s="41"/>
      <c r="D779" s="227" t="s">
        <v>166</v>
      </c>
      <c r="E779" s="41"/>
      <c r="F779" s="228" t="s">
        <v>1657</v>
      </c>
      <c r="G779" s="41"/>
      <c r="H779" s="41"/>
      <c r="I779" s="229"/>
      <c r="J779" s="41"/>
      <c r="K779" s="41"/>
      <c r="L779" s="45"/>
      <c r="M779" s="230"/>
      <c r="N779" s="231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166</v>
      </c>
      <c r="AU779" s="18" t="s">
        <v>82</v>
      </c>
    </row>
    <row r="780" spans="1:65" s="2" customFormat="1" ht="24.15" customHeight="1">
      <c r="A780" s="39"/>
      <c r="B780" s="40"/>
      <c r="C780" s="272" t="s">
        <v>1659</v>
      </c>
      <c r="D780" s="272" t="s">
        <v>891</v>
      </c>
      <c r="E780" s="273" t="s">
        <v>1660</v>
      </c>
      <c r="F780" s="274" t="s">
        <v>1661</v>
      </c>
      <c r="G780" s="275" t="s">
        <v>308</v>
      </c>
      <c r="H780" s="276">
        <v>1</v>
      </c>
      <c r="I780" s="277"/>
      <c r="J780" s="278">
        <f>ROUND(I780*H780,2)</f>
        <v>0</v>
      </c>
      <c r="K780" s="274" t="s">
        <v>19</v>
      </c>
      <c r="L780" s="279"/>
      <c r="M780" s="280" t="s">
        <v>19</v>
      </c>
      <c r="N780" s="281" t="s">
        <v>43</v>
      </c>
      <c r="O780" s="85"/>
      <c r="P780" s="223">
        <f>O780*H780</f>
        <v>0</v>
      </c>
      <c r="Q780" s="223">
        <v>0</v>
      </c>
      <c r="R780" s="223">
        <f>Q780*H780</f>
        <v>0</v>
      </c>
      <c r="S780" s="223">
        <v>0</v>
      </c>
      <c r="T780" s="224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5" t="s">
        <v>416</v>
      </c>
      <c r="AT780" s="225" t="s">
        <v>891</v>
      </c>
      <c r="AU780" s="225" t="s">
        <v>82</v>
      </c>
      <c r="AY780" s="18" t="s">
        <v>157</v>
      </c>
      <c r="BE780" s="226">
        <f>IF(N780="základní",J780,0)</f>
        <v>0</v>
      </c>
      <c r="BF780" s="226">
        <f>IF(N780="snížená",J780,0)</f>
        <v>0</v>
      </c>
      <c r="BG780" s="226">
        <f>IF(N780="zákl. přenesená",J780,0)</f>
        <v>0</v>
      </c>
      <c r="BH780" s="226">
        <f>IF(N780="sníž. přenesená",J780,0)</f>
        <v>0</v>
      </c>
      <c r="BI780" s="226">
        <f>IF(N780="nulová",J780,0)</f>
        <v>0</v>
      </c>
      <c r="BJ780" s="18" t="s">
        <v>80</v>
      </c>
      <c r="BK780" s="226">
        <f>ROUND(I780*H780,2)</f>
        <v>0</v>
      </c>
      <c r="BL780" s="18" t="s">
        <v>300</v>
      </c>
      <c r="BM780" s="225" t="s">
        <v>1662</v>
      </c>
    </row>
    <row r="781" spans="1:47" s="2" customFormat="1" ht="12">
      <c r="A781" s="39"/>
      <c r="B781" s="40"/>
      <c r="C781" s="41"/>
      <c r="D781" s="227" t="s">
        <v>166</v>
      </c>
      <c r="E781" s="41"/>
      <c r="F781" s="228" t="s">
        <v>1661</v>
      </c>
      <c r="G781" s="41"/>
      <c r="H781" s="41"/>
      <c r="I781" s="229"/>
      <c r="J781" s="41"/>
      <c r="K781" s="41"/>
      <c r="L781" s="45"/>
      <c r="M781" s="230"/>
      <c r="N781" s="231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166</v>
      </c>
      <c r="AU781" s="18" t="s">
        <v>82</v>
      </c>
    </row>
    <row r="782" spans="1:65" s="2" customFormat="1" ht="24.15" customHeight="1">
      <c r="A782" s="39"/>
      <c r="B782" s="40"/>
      <c r="C782" s="272" t="s">
        <v>1663</v>
      </c>
      <c r="D782" s="272" t="s">
        <v>891</v>
      </c>
      <c r="E782" s="273" t="s">
        <v>1664</v>
      </c>
      <c r="F782" s="274" t="s">
        <v>1665</v>
      </c>
      <c r="G782" s="275" t="s">
        <v>308</v>
      </c>
      <c r="H782" s="276">
        <v>1</v>
      </c>
      <c r="I782" s="277"/>
      <c r="J782" s="278">
        <f>ROUND(I782*H782,2)</f>
        <v>0</v>
      </c>
      <c r="K782" s="274" t="s">
        <v>19</v>
      </c>
      <c r="L782" s="279"/>
      <c r="M782" s="280" t="s">
        <v>19</v>
      </c>
      <c r="N782" s="281" t="s">
        <v>43</v>
      </c>
      <c r="O782" s="85"/>
      <c r="P782" s="223">
        <f>O782*H782</f>
        <v>0</v>
      </c>
      <c r="Q782" s="223">
        <v>0</v>
      </c>
      <c r="R782" s="223">
        <f>Q782*H782</f>
        <v>0</v>
      </c>
      <c r="S782" s="223">
        <v>0</v>
      </c>
      <c r="T782" s="224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25" t="s">
        <v>416</v>
      </c>
      <c r="AT782" s="225" t="s">
        <v>891</v>
      </c>
      <c r="AU782" s="225" t="s">
        <v>82</v>
      </c>
      <c r="AY782" s="18" t="s">
        <v>157</v>
      </c>
      <c r="BE782" s="226">
        <f>IF(N782="základní",J782,0)</f>
        <v>0</v>
      </c>
      <c r="BF782" s="226">
        <f>IF(N782="snížená",J782,0)</f>
        <v>0</v>
      </c>
      <c r="BG782" s="226">
        <f>IF(N782="zákl. přenesená",J782,0)</f>
        <v>0</v>
      </c>
      <c r="BH782" s="226">
        <f>IF(N782="sníž. přenesená",J782,0)</f>
        <v>0</v>
      </c>
      <c r="BI782" s="226">
        <f>IF(N782="nulová",J782,0)</f>
        <v>0</v>
      </c>
      <c r="BJ782" s="18" t="s">
        <v>80</v>
      </c>
      <c r="BK782" s="226">
        <f>ROUND(I782*H782,2)</f>
        <v>0</v>
      </c>
      <c r="BL782" s="18" t="s">
        <v>300</v>
      </c>
      <c r="BM782" s="225" t="s">
        <v>1666</v>
      </c>
    </row>
    <row r="783" spans="1:47" s="2" customFormat="1" ht="12">
      <c r="A783" s="39"/>
      <c r="B783" s="40"/>
      <c r="C783" s="41"/>
      <c r="D783" s="227" t="s">
        <v>166</v>
      </c>
      <c r="E783" s="41"/>
      <c r="F783" s="228" t="s">
        <v>1665</v>
      </c>
      <c r="G783" s="41"/>
      <c r="H783" s="41"/>
      <c r="I783" s="229"/>
      <c r="J783" s="41"/>
      <c r="K783" s="41"/>
      <c r="L783" s="45"/>
      <c r="M783" s="230"/>
      <c r="N783" s="231"/>
      <c r="O783" s="85"/>
      <c r="P783" s="85"/>
      <c r="Q783" s="85"/>
      <c r="R783" s="85"/>
      <c r="S783" s="85"/>
      <c r="T783" s="86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T783" s="18" t="s">
        <v>166</v>
      </c>
      <c r="AU783" s="18" t="s">
        <v>82</v>
      </c>
    </row>
    <row r="784" spans="1:65" s="2" customFormat="1" ht="24.15" customHeight="1">
      <c r="A784" s="39"/>
      <c r="B784" s="40"/>
      <c r="C784" s="272" t="s">
        <v>1667</v>
      </c>
      <c r="D784" s="272" t="s">
        <v>891</v>
      </c>
      <c r="E784" s="273" t="s">
        <v>1668</v>
      </c>
      <c r="F784" s="274" t="s">
        <v>1669</v>
      </c>
      <c r="G784" s="275" t="s">
        <v>308</v>
      </c>
      <c r="H784" s="276">
        <v>1</v>
      </c>
      <c r="I784" s="277"/>
      <c r="J784" s="278">
        <f>ROUND(I784*H784,2)</f>
        <v>0</v>
      </c>
      <c r="K784" s="274" t="s">
        <v>19</v>
      </c>
      <c r="L784" s="279"/>
      <c r="M784" s="280" t="s">
        <v>19</v>
      </c>
      <c r="N784" s="281" t="s">
        <v>43</v>
      </c>
      <c r="O784" s="85"/>
      <c r="P784" s="223">
        <f>O784*H784</f>
        <v>0</v>
      </c>
      <c r="Q784" s="223">
        <v>0</v>
      </c>
      <c r="R784" s="223">
        <f>Q784*H784</f>
        <v>0</v>
      </c>
      <c r="S784" s="223">
        <v>0</v>
      </c>
      <c r="T784" s="224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25" t="s">
        <v>416</v>
      </c>
      <c r="AT784" s="225" t="s">
        <v>891</v>
      </c>
      <c r="AU784" s="225" t="s">
        <v>82</v>
      </c>
      <c r="AY784" s="18" t="s">
        <v>157</v>
      </c>
      <c r="BE784" s="226">
        <f>IF(N784="základní",J784,0)</f>
        <v>0</v>
      </c>
      <c r="BF784" s="226">
        <f>IF(N784="snížená",J784,0)</f>
        <v>0</v>
      </c>
      <c r="BG784" s="226">
        <f>IF(N784="zákl. přenesená",J784,0)</f>
        <v>0</v>
      </c>
      <c r="BH784" s="226">
        <f>IF(N784="sníž. přenesená",J784,0)</f>
        <v>0</v>
      </c>
      <c r="BI784" s="226">
        <f>IF(N784="nulová",J784,0)</f>
        <v>0</v>
      </c>
      <c r="BJ784" s="18" t="s">
        <v>80</v>
      </c>
      <c r="BK784" s="226">
        <f>ROUND(I784*H784,2)</f>
        <v>0</v>
      </c>
      <c r="BL784" s="18" t="s">
        <v>300</v>
      </c>
      <c r="BM784" s="225" t="s">
        <v>1670</v>
      </c>
    </row>
    <row r="785" spans="1:47" s="2" customFormat="1" ht="12">
      <c r="A785" s="39"/>
      <c r="B785" s="40"/>
      <c r="C785" s="41"/>
      <c r="D785" s="227" t="s">
        <v>166</v>
      </c>
      <c r="E785" s="41"/>
      <c r="F785" s="228" t="s">
        <v>1669</v>
      </c>
      <c r="G785" s="41"/>
      <c r="H785" s="41"/>
      <c r="I785" s="229"/>
      <c r="J785" s="41"/>
      <c r="K785" s="41"/>
      <c r="L785" s="45"/>
      <c r="M785" s="230"/>
      <c r="N785" s="231"/>
      <c r="O785" s="85"/>
      <c r="P785" s="85"/>
      <c r="Q785" s="85"/>
      <c r="R785" s="85"/>
      <c r="S785" s="85"/>
      <c r="T785" s="86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166</v>
      </c>
      <c r="AU785" s="18" t="s">
        <v>82</v>
      </c>
    </row>
    <row r="786" spans="1:65" s="2" customFormat="1" ht="24.15" customHeight="1">
      <c r="A786" s="39"/>
      <c r="B786" s="40"/>
      <c r="C786" s="272" t="s">
        <v>1671</v>
      </c>
      <c r="D786" s="272" t="s">
        <v>891</v>
      </c>
      <c r="E786" s="273" t="s">
        <v>1672</v>
      </c>
      <c r="F786" s="274" t="s">
        <v>1673</v>
      </c>
      <c r="G786" s="275" t="s">
        <v>308</v>
      </c>
      <c r="H786" s="276">
        <v>1</v>
      </c>
      <c r="I786" s="277"/>
      <c r="J786" s="278">
        <f>ROUND(I786*H786,2)</f>
        <v>0</v>
      </c>
      <c r="K786" s="274" t="s">
        <v>19</v>
      </c>
      <c r="L786" s="279"/>
      <c r="M786" s="280" t="s">
        <v>19</v>
      </c>
      <c r="N786" s="281" t="s">
        <v>43</v>
      </c>
      <c r="O786" s="85"/>
      <c r="P786" s="223">
        <f>O786*H786</f>
        <v>0</v>
      </c>
      <c r="Q786" s="223">
        <v>0</v>
      </c>
      <c r="R786" s="223">
        <f>Q786*H786</f>
        <v>0</v>
      </c>
      <c r="S786" s="223">
        <v>0</v>
      </c>
      <c r="T786" s="224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25" t="s">
        <v>416</v>
      </c>
      <c r="AT786" s="225" t="s">
        <v>891</v>
      </c>
      <c r="AU786" s="225" t="s">
        <v>82</v>
      </c>
      <c r="AY786" s="18" t="s">
        <v>157</v>
      </c>
      <c r="BE786" s="226">
        <f>IF(N786="základní",J786,0)</f>
        <v>0</v>
      </c>
      <c r="BF786" s="226">
        <f>IF(N786="snížená",J786,0)</f>
        <v>0</v>
      </c>
      <c r="BG786" s="226">
        <f>IF(N786="zákl. přenesená",J786,0)</f>
        <v>0</v>
      </c>
      <c r="BH786" s="226">
        <f>IF(N786="sníž. přenesená",J786,0)</f>
        <v>0</v>
      </c>
      <c r="BI786" s="226">
        <f>IF(N786="nulová",J786,0)</f>
        <v>0</v>
      </c>
      <c r="BJ786" s="18" t="s">
        <v>80</v>
      </c>
      <c r="BK786" s="226">
        <f>ROUND(I786*H786,2)</f>
        <v>0</v>
      </c>
      <c r="BL786" s="18" t="s">
        <v>300</v>
      </c>
      <c r="BM786" s="225" t="s">
        <v>1674</v>
      </c>
    </row>
    <row r="787" spans="1:47" s="2" customFormat="1" ht="12">
      <c r="A787" s="39"/>
      <c r="B787" s="40"/>
      <c r="C787" s="41"/>
      <c r="D787" s="227" t="s">
        <v>166</v>
      </c>
      <c r="E787" s="41"/>
      <c r="F787" s="228" t="s">
        <v>1673</v>
      </c>
      <c r="G787" s="41"/>
      <c r="H787" s="41"/>
      <c r="I787" s="229"/>
      <c r="J787" s="41"/>
      <c r="K787" s="41"/>
      <c r="L787" s="45"/>
      <c r="M787" s="230"/>
      <c r="N787" s="231"/>
      <c r="O787" s="85"/>
      <c r="P787" s="85"/>
      <c r="Q787" s="85"/>
      <c r="R787" s="85"/>
      <c r="S787" s="85"/>
      <c r="T787" s="86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T787" s="18" t="s">
        <v>166</v>
      </c>
      <c r="AU787" s="18" t="s">
        <v>82</v>
      </c>
    </row>
    <row r="788" spans="1:65" s="2" customFormat="1" ht="24.15" customHeight="1">
      <c r="A788" s="39"/>
      <c r="B788" s="40"/>
      <c r="C788" s="272" t="s">
        <v>1675</v>
      </c>
      <c r="D788" s="272" t="s">
        <v>891</v>
      </c>
      <c r="E788" s="273" t="s">
        <v>1676</v>
      </c>
      <c r="F788" s="274" t="s">
        <v>1677</v>
      </c>
      <c r="G788" s="275" t="s">
        <v>308</v>
      </c>
      <c r="H788" s="276">
        <v>1</v>
      </c>
      <c r="I788" s="277"/>
      <c r="J788" s="278">
        <f>ROUND(I788*H788,2)</f>
        <v>0</v>
      </c>
      <c r="K788" s="274" t="s">
        <v>19</v>
      </c>
      <c r="L788" s="279"/>
      <c r="M788" s="280" t="s">
        <v>19</v>
      </c>
      <c r="N788" s="281" t="s">
        <v>43</v>
      </c>
      <c r="O788" s="85"/>
      <c r="P788" s="223">
        <f>O788*H788</f>
        <v>0</v>
      </c>
      <c r="Q788" s="223">
        <v>0</v>
      </c>
      <c r="R788" s="223">
        <f>Q788*H788</f>
        <v>0</v>
      </c>
      <c r="S788" s="223">
        <v>0</v>
      </c>
      <c r="T788" s="224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25" t="s">
        <v>416</v>
      </c>
      <c r="AT788" s="225" t="s">
        <v>891</v>
      </c>
      <c r="AU788" s="225" t="s">
        <v>82</v>
      </c>
      <c r="AY788" s="18" t="s">
        <v>157</v>
      </c>
      <c r="BE788" s="226">
        <f>IF(N788="základní",J788,0)</f>
        <v>0</v>
      </c>
      <c r="BF788" s="226">
        <f>IF(N788="snížená",J788,0)</f>
        <v>0</v>
      </c>
      <c r="BG788" s="226">
        <f>IF(N788="zákl. přenesená",J788,0)</f>
        <v>0</v>
      </c>
      <c r="BH788" s="226">
        <f>IF(N788="sníž. přenesená",J788,0)</f>
        <v>0</v>
      </c>
      <c r="BI788" s="226">
        <f>IF(N788="nulová",J788,0)</f>
        <v>0</v>
      </c>
      <c r="BJ788" s="18" t="s">
        <v>80</v>
      </c>
      <c r="BK788" s="226">
        <f>ROUND(I788*H788,2)</f>
        <v>0</v>
      </c>
      <c r="BL788" s="18" t="s">
        <v>300</v>
      </c>
      <c r="BM788" s="225" t="s">
        <v>1678</v>
      </c>
    </row>
    <row r="789" spans="1:47" s="2" customFormat="1" ht="12">
      <c r="A789" s="39"/>
      <c r="B789" s="40"/>
      <c r="C789" s="41"/>
      <c r="D789" s="227" t="s">
        <v>166</v>
      </c>
      <c r="E789" s="41"/>
      <c r="F789" s="228" t="s">
        <v>1677</v>
      </c>
      <c r="G789" s="41"/>
      <c r="H789" s="41"/>
      <c r="I789" s="229"/>
      <c r="J789" s="41"/>
      <c r="K789" s="41"/>
      <c r="L789" s="45"/>
      <c r="M789" s="230"/>
      <c r="N789" s="231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166</v>
      </c>
      <c r="AU789" s="18" t="s">
        <v>82</v>
      </c>
    </row>
    <row r="790" spans="1:65" s="2" customFormat="1" ht="24.15" customHeight="1">
      <c r="A790" s="39"/>
      <c r="B790" s="40"/>
      <c r="C790" s="272" t="s">
        <v>1679</v>
      </c>
      <c r="D790" s="272" t="s">
        <v>891</v>
      </c>
      <c r="E790" s="273" t="s">
        <v>1680</v>
      </c>
      <c r="F790" s="274" t="s">
        <v>1681</v>
      </c>
      <c r="G790" s="275" t="s">
        <v>308</v>
      </c>
      <c r="H790" s="276">
        <v>1</v>
      </c>
      <c r="I790" s="277"/>
      <c r="J790" s="278">
        <f>ROUND(I790*H790,2)</f>
        <v>0</v>
      </c>
      <c r="K790" s="274" t="s">
        <v>19</v>
      </c>
      <c r="L790" s="279"/>
      <c r="M790" s="280" t="s">
        <v>19</v>
      </c>
      <c r="N790" s="281" t="s">
        <v>43</v>
      </c>
      <c r="O790" s="85"/>
      <c r="P790" s="223">
        <f>O790*H790</f>
        <v>0</v>
      </c>
      <c r="Q790" s="223">
        <v>0</v>
      </c>
      <c r="R790" s="223">
        <f>Q790*H790</f>
        <v>0</v>
      </c>
      <c r="S790" s="223">
        <v>0</v>
      </c>
      <c r="T790" s="224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25" t="s">
        <v>416</v>
      </c>
      <c r="AT790" s="225" t="s">
        <v>891</v>
      </c>
      <c r="AU790" s="225" t="s">
        <v>82</v>
      </c>
      <c r="AY790" s="18" t="s">
        <v>157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8" t="s">
        <v>80</v>
      </c>
      <c r="BK790" s="226">
        <f>ROUND(I790*H790,2)</f>
        <v>0</v>
      </c>
      <c r="BL790" s="18" t="s">
        <v>300</v>
      </c>
      <c r="BM790" s="225" t="s">
        <v>1682</v>
      </c>
    </row>
    <row r="791" spans="1:47" s="2" customFormat="1" ht="12">
      <c r="A791" s="39"/>
      <c r="B791" s="40"/>
      <c r="C791" s="41"/>
      <c r="D791" s="227" t="s">
        <v>166</v>
      </c>
      <c r="E791" s="41"/>
      <c r="F791" s="228" t="s">
        <v>1681</v>
      </c>
      <c r="G791" s="41"/>
      <c r="H791" s="41"/>
      <c r="I791" s="229"/>
      <c r="J791" s="41"/>
      <c r="K791" s="41"/>
      <c r="L791" s="45"/>
      <c r="M791" s="230"/>
      <c r="N791" s="231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166</v>
      </c>
      <c r="AU791" s="18" t="s">
        <v>82</v>
      </c>
    </row>
    <row r="792" spans="1:65" s="2" customFormat="1" ht="24.15" customHeight="1">
      <c r="A792" s="39"/>
      <c r="B792" s="40"/>
      <c r="C792" s="272" t="s">
        <v>1683</v>
      </c>
      <c r="D792" s="272" t="s">
        <v>891</v>
      </c>
      <c r="E792" s="273" t="s">
        <v>1684</v>
      </c>
      <c r="F792" s="274" t="s">
        <v>1685</v>
      </c>
      <c r="G792" s="275" t="s">
        <v>308</v>
      </c>
      <c r="H792" s="276">
        <v>1</v>
      </c>
      <c r="I792" s="277"/>
      <c r="J792" s="278">
        <f>ROUND(I792*H792,2)</f>
        <v>0</v>
      </c>
      <c r="K792" s="274" t="s">
        <v>19</v>
      </c>
      <c r="L792" s="279"/>
      <c r="M792" s="280" t="s">
        <v>19</v>
      </c>
      <c r="N792" s="281" t="s">
        <v>43</v>
      </c>
      <c r="O792" s="85"/>
      <c r="P792" s="223">
        <f>O792*H792</f>
        <v>0</v>
      </c>
      <c r="Q792" s="223">
        <v>0</v>
      </c>
      <c r="R792" s="223">
        <f>Q792*H792</f>
        <v>0</v>
      </c>
      <c r="S792" s="223">
        <v>0</v>
      </c>
      <c r="T792" s="224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25" t="s">
        <v>416</v>
      </c>
      <c r="AT792" s="225" t="s">
        <v>891</v>
      </c>
      <c r="AU792" s="225" t="s">
        <v>82</v>
      </c>
      <c r="AY792" s="18" t="s">
        <v>157</v>
      </c>
      <c r="BE792" s="226">
        <f>IF(N792="základní",J792,0)</f>
        <v>0</v>
      </c>
      <c r="BF792" s="226">
        <f>IF(N792="snížená",J792,0)</f>
        <v>0</v>
      </c>
      <c r="BG792" s="226">
        <f>IF(N792="zákl. přenesená",J792,0)</f>
        <v>0</v>
      </c>
      <c r="BH792" s="226">
        <f>IF(N792="sníž. přenesená",J792,0)</f>
        <v>0</v>
      </c>
      <c r="BI792" s="226">
        <f>IF(N792="nulová",J792,0)</f>
        <v>0</v>
      </c>
      <c r="BJ792" s="18" t="s">
        <v>80</v>
      </c>
      <c r="BK792" s="226">
        <f>ROUND(I792*H792,2)</f>
        <v>0</v>
      </c>
      <c r="BL792" s="18" t="s">
        <v>300</v>
      </c>
      <c r="BM792" s="225" t="s">
        <v>1686</v>
      </c>
    </row>
    <row r="793" spans="1:47" s="2" customFormat="1" ht="12">
      <c r="A793" s="39"/>
      <c r="B793" s="40"/>
      <c r="C793" s="41"/>
      <c r="D793" s="227" t="s">
        <v>166</v>
      </c>
      <c r="E793" s="41"/>
      <c r="F793" s="228" t="s">
        <v>1685</v>
      </c>
      <c r="G793" s="41"/>
      <c r="H793" s="41"/>
      <c r="I793" s="229"/>
      <c r="J793" s="41"/>
      <c r="K793" s="41"/>
      <c r="L793" s="45"/>
      <c r="M793" s="230"/>
      <c r="N793" s="231"/>
      <c r="O793" s="85"/>
      <c r="P793" s="85"/>
      <c r="Q793" s="85"/>
      <c r="R793" s="85"/>
      <c r="S793" s="85"/>
      <c r="T793" s="86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166</v>
      </c>
      <c r="AU793" s="18" t="s">
        <v>82</v>
      </c>
    </row>
    <row r="794" spans="1:65" s="2" customFormat="1" ht="24.15" customHeight="1">
      <c r="A794" s="39"/>
      <c r="B794" s="40"/>
      <c r="C794" s="272" t="s">
        <v>1687</v>
      </c>
      <c r="D794" s="272" t="s">
        <v>891</v>
      </c>
      <c r="E794" s="273" t="s">
        <v>1688</v>
      </c>
      <c r="F794" s="274" t="s">
        <v>1689</v>
      </c>
      <c r="G794" s="275" t="s">
        <v>308</v>
      </c>
      <c r="H794" s="276">
        <v>1</v>
      </c>
      <c r="I794" s="277"/>
      <c r="J794" s="278">
        <f>ROUND(I794*H794,2)</f>
        <v>0</v>
      </c>
      <c r="K794" s="274" t="s">
        <v>19</v>
      </c>
      <c r="L794" s="279"/>
      <c r="M794" s="280" t="s">
        <v>19</v>
      </c>
      <c r="N794" s="281" t="s">
        <v>43</v>
      </c>
      <c r="O794" s="85"/>
      <c r="P794" s="223">
        <f>O794*H794</f>
        <v>0</v>
      </c>
      <c r="Q794" s="223">
        <v>0</v>
      </c>
      <c r="R794" s="223">
        <f>Q794*H794</f>
        <v>0</v>
      </c>
      <c r="S794" s="223">
        <v>0</v>
      </c>
      <c r="T794" s="224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25" t="s">
        <v>416</v>
      </c>
      <c r="AT794" s="225" t="s">
        <v>891</v>
      </c>
      <c r="AU794" s="225" t="s">
        <v>82</v>
      </c>
      <c r="AY794" s="18" t="s">
        <v>157</v>
      </c>
      <c r="BE794" s="226">
        <f>IF(N794="základní",J794,0)</f>
        <v>0</v>
      </c>
      <c r="BF794" s="226">
        <f>IF(N794="snížená",J794,0)</f>
        <v>0</v>
      </c>
      <c r="BG794" s="226">
        <f>IF(N794="zákl. přenesená",J794,0)</f>
        <v>0</v>
      </c>
      <c r="BH794" s="226">
        <f>IF(N794="sníž. přenesená",J794,0)</f>
        <v>0</v>
      </c>
      <c r="BI794" s="226">
        <f>IF(N794="nulová",J794,0)</f>
        <v>0</v>
      </c>
      <c r="BJ794" s="18" t="s">
        <v>80</v>
      </c>
      <c r="BK794" s="226">
        <f>ROUND(I794*H794,2)</f>
        <v>0</v>
      </c>
      <c r="BL794" s="18" t="s">
        <v>300</v>
      </c>
      <c r="BM794" s="225" t="s">
        <v>1690</v>
      </c>
    </row>
    <row r="795" spans="1:47" s="2" customFormat="1" ht="12">
      <c r="A795" s="39"/>
      <c r="B795" s="40"/>
      <c r="C795" s="41"/>
      <c r="D795" s="227" t="s">
        <v>166</v>
      </c>
      <c r="E795" s="41"/>
      <c r="F795" s="228" t="s">
        <v>1689</v>
      </c>
      <c r="G795" s="41"/>
      <c r="H795" s="41"/>
      <c r="I795" s="229"/>
      <c r="J795" s="41"/>
      <c r="K795" s="41"/>
      <c r="L795" s="45"/>
      <c r="M795" s="230"/>
      <c r="N795" s="231"/>
      <c r="O795" s="85"/>
      <c r="P795" s="85"/>
      <c r="Q795" s="85"/>
      <c r="R795" s="85"/>
      <c r="S795" s="85"/>
      <c r="T795" s="86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166</v>
      </c>
      <c r="AU795" s="18" t="s">
        <v>82</v>
      </c>
    </row>
    <row r="796" spans="1:65" s="2" customFormat="1" ht="24.15" customHeight="1">
      <c r="A796" s="39"/>
      <c r="B796" s="40"/>
      <c r="C796" s="272" t="s">
        <v>1691</v>
      </c>
      <c r="D796" s="272" t="s">
        <v>891</v>
      </c>
      <c r="E796" s="273" t="s">
        <v>1692</v>
      </c>
      <c r="F796" s="274" t="s">
        <v>1693</v>
      </c>
      <c r="G796" s="275" t="s">
        <v>308</v>
      </c>
      <c r="H796" s="276">
        <v>1</v>
      </c>
      <c r="I796" s="277"/>
      <c r="J796" s="278">
        <f>ROUND(I796*H796,2)</f>
        <v>0</v>
      </c>
      <c r="K796" s="274" t="s">
        <v>19</v>
      </c>
      <c r="L796" s="279"/>
      <c r="M796" s="280" t="s">
        <v>19</v>
      </c>
      <c r="N796" s="281" t="s">
        <v>43</v>
      </c>
      <c r="O796" s="85"/>
      <c r="P796" s="223">
        <f>O796*H796</f>
        <v>0</v>
      </c>
      <c r="Q796" s="223">
        <v>0</v>
      </c>
      <c r="R796" s="223">
        <f>Q796*H796</f>
        <v>0</v>
      </c>
      <c r="S796" s="223">
        <v>0</v>
      </c>
      <c r="T796" s="224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25" t="s">
        <v>416</v>
      </c>
      <c r="AT796" s="225" t="s">
        <v>891</v>
      </c>
      <c r="AU796" s="225" t="s">
        <v>82</v>
      </c>
      <c r="AY796" s="18" t="s">
        <v>157</v>
      </c>
      <c r="BE796" s="226">
        <f>IF(N796="základní",J796,0)</f>
        <v>0</v>
      </c>
      <c r="BF796" s="226">
        <f>IF(N796="snížená",J796,0)</f>
        <v>0</v>
      </c>
      <c r="BG796" s="226">
        <f>IF(N796="zákl. přenesená",J796,0)</f>
        <v>0</v>
      </c>
      <c r="BH796" s="226">
        <f>IF(N796="sníž. přenesená",J796,0)</f>
        <v>0</v>
      </c>
      <c r="BI796" s="226">
        <f>IF(N796="nulová",J796,0)</f>
        <v>0</v>
      </c>
      <c r="BJ796" s="18" t="s">
        <v>80</v>
      </c>
      <c r="BK796" s="226">
        <f>ROUND(I796*H796,2)</f>
        <v>0</v>
      </c>
      <c r="BL796" s="18" t="s">
        <v>300</v>
      </c>
      <c r="BM796" s="225" t="s">
        <v>1694</v>
      </c>
    </row>
    <row r="797" spans="1:47" s="2" customFormat="1" ht="12">
      <c r="A797" s="39"/>
      <c r="B797" s="40"/>
      <c r="C797" s="41"/>
      <c r="D797" s="227" t="s">
        <v>166</v>
      </c>
      <c r="E797" s="41"/>
      <c r="F797" s="228" t="s">
        <v>1693</v>
      </c>
      <c r="G797" s="41"/>
      <c r="H797" s="41"/>
      <c r="I797" s="229"/>
      <c r="J797" s="41"/>
      <c r="K797" s="41"/>
      <c r="L797" s="45"/>
      <c r="M797" s="230"/>
      <c r="N797" s="231"/>
      <c r="O797" s="85"/>
      <c r="P797" s="85"/>
      <c r="Q797" s="85"/>
      <c r="R797" s="85"/>
      <c r="S797" s="85"/>
      <c r="T797" s="86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166</v>
      </c>
      <c r="AU797" s="18" t="s">
        <v>82</v>
      </c>
    </row>
    <row r="798" spans="1:65" s="2" customFormat="1" ht="24.15" customHeight="1">
      <c r="A798" s="39"/>
      <c r="B798" s="40"/>
      <c r="C798" s="272" t="s">
        <v>1695</v>
      </c>
      <c r="D798" s="272" t="s">
        <v>891</v>
      </c>
      <c r="E798" s="273" t="s">
        <v>1696</v>
      </c>
      <c r="F798" s="274" t="s">
        <v>1697</v>
      </c>
      <c r="G798" s="275" t="s">
        <v>308</v>
      </c>
      <c r="H798" s="276">
        <v>1</v>
      </c>
      <c r="I798" s="277"/>
      <c r="J798" s="278">
        <f>ROUND(I798*H798,2)</f>
        <v>0</v>
      </c>
      <c r="K798" s="274" t="s">
        <v>19</v>
      </c>
      <c r="L798" s="279"/>
      <c r="M798" s="280" t="s">
        <v>19</v>
      </c>
      <c r="N798" s="281" t="s">
        <v>43</v>
      </c>
      <c r="O798" s="85"/>
      <c r="P798" s="223">
        <f>O798*H798</f>
        <v>0</v>
      </c>
      <c r="Q798" s="223">
        <v>0</v>
      </c>
      <c r="R798" s="223">
        <f>Q798*H798</f>
        <v>0</v>
      </c>
      <c r="S798" s="223">
        <v>0</v>
      </c>
      <c r="T798" s="224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25" t="s">
        <v>416</v>
      </c>
      <c r="AT798" s="225" t="s">
        <v>891</v>
      </c>
      <c r="AU798" s="225" t="s">
        <v>82</v>
      </c>
      <c r="AY798" s="18" t="s">
        <v>157</v>
      </c>
      <c r="BE798" s="226">
        <f>IF(N798="základní",J798,0)</f>
        <v>0</v>
      </c>
      <c r="BF798" s="226">
        <f>IF(N798="snížená",J798,0)</f>
        <v>0</v>
      </c>
      <c r="BG798" s="226">
        <f>IF(N798="zákl. přenesená",J798,0)</f>
        <v>0</v>
      </c>
      <c r="BH798" s="226">
        <f>IF(N798="sníž. přenesená",J798,0)</f>
        <v>0</v>
      </c>
      <c r="BI798" s="226">
        <f>IF(N798="nulová",J798,0)</f>
        <v>0</v>
      </c>
      <c r="BJ798" s="18" t="s">
        <v>80</v>
      </c>
      <c r="BK798" s="226">
        <f>ROUND(I798*H798,2)</f>
        <v>0</v>
      </c>
      <c r="BL798" s="18" t="s">
        <v>300</v>
      </c>
      <c r="BM798" s="225" t="s">
        <v>1698</v>
      </c>
    </row>
    <row r="799" spans="1:47" s="2" customFormat="1" ht="12">
      <c r="A799" s="39"/>
      <c r="B799" s="40"/>
      <c r="C799" s="41"/>
      <c r="D799" s="227" t="s">
        <v>166</v>
      </c>
      <c r="E799" s="41"/>
      <c r="F799" s="228" t="s">
        <v>1697</v>
      </c>
      <c r="G799" s="41"/>
      <c r="H799" s="41"/>
      <c r="I799" s="229"/>
      <c r="J799" s="41"/>
      <c r="K799" s="41"/>
      <c r="L799" s="45"/>
      <c r="M799" s="230"/>
      <c r="N799" s="231"/>
      <c r="O799" s="85"/>
      <c r="P799" s="85"/>
      <c r="Q799" s="85"/>
      <c r="R799" s="85"/>
      <c r="S799" s="85"/>
      <c r="T799" s="86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T799" s="18" t="s">
        <v>166</v>
      </c>
      <c r="AU799" s="18" t="s">
        <v>82</v>
      </c>
    </row>
    <row r="800" spans="1:65" s="2" customFormat="1" ht="24.15" customHeight="1">
      <c r="A800" s="39"/>
      <c r="B800" s="40"/>
      <c r="C800" s="272" t="s">
        <v>1699</v>
      </c>
      <c r="D800" s="272" t="s">
        <v>891</v>
      </c>
      <c r="E800" s="273" t="s">
        <v>1700</v>
      </c>
      <c r="F800" s="274" t="s">
        <v>1701</v>
      </c>
      <c r="G800" s="275" t="s">
        <v>308</v>
      </c>
      <c r="H800" s="276">
        <v>1</v>
      </c>
      <c r="I800" s="277"/>
      <c r="J800" s="278">
        <f>ROUND(I800*H800,2)</f>
        <v>0</v>
      </c>
      <c r="K800" s="274" t="s">
        <v>19</v>
      </c>
      <c r="L800" s="279"/>
      <c r="M800" s="280" t="s">
        <v>19</v>
      </c>
      <c r="N800" s="281" t="s">
        <v>43</v>
      </c>
      <c r="O800" s="85"/>
      <c r="P800" s="223">
        <f>O800*H800</f>
        <v>0</v>
      </c>
      <c r="Q800" s="223">
        <v>0</v>
      </c>
      <c r="R800" s="223">
        <f>Q800*H800</f>
        <v>0</v>
      </c>
      <c r="S800" s="223">
        <v>0</v>
      </c>
      <c r="T800" s="224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25" t="s">
        <v>416</v>
      </c>
      <c r="AT800" s="225" t="s">
        <v>891</v>
      </c>
      <c r="AU800" s="225" t="s">
        <v>82</v>
      </c>
      <c r="AY800" s="18" t="s">
        <v>157</v>
      </c>
      <c r="BE800" s="226">
        <f>IF(N800="základní",J800,0)</f>
        <v>0</v>
      </c>
      <c r="BF800" s="226">
        <f>IF(N800="snížená",J800,0)</f>
        <v>0</v>
      </c>
      <c r="BG800" s="226">
        <f>IF(N800="zákl. přenesená",J800,0)</f>
        <v>0</v>
      </c>
      <c r="BH800" s="226">
        <f>IF(N800="sníž. přenesená",J800,0)</f>
        <v>0</v>
      </c>
      <c r="BI800" s="226">
        <f>IF(N800="nulová",J800,0)</f>
        <v>0</v>
      </c>
      <c r="BJ800" s="18" t="s">
        <v>80</v>
      </c>
      <c r="BK800" s="226">
        <f>ROUND(I800*H800,2)</f>
        <v>0</v>
      </c>
      <c r="BL800" s="18" t="s">
        <v>300</v>
      </c>
      <c r="BM800" s="225" t="s">
        <v>1702</v>
      </c>
    </row>
    <row r="801" spans="1:47" s="2" customFormat="1" ht="12">
      <c r="A801" s="39"/>
      <c r="B801" s="40"/>
      <c r="C801" s="41"/>
      <c r="D801" s="227" t="s">
        <v>166</v>
      </c>
      <c r="E801" s="41"/>
      <c r="F801" s="228" t="s">
        <v>1701</v>
      </c>
      <c r="G801" s="41"/>
      <c r="H801" s="41"/>
      <c r="I801" s="229"/>
      <c r="J801" s="41"/>
      <c r="K801" s="41"/>
      <c r="L801" s="45"/>
      <c r="M801" s="230"/>
      <c r="N801" s="231"/>
      <c r="O801" s="85"/>
      <c r="P801" s="85"/>
      <c r="Q801" s="85"/>
      <c r="R801" s="85"/>
      <c r="S801" s="85"/>
      <c r="T801" s="86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T801" s="18" t="s">
        <v>166</v>
      </c>
      <c r="AU801" s="18" t="s">
        <v>82</v>
      </c>
    </row>
    <row r="802" spans="1:65" s="2" customFormat="1" ht="24.15" customHeight="1">
      <c r="A802" s="39"/>
      <c r="B802" s="40"/>
      <c r="C802" s="272" t="s">
        <v>1703</v>
      </c>
      <c r="D802" s="272" t="s">
        <v>891</v>
      </c>
      <c r="E802" s="273" t="s">
        <v>1704</v>
      </c>
      <c r="F802" s="274" t="s">
        <v>1705</v>
      </c>
      <c r="G802" s="275" t="s">
        <v>308</v>
      </c>
      <c r="H802" s="276">
        <v>1</v>
      </c>
      <c r="I802" s="277"/>
      <c r="J802" s="278">
        <f>ROUND(I802*H802,2)</f>
        <v>0</v>
      </c>
      <c r="K802" s="274" t="s">
        <v>19</v>
      </c>
      <c r="L802" s="279"/>
      <c r="M802" s="280" t="s">
        <v>19</v>
      </c>
      <c r="N802" s="281" t="s">
        <v>43</v>
      </c>
      <c r="O802" s="85"/>
      <c r="P802" s="223">
        <f>O802*H802</f>
        <v>0</v>
      </c>
      <c r="Q802" s="223">
        <v>0</v>
      </c>
      <c r="R802" s="223">
        <f>Q802*H802</f>
        <v>0</v>
      </c>
      <c r="S802" s="223">
        <v>0</v>
      </c>
      <c r="T802" s="224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25" t="s">
        <v>416</v>
      </c>
      <c r="AT802" s="225" t="s">
        <v>891</v>
      </c>
      <c r="AU802" s="225" t="s">
        <v>82</v>
      </c>
      <c r="AY802" s="18" t="s">
        <v>157</v>
      </c>
      <c r="BE802" s="226">
        <f>IF(N802="základní",J802,0)</f>
        <v>0</v>
      </c>
      <c r="BF802" s="226">
        <f>IF(N802="snížená",J802,0)</f>
        <v>0</v>
      </c>
      <c r="BG802" s="226">
        <f>IF(N802="zákl. přenesená",J802,0)</f>
        <v>0</v>
      </c>
      <c r="BH802" s="226">
        <f>IF(N802="sníž. přenesená",J802,0)</f>
        <v>0</v>
      </c>
      <c r="BI802" s="226">
        <f>IF(N802="nulová",J802,0)</f>
        <v>0</v>
      </c>
      <c r="BJ802" s="18" t="s">
        <v>80</v>
      </c>
      <c r="BK802" s="226">
        <f>ROUND(I802*H802,2)</f>
        <v>0</v>
      </c>
      <c r="BL802" s="18" t="s">
        <v>300</v>
      </c>
      <c r="BM802" s="225" t="s">
        <v>1706</v>
      </c>
    </row>
    <row r="803" spans="1:47" s="2" customFormat="1" ht="12">
      <c r="A803" s="39"/>
      <c r="B803" s="40"/>
      <c r="C803" s="41"/>
      <c r="D803" s="227" t="s">
        <v>166</v>
      </c>
      <c r="E803" s="41"/>
      <c r="F803" s="228" t="s">
        <v>1705</v>
      </c>
      <c r="G803" s="41"/>
      <c r="H803" s="41"/>
      <c r="I803" s="229"/>
      <c r="J803" s="41"/>
      <c r="K803" s="41"/>
      <c r="L803" s="45"/>
      <c r="M803" s="230"/>
      <c r="N803" s="231"/>
      <c r="O803" s="85"/>
      <c r="P803" s="85"/>
      <c r="Q803" s="85"/>
      <c r="R803" s="85"/>
      <c r="S803" s="85"/>
      <c r="T803" s="86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166</v>
      </c>
      <c r="AU803" s="18" t="s">
        <v>82</v>
      </c>
    </row>
    <row r="804" spans="1:65" s="2" customFormat="1" ht="24.15" customHeight="1">
      <c r="A804" s="39"/>
      <c r="B804" s="40"/>
      <c r="C804" s="272" t="s">
        <v>1707</v>
      </c>
      <c r="D804" s="272" t="s">
        <v>891</v>
      </c>
      <c r="E804" s="273" t="s">
        <v>1708</v>
      </c>
      <c r="F804" s="274" t="s">
        <v>1709</v>
      </c>
      <c r="G804" s="275" t="s">
        <v>308</v>
      </c>
      <c r="H804" s="276">
        <v>1</v>
      </c>
      <c r="I804" s="277"/>
      <c r="J804" s="278">
        <f>ROUND(I804*H804,2)</f>
        <v>0</v>
      </c>
      <c r="K804" s="274" t="s">
        <v>19</v>
      </c>
      <c r="L804" s="279"/>
      <c r="M804" s="280" t="s">
        <v>19</v>
      </c>
      <c r="N804" s="281" t="s">
        <v>43</v>
      </c>
      <c r="O804" s="85"/>
      <c r="P804" s="223">
        <f>O804*H804</f>
        <v>0</v>
      </c>
      <c r="Q804" s="223">
        <v>0</v>
      </c>
      <c r="R804" s="223">
        <f>Q804*H804</f>
        <v>0</v>
      </c>
      <c r="S804" s="223">
        <v>0</v>
      </c>
      <c r="T804" s="224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25" t="s">
        <v>416</v>
      </c>
      <c r="AT804" s="225" t="s">
        <v>891</v>
      </c>
      <c r="AU804" s="225" t="s">
        <v>82</v>
      </c>
      <c r="AY804" s="18" t="s">
        <v>157</v>
      </c>
      <c r="BE804" s="226">
        <f>IF(N804="základní",J804,0)</f>
        <v>0</v>
      </c>
      <c r="BF804" s="226">
        <f>IF(N804="snížená",J804,0)</f>
        <v>0</v>
      </c>
      <c r="BG804" s="226">
        <f>IF(N804="zákl. přenesená",J804,0)</f>
        <v>0</v>
      </c>
      <c r="BH804" s="226">
        <f>IF(N804="sníž. přenesená",J804,0)</f>
        <v>0</v>
      </c>
      <c r="BI804" s="226">
        <f>IF(N804="nulová",J804,0)</f>
        <v>0</v>
      </c>
      <c r="BJ804" s="18" t="s">
        <v>80</v>
      </c>
      <c r="BK804" s="226">
        <f>ROUND(I804*H804,2)</f>
        <v>0</v>
      </c>
      <c r="BL804" s="18" t="s">
        <v>300</v>
      </c>
      <c r="BM804" s="225" t="s">
        <v>1710</v>
      </c>
    </row>
    <row r="805" spans="1:47" s="2" customFormat="1" ht="12">
      <c r="A805" s="39"/>
      <c r="B805" s="40"/>
      <c r="C805" s="41"/>
      <c r="D805" s="227" t="s">
        <v>166</v>
      </c>
      <c r="E805" s="41"/>
      <c r="F805" s="228" t="s">
        <v>1709</v>
      </c>
      <c r="G805" s="41"/>
      <c r="H805" s="41"/>
      <c r="I805" s="229"/>
      <c r="J805" s="41"/>
      <c r="K805" s="41"/>
      <c r="L805" s="45"/>
      <c r="M805" s="230"/>
      <c r="N805" s="231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166</v>
      </c>
      <c r="AU805" s="18" t="s">
        <v>82</v>
      </c>
    </row>
    <row r="806" spans="1:65" s="2" customFormat="1" ht="24.15" customHeight="1">
      <c r="A806" s="39"/>
      <c r="B806" s="40"/>
      <c r="C806" s="272" t="s">
        <v>1711</v>
      </c>
      <c r="D806" s="272" t="s">
        <v>891</v>
      </c>
      <c r="E806" s="273" t="s">
        <v>1712</v>
      </c>
      <c r="F806" s="274" t="s">
        <v>1713</v>
      </c>
      <c r="G806" s="275" t="s">
        <v>308</v>
      </c>
      <c r="H806" s="276">
        <v>1</v>
      </c>
      <c r="I806" s="277"/>
      <c r="J806" s="278">
        <f>ROUND(I806*H806,2)</f>
        <v>0</v>
      </c>
      <c r="K806" s="274" t="s">
        <v>19</v>
      </c>
      <c r="L806" s="279"/>
      <c r="M806" s="280" t="s">
        <v>19</v>
      </c>
      <c r="N806" s="281" t="s">
        <v>43</v>
      </c>
      <c r="O806" s="85"/>
      <c r="P806" s="223">
        <f>O806*H806</f>
        <v>0</v>
      </c>
      <c r="Q806" s="223">
        <v>0</v>
      </c>
      <c r="R806" s="223">
        <f>Q806*H806</f>
        <v>0</v>
      </c>
      <c r="S806" s="223">
        <v>0</v>
      </c>
      <c r="T806" s="224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25" t="s">
        <v>416</v>
      </c>
      <c r="AT806" s="225" t="s">
        <v>891</v>
      </c>
      <c r="AU806" s="225" t="s">
        <v>82</v>
      </c>
      <c r="AY806" s="18" t="s">
        <v>157</v>
      </c>
      <c r="BE806" s="226">
        <f>IF(N806="základní",J806,0)</f>
        <v>0</v>
      </c>
      <c r="BF806" s="226">
        <f>IF(N806="snížená",J806,0)</f>
        <v>0</v>
      </c>
      <c r="BG806" s="226">
        <f>IF(N806="zákl. přenesená",J806,0)</f>
        <v>0</v>
      </c>
      <c r="BH806" s="226">
        <f>IF(N806="sníž. přenesená",J806,0)</f>
        <v>0</v>
      </c>
      <c r="BI806" s="226">
        <f>IF(N806="nulová",J806,0)</f>
        <v>0</v>
      </c>
      <c r="BJ806" s="18" t="s">
        <v>80</v>
      </c>
      <c r="BK806" s="226">
        <f>ROUND(I806*H806,2)</f>
        <v>0</v>
      </c>
      <c r="BL806" s="18" t="s">
        <v>300</v>
      </c>
      <c r="BM806" s="225" t="s">
        <v>1714</v>
      </c>
    </row>
    <row r="807" spans="1:47" s="2" customFormat="1" ht="12">
      <c r="A807" s="39"/>
      <c r="B807" s="40"/>
      <c r="C807" s="41"/>
      <c r="D807" s="227" t="s">
        <v>166</v>
      </c>
      <c r="E807" s="41"/>
      <c r="F807" s="228" t="s">
        <v>1713</v>
      </c>
      <c r="G807" s="41"/>
      <c r="H807" s="41"/>
      <c r="I807" s="229"/>
      <c r="J807" s="41"/>
      <c r="K807" s="41"/>
      <c r="L807" s="45"/>
      <c r="M807" s="230"/>
      <c r="N807" s="231"/>
      <c r="O807" s="85"/>
      <c r="P807" s="85"/>
      <c r="Q807" s="85"/>
      <c r="R807" s="85"/>
      <c r="S807" s="85"/>
      <c r="T807" s="86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166</v>
      </c>
      <c r="AU807" s="18" t="s">
        <v>82</v>
      </c>
    </row>
    <row r="808" spans="1:65" s="2" customFormat="1" ht="24.15" customHeight="1">
      <c r="A808" s="39"/>
      <c r="B808" s="40"/>
      <c r="C808" s="272" t="s">
        <v>1715</v>
      </c>
      <c r="D808" s="272" t="s">
        <v>891</v>
      </c>
      <c r="E808" s="273" t="s">
        <v>1716</v>
      </c>
      <c r="F808" s="274" t="s">
        <v>1717</v>
      </c>
      <c r="G808" s="275" t="s">
        <v>308</v>
      </c>
      <c r="H808" s="276">
        <v>1</v>
      </c>
      <c r="I808" s="277"/>
      <c r="J808" s="278">
        <f>ROUND(I808*H808,2)</f>
        <v>0</v>
      </c>
      <c r="K808" s="274" t="s">
        <v>19</v>
      </c>
      <c r="L808" s="279"/>
      <c r="M808" s="280" t="s">
        <v>19</v>
      </c>
      <c r="N808" s="281" t="s">
        <v>43</v>
      </c>
      <c r="O808" s="85"/>
      <c r="P808" s="223">
        <f>O808*H808</f>
        <v>0</v>
      </c>
      <c r="Q808" s="223">
        <v>0</v>
      </c>
      <c r="R808" s="223">
        <f>Q808*H808</f>
        <v>0</v>
      </c>
      <c r="S808" s="223">
        <v>0</v>
      </c>
      <c r="T808" s="224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25" t="s">
        <v>416</v>
      </c>
      <c r="AT808" s="225" t="s">
        <v>891</v>
      </c>
      <c r="AU808" s="225" t="s">
        <v>82</v>
      </c>
      <c r="AY808" s="18" t="s">
        <v>157</v>
      </c>
      <c r="BE808" s="226">
        <f>IF(N808="základní",J808,0)</f>
        <v>0</v>
      </c>
      <c r="BF808" s="226">
        <f>IF(N808="snížená",J808,0)</f>
        <v>0</v>
      </c>
      <c r="BG808" s="226">
        <f>IF(N808="zákl. přenesená",J808,0)</f>
        <v>0</v>
      </c>
      <c r="BH808" s="226">
        <f>IF(N808="sníž. přenesená",J808,0)</f>
        <v>0</v>
      </c>
      <c r="BI808" s="226">
        <f>IF(N808="nulová",J808,0)</f>
        <v>0</v>
      </c>
      <c r="BJ808" s="18" t="s">
        <v>80</v>
      </c>
      <c r="BK808" s="226">
        <f>ROUND(I808*H808,2)</f>
        <v>0</v>
      </c>
      <c r="BL808" s="18" t="s">
        <v>300</v>
      </c>
      <c r="BM808" s="225" t="s">
        <v>1718</v>
      </c>
    </row>
    <row r="809" spans="1:47" s="2" customFormat="1" ht="12">
      <c r="A809" s="39"/>
      <c r="B809" s="40"/>
      <c r="C809" s="41"/>
      <c r="D809" s="227" t="s">
        <v>166</v>
      </c>
      <c r="E809" s="41"/>
      <c r="F809" s="228" t="s">
        <v>1717</v>
      </c>
      <c r="G809" s="41"/>
      <c r="H809" s="41"/>
      <c r="I809" s="229"/>
      <c r="J809" s="41"/>
      <c r="K809" s="41"/>
      <c r="L809" s="45"/>
      <c r="M809" s="230"/>
      <c r="N809" s="231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166</v>
      </c>
      <c r="AU809" s="18" t="s">
        <v>82</v>
      </c>
    </row>
    <row r="810" spans="1:65" s="2" customFormat="1" ht="24.15" customHeight="1">
      <c r="A810" s="39"/>
      <c r="B810" s="40"/>
      <c r="C810" s="272" t="s">
        <v>1719</v>
      </c>
      <c r="D810" s="272" t="s">
        <v>891</v>
      </c>
      <c r="E810" s="273" t="s">
        <v>1720</v>
      </c>
      <c r="F810" s="274" t="s">
        <v>1721</v>
      </c>
      <c r="G810" s="275" t="s">
        <v>308</v>
      </c>
      <c r="H810" s="276">
        <v>1</v>
      </c>
      <c r="I810" s="277"/>
      <c r="J810" s="278">
        <f>ROUND(I810*H810,2)</f>
        <v>0</v>
      </c>
      <c r="K810" s="274" t="s">
        <v>19</v>
      </c>
      <c r="L810" s="279"/>
      <c r="M810" s="280" t="s">
        <v>19</v>
      </c>
      <c r="N810" s="281" t="s">
        <v>43</v>
      </c>
      <c r="O810" s="85"/>
      <c r="P810" s="223">
        <f>O810*H810</f>
        <v>0</v>
      </c>
      <c r="Q810" s="223">
        <v>0</v>
      </c>
      <c r="R810" s="223">
        <f>Q810*H810</f>
        <v>0</v>
      </c>
      <c r="S810" s="223">
        <v>0</v>
      </c>
      <c r="T810" s="224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5" t="s">
        <v>416</v>
      </c>
      <c r="AT810" s="225" t="s">
        <v>891</v>
      </c>
      <c r="AU810" s="225" t="s">
        <v>82</v>
      </c>
      <c r="AY810" s="18" t="s">
        <v>157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8" t="s">
        <v>80</v>
      </c>
      <c r="BK810" s="226">
        <f>ROUND(I810*H810,2)</f>
        <v>0</v>
      </c>
      <c r="BL810" s="18" t="s">
        <v>300</v>
      </c>
      <c r="BM810" s="225" t="s">
        <v>1722</v>
      </c>
    </row>
    <row r="811" spans="1:47" s="2" customFormat="1" ht="12">
      <c r="A811" s="39"/>
      <c r="B811" s="40"/>
      <c r="C811" s="41"/>
      <c r="D811" s="227" t="s">
        <v>166</v>
      </c>
      <c r="E811" s="41"/>
      <c r="F811" s="228" t="s">
        <v>1721</v>
      </c>
      <c r="G811" s="41"/>
      <c r="H811" s="41"/>
      <c r="I811" s="229"/>
      <c r="J811" s="41"/>
      <c r="K811" s="41"/>
      <c r="L811" s="45"/>
      <c r="M811" s="230"/>
      <c r="N811" s="231"/>
      <c r="O811" s="85"/>
      <c r="P811" s="85"/>
      <c r="Q811" s="85"/>
      <c r="R811" s="85"/>
      <c r="S811" s="85"/>
      <c r="T811" s="86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T811" s="18" t="s">
        <v>166</v>
      </c>
      <c r="AU811" s="18" t="s">
        <v>82</v>
      </c>
    </row>
    <row r="812" spans="1:65" s="2" customFormat="1" ht="24.15" customHeight="1">
      <c r="A812" s="39"/>
      <c r="B812" s="40"/>
      <c r="C812" s="272" t="s">
        <v>1723</v>
      </c>
      <c r="D812" s="272" t="s">
        <v>891</v>
      </c>
      <c r="E812" s="273" t="s">
        <v>1724</v>
      </c>
      <c r="F812" s="274" t="s">
        <v>1725</v>
      </c>
      <c r="G812" s="275" t="s">
        <v>308</v>
      </c>
      <c r="H812" s="276">
        <v>1</v>
      </c>
      <c r="I812" s="277"/>
      <c r="J812" s="278">
        <f>ROUND(I812*H812,2)</f>
        <v>0</v>
      </c>
      <c r="K812" s="274" t="s">
        <v>19</v>
      </c>
      <c r="L812" s="279"/>
      <c r="M812" s="280" t="s">
        <v>19</v>
      </c>
      <c r="N812" s="281" t="s">
        <v>43</v>
      </c>
      <c r="O812" s="85"/>
      <c r="P812" s="223">
        <f>O812*H812</f>
        <v>0</v>
      </c>
      <c r="Q812" s="223">
        <v>0</v>
      </c>
      <c r="R812" s="223">
        <f>Q812*H812</f>
        <v>0</v>
      </c>
      <c r="S812" s="223">
        <v>0</v>
      </c>
      <c r="T812" s="224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25" t="s">
        <v>416</v>
      </c>
      <c r="AT812" s="225" t="s">
        <v>891</v>
      </c>
      <c r="AU812" s="225" t="s">
        <v>82</v>
      </c>
      <c r="AY812" s="18" t="s">
        <v>157</v>
      </c>
      <c r="BE812" s="226">
        <f>IF(N812="základní",J812,0)</f>
        <v>0</v>
      </c>
      <c r="BF812" s="226">
        <f>IF(N812="snížená",J812,0)</f>
        <v>0</v>
      </c>
      <c r="BG812" s="226">
        <f>IF(N812="zákl. přenesená",J812,0)</f>
        <v>0</v>
      </c>
      <c r="BH812" s="226">
        <f>IF(N812="sníž. přenesená",J812,0)</f>
        <v>0</v>
      </c>
      <c r="BI812" s="226">
        <f>IF(N812="nulová",J812,0)</f>
        <v>0</v>
      </c>
      <c r="BJ812" s="18" t="s">
        <v>80</v>
      </c>
      <c r="BK812" s="226">
        <f>ROUND(I812*H812,2)</f>
        <v>0</v>
      </c>
      <c r="BL812" s="18" t="s">
        <v>300</v>
      </c>
      <c r="BM812" s="225" t="s">
        <v>1726</v>
      </c>
    </row>
    <row r="813" spans="1:47" s="2" customFormat="1" ht="12">
      <c r="A813" s="39"/>
      <c r="B813" s="40"/>
      <c r="C813" s="41"/>
      <c r="D813" s="227" t="s">
        <v>166</v>
      </c>
      <c r="E813" s="41"/>
      <c r="F813" s="228" t="s">
        <v>1725</v>
      </c>
      <c r="G813" s="41"/>
      <c r="H813" s="41"/>
      <c r="I813" s="229"/>
      <c r="J813" s="41"/>
      <c r="K813" s="41"/>
      <c r="L813" s="45"/>
      <c r="M813" s="230"/>
      <c r="N813" s="231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166</v>
      </c>
      <c r="AU813" s="18" t="s">
        <v>82</v>
      </c>
    </row>
    <row r="814" spans="1:65" s="2" customFormat="1" ht="16.5" customHeight="1">
      <c r="A814" s="39"/>
      <c r="B814" s="40"/>
      <c r="C814" s="272" t="s">
        <v>1727</v>
      </c>
      <c r="D814" s="287" t="s">
        <v>891</v>
      </c>
      <c r="E814" s="273" t="s">
        <v>1728</v>
      </c>
      <c r="F814" s="274" t="s">
        <v>19</v>
      </c>
      <c r="G814" s="275" t="s">
        <v>308</v>
      </c>
      <c r="H814" s="276">
        <v>1</v>
      </c>
      <c r="I814" s="277"/>
      <c r="J814" s="278">
        <f>ROUND(I814*H814,2)</f>
        <v>0</v>
      </c>
      <c r="K814" s="274" t="s">
        <v>19</v>
      </c>
      <c r="L814" s="279"/>
      <c r="M814" s="280" t="s">
        <v>19</v>
      </c>
      <c r="N814" s="281" t="s">
        <v>43</v>
      </c>
      <c r="O814" s="85"/>
      <c r="P814" s="223">
        <f>O814*H814</f>
        <v>0</v>
      </c>
      <c r="Q814" s="223">
        <v>0</v>
      </c>
      <c r="R814" s="223">
        <f>Q814*H814</f>
        <v>0</v>
      </c>
      <c r="S814" s="223">
        <v>0</v>
      </c>
      <c r="T814" s="224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25" t="s">
        <v>416</v>
      </c>
      <c r="AT814" s="225" t="s">
        <v>891</v>
      </c>
      <c r="AU814" s="225" t="s">
        <v>82</v>
      </c>
      <c r="AY814" s="18" t="s">
        <v>157</v>
      </c>
      <c r="BE814" s="226">
        <f>IF(N814="základní",J814,0)</f>
        <v>0</v>
      </c>
      <c r="BF814" s="226">
        <f>IF(N814="snížená",J814,0)</f>
        <v>0</v>
      </c>
      <c r="BG814" s="226">
        <f>IF(N814="zákl. přenesená",J814,0)</f>
        <v>0</v>
      </c>
      <c r="BH814" s="226">
        <f>IF(N814="sníž. přenesená",J814,0)</f>
        <v>0</v>
      </c>
      <c r="BI814" s="226">
        <f>IF(N814="nulová",J814,0)</f>
        <v>0</v>
      </c>
      <c r="BJ814" s="18" t="s">
        <v>80</v>
      </c>
      <c r="BK814" s="226">
        <f>ROUND(I814*H814,2)</f>
        <v>0</v>
      </c>
      <c r="BL814" s="18" t="s">
        <v>300</v>
      </c>
      <c r="BM814" s="225" t="s">
        <v>1729</v>
      </c>
    </row>
    <row r="815" spans="1:47" s="2" customFormat="1" ht="12">
      <c r="A815" s="39"/>
      <c r="B815" s="40"/>
      <c r="C815" s="41"/>
      <c r="D815" s="227" t="s">
        <v>166</v>
      </c>
      <c r="E815" s="41"/>
      <c r="F815" s="228" t="s">
        <v>1730</v>
      </c>
      <c r="G815" s="41"/>
      <c r="H815" s="41"/>
      <c r="I815" s="229"/>
      <c r="J815" s="41"/>
      <c r="K815" s="41"/>
      <c r="L815" s="45"/>
      <c r="M815" s="230"/>
      <c r="N815" s="231"/>
      <c r="O815" s="85"/>
      <c r="P815" s="85"/>
      <c r="Q815" s="85"/>
      <c r="R815" s="85"/>
      <c r="S815" s="85"/>
      <c r="T815" s="86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T815" s="18" t="s">
        <v>166</v>
      </c>
      <c r="AU815" s="18" t="s">
        <v>82</v>
      </c>
    </row>
    <row r="816" spans="1:63" s="12" customFormat="1" ht="22.8" customHeight="1">
      <c r="A816" s="12"/>
      <c r="B816" s="198"/>
      <c r="C816" s="199"/>
      <c r="D816" s="200" t="s">
        <v>71</v>
      </c>
      <c r="E816" s="212" t="s">
        <v>555</v>
      </c>
      <c r="F816" s="212" t="s">
        <v>556</v>
      </c>
      <c r="G816" s="199"/>
      <c r="H816" s="199"/>
      <c r="I816" s="202"/>
      <c r="J816" s="213">
        <f>BK816</f>
        <v>0</v>
      </c>
      <c r="K816" s="199"/>
      <c r="L816" s="204"/>
      <c r="M816" s="205"/>
      <c r="N816" s="206"/>
      <c r="O816" s="206"/>
      <c r="P816" s="207">
        <f>SUM(P817:P860)</f>
        <v>0</v>
      </c>
      <c r="Q816" s="206"/>
      <c r="R816" s="207">
        <f>SUM(R817:R860)</f>
        <v>0.15938563999999997</v>
      </c>
      <c r="S816" s="206"/>
      <c r="T816" s="208">
        <f>SUM(T817:T860)</f>
        <v>0</v>
      </c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R816" s="209" t="s">
        <v>82</v>
      </c>
      <c r="AT816" s="210" t="s">
        <v>71</v>
      </c>
      <c r="AU816" s="210" t="s">
        <v>80</v>
      </c>
      <c r="AY816" s="209" t="s">
        <v>157</v>
      </c>
      <c r="BK816" s="211">
        <f>SUM(BK817:BK860)</f>
        <v>0</v>
      </c>
    </row>
    <row r="817" spans="1:65" s="2" customFormat="1" ht="21.75" customHeight="1">
      <c r="A817" s="39"/>
      <c r="B817" s="40"/>
      <c r="C817" s="214" t="s">
        <v>1731</v>
      </c>
      <c r="D817" s="214" t="s">
        <v>159</v>
      </c>
      <c r="E817" s="215" t="s">
        <v>1732</v>
      </c>
      <c r="F817" s="216" t="s">
        <v>1733</v>
      </c>
      <c r="G817" s="217" t="s">
        <v>200</v>
      </c>
      <c r="H817" s="218">
        <v>5.863</v>
      </c>
      <c r="I817" s="219"/>
      <c r="J817" s="220">
        <f>ROUND(I817*H817,2)</f>
        <v>0</v>
      </c>
      <c r="K817" s="216" t="s">
        <v>163</v>
      </c>
      <c r="L817" s="45"/>
      <c r="M817" s="221" t="s">
        <v>19</v>
      </c>
      <c r="N817" s="222" t="s">
        <v>43</v>
      </c>
      <c r="O817" s="85"/>
      <c r="P817" s="223">
        <f>O817*H817</f>
        <v>0</v>
      </c>
      <c r="Q817" s="223">
        <v>5E-05</v>
      </c>
      <c r="R817" s="223">
        <f>Q817*H817</f>
        <v>0.00029315000000000005</v>
      </c>
      <c r="S817" s="223">
        <v>0</v>
      </c>
      <c r="T817" s="224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25" t="s">
        <v>300</v>
      </c>
      <c r="AT817" s="225" t="s">
        <v>159</v>
      </c>
      <c r="AU817" s="225" t="s">
        <v>82</v>
      </c>
      <c r="AY817" s="18" t="s">
        <v>157</v>
      </c>
      <c r="BE817" s="226">
        <f>IF(N817="základní",J817,0)</f>
        <v>0</v>
      </c>
      <c r="BF817" s="226">
        <f>IF(N817="snížená",J817,0)</f>
        <v>0</v>
      </c>
      <c r="BG817" s="226">
        <f>IF(N817="zákl. přenesená",J817,0)</f>
        <v>0</v>
      </c>
      <c r="BH817" s="226">
        <f>IF(N817="sníž. přenesená",J817,0)</f>
        <v>0</v>
      </c>
      <c r="BI817" s="226">
        <f>IF(N817="nulová",J817,0)</f>
        <v>0</v>
      </c>
      <c r="BJ817" s="18" t="s">
        <v>80</v>
      </c>
      <c r="BK817" s="226">
        <f>ROUND(I817*H817,2)</f>
        <v>0</v>
      </c>
      <c r="BL817" s="18" t="s">
        <v>300</v>
      </c>
      <c r="BM817" s="225" t="s">
        <v>1734</v>
      </c>
    </row>
    <row r="818" spans="1:47" s="2" customFormat="1" ht="12">
      <c r="A818" s="39"/>
      <c r="B818" s="40"/>
      <c r="C818" s="41"/>
      <c r="D818" s="227" t="s">
        <v>166</v>
      </c>
      <c r="E818" s="41"/>
      <c r="F818" s="228" t="s">
        <v>1735</v>
      </c>
      <c r="G818" s="41"/>
      <c r="H818" s="41"/>
      <c r="I818" s="229"/>
      <c r="J818" s="41"/>
      <c r="K818" s="41"/>
      <c r="L818" s="45"/>
      <c r="M818" s="230"/>
      <c r="N818" s="231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166</v>
      </c>
      <c r="AU818" s="18" t="s">
        <v>82</v>
      </c>
    </row>
    <row r="819" spans="1:47" s="2" customFormat="1" ht="12">
      <c r="A819" s="39"/>
      <c r="B819" s="40"/>
      <c r="C819" s="41"/>
      <c r="D819" s="232" t="s">
        <v>168</v>
      </c>
      <c r="E819" s="41"/>
      <c r="F819" s="233" t="s">
        <v>1736</v>
      </c>
      <c r="G819" s="41"/>
      <c r="H819" s="41"/>
      <c r="I819" s="229"/>
      <c r="J819" s="41"/>
      <c r="K819" s="41"/>
      <c r="L819" s="45"/>
      <c r="M819" s="230"/>
      <c r="N819" s="231"/>
      <c r="O819" s="85"/>
      <c r="P819" s="85"/>
      <c r="Q819" s="85"/>
      <c r="R819" s="85"/>
      <c r="S819" s="85"/>
      <c r="T819" s="86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168</v>
      </c>
      <c r="AU819" s="18" t="s">
        <v>82</v>
      </c>
    </row>
    <row r="820" spans="1:51" s="13" customFormat="1" ht="12">
      <c r="A820" s="13"/>
      <c r="B820" s="234"/>
      <c r="C820" s="235"/>
      <c r="D820" s="227" t="s">
        <v>170</v>
      </c>
      <c r="E820" s="236" t="s">
        <v>19</v>
      </c>
      <c r="F820" s="237" t="s">
        <v>1737</v>
      </c>
      <c r="G820" s="235"/>
      <c r="H820" s="238">
        <v>5.863</v>
      </c>
      <c r="I820" s="239"/>
      <c r="J820" s="235"/>
      <c r="K820" s="235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170</v>
      </c>
      <c r="AU820" s="244" t="s">
        <v>82</v>
      </c>
      <c r="AV820" s="13" t="s">
        <v>82</v>
      </c>
      <c r="AW820" s="13" t="s">
        <v>33</v>
      </c>
      <c r="AX820" s="13" t="s">
        <v>80</v>
      </c>
      <c r="AY820" s="244" t="s">
        <v>157</v>
      </c>
    </row>
    <row r="821" spans="1:65" s="2" customFormat="1" ht="16.5" customHeight="1">
      <c r="A821" s="39"/>
      <c r="B821" s="40"/>
      <c r="C821" s="272" t="s">
        <v>1738</v>
      </c>
      <c r="D821" s="272" t="s">
        <v>891</v>
      </c>
      <c r="E821" s="273" t="s">
        <v>1739</v>
      </c>
      <c r="F821" s="274" t="s">
        <v>1740</v>
      </c>
      <c r="G821" s="275" t="s">
        <v>200</v>
      </c>
      <c r="H821" s="276">
        <v>5.863</v>
      </c>
      <c r="I821" s="277"/>
      <c r="J821" s="278">
        <f>ROUND(I821*H821,2)</f>
        <v>0</v>
      </c>
      <c r="K821" s="274" t="s">
        <v>19</v>
      </c>
      <c r="L821" s="279"/>
      <c r="M821" s="280" t="s">
        <v>19</v>
      </c>
      <c r="N821" s="281" t="s">
        <v>43</v>
      </c>
      <c r="O821" s="85"/>
      <c r="P821" s="223">
        <f>O821*H821</f>
        <v>0</v>
      </c>
      <c r="Q821" s="223">
        <v>0</v>
      </c>
      <c r="R821" s="223">
        <f>Q821*H821</f>
        <v>0</v>
      </c>
      <c r="S821" s="223">
        <v>0</v>
      </c>
      <c r="T821" s="224">
        <f>S821*H821</f>
        <v>0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25" t="s">
        <v>416</v>
      </c>
      <c r="AT821" s="225" t="s">
        <v>891</v>
      </c>
      <c r="AU821" s="225" t="s">
        <v>82</v>
      </c>
      <c r="AY821" s="18" t="s">
        <v>157</v>
      </c>
      <c r="BE821" s="226">
        <f>IF(N821="základní",J821,0)</f>
        <v>0</v>
      </c>
      <c r="BF821" s="226">
        <f>IF(N821="snížená",J821,0)</f>
        <v>0</v>
      </c>
      <c r="BG821" s="226">
        <f>IF(N821="zákl. přenesená",J821,0)</f>
        <v>0</v>
      </c>
      <c r="BH821" s="226">
        <f>IF(N821="sníž. přenesená",J821,0)</f>
        <v>0</v>
      </c>
      <c r="BI821" s="226">
        <f>IF(N821="nulová",J821,0)</f>
        <v>0</v>
      </c>
      <c r="BJ821" s="18" t="s">
        <v>80</v>
      </c>
      <c r="BK821" s="226">
        <f>ROUND(I821*H821,2)</f>
        <v>0</v>
      </c>
      <c r="BL821" s="18" t="s">
        <v>300</v>
      </c>
      <c r="BM821" s="225" t="s">
        <v>1741</v>
      </c>
    </row>
    <row r="822" spans="1:47" s="2" customFormat="1" ht="12">
      <c r="A822" s="39"/>
      <c r="B822" s="40"/>
      <c r="C822" s="41"/>
      <c r="D822" s="227" t="s">
        <v>166</v>
      </c>
      <c r="E822" s="41"/>
      <c r="F822" s="228" t="s">
        <v>1740</v>
      </c>
      <c r="G822" s="41"/>
      <c r="H822" s="41"/>
      <c r="I822" s="229"/>
      <c r="J822" s="41"/>
      <c r="K822" s="41"/>
      <c r="L822" s="45"/>
      <c r="M822" s="230"/>
      <c r="N822" s="231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166</v>
      </c>
      <c r="AU822" s="18" t="s">
        <v>82</v>
      </c>
    </row>
    <row r="823" spans="1:65" s="2" customFormat="1" ht="21.75" customHeight="1">
      <c r="A823" s="39"/>
      <c r="B823" s="40"/>
      <c r="C823" s="214" t="s">
        <v>1742</v>
      </c>
      <c r="D823" s="214" t="s">
        <v>159</v>
      </c>
      <c r="E823" s="215" t="s">
        <v>1743</v>
      </c>
      <c r="F823" s="216" t="s">
        <v>1744</v>
      </c>
      <c r="G823" s="217" t="s">
        <v>200</v>
      </c>
      <c r="H823" s="218">
        <v>7.239</v>
      </c>
      <c r="I823" s="219"/>
      <c r="J823" s="220">
        <f>ROUND(I823*H823,2)</f>
        <v>0</v>
      </c>
      <c r="K823" s="216" t="s">
        <v>163</v>
      </c>
      <c r="L823" s="45"/>
      <c r="M823" s="221" t="s">
        <v>19</v>
      </c>
      <c r="N823" s="222" t="s">
        <v>43</v>
      </c>
      <c r="O823" s="85"/>
      <c r="P823" s="223">
        <f>O823*H823</f>
        <v>0</v>
      </c>
      <c r="Q823" s="223">
        <v>5E-05</v>
      </c>
      <c r="R823" s="223">
        <f>Q823*H823</f>
        <v>0.00036195</v>
      </c>
      <c r="S823" s="223">
        <v>0</v>
      </c>
      <c r="T823" s="224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25" t="s">
        <v>300</v>
      </c>
      <c r="AT823" s="225" t="s">
        <v>159</v>
      </c>
      <c r="AU823" s="225" t="s">
        <v>82</v>
      </c>
      <c r="AY823" s="18" t="s">
        <v>157</v>
      </c>
      <c r="BE823" s="226">
        <f>IF(N823="základní",J823,0)</f>
        <v>0</v>
      </c>
      <c r="BF823" s="226">
        <f>IF(N823="snížená",J823,0)</f>
        <v>0</v>
      </c>
      <c r="BG823" s="226">
        <f>IF(N823="zákl. přenesená",J823,0)</f>
        <v>0</v>
      </c>
      <c r="BH823" s="226">
        <f>IF(N823="sníž. přenesená",J823,0)</f>
        <v>0</v>
      </c>
      <c r="BI823" s="226">
        <f>IF(N823="nulová",J823,0)</f>
        <v>0</v>
      </c>
      <c r="BJ823" s="18" t="s">
        <v>80</v>
      </c>
      <c r="BK823" s="226">
        <f>ROUND(I823*H823,2)</f>
        <v>0</v>
      </c>
      <c r="BL823" s="18" t="s">
        <v>300</v>
      </c>
      <c r="BM823" s="225" t="s">
        <v>1745</v>
      </c>
    </row>
    <row r="824" spans="1:47" s="2" customFormat="1" ht="12">
      <c r="A824" s="39"/>
      <c r="B824" s="40"/>
      <c r="C824" s="41"/>
      <c r="D824" s="227" t="s">
        <v>166</v>
      </c>
      <c r="E824" s="41"/>
      <c r="F824" s="228" t="s">
        <v>1746</v>
      </c>
      <c r="G824" s="41"/>
      <c r="H824" s="41"/>
      <c r="I824" s="229"/>
      <c r="J824" s="41"/>
      <c r="K824" s="41"/>
      <c r="L824" s="45"/>
      <c r="M824" s="230"/>
      <c r="N824" s="231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166</v>
      </c>
      <c r="AU824" s="18" t="s">
        <v>82</v>
      </c>
    </row>
    <row r="825" spans="1:47" s="2" customFormat="1" ht="12">
      <c r="A825" s="39"/>
      <c r="B825" s="40"/>
      <c r="C825" s="41"/>
      <c r="D825" s="232" t="s">
        <v>168</v>
      </c>
      <c r="E825" s="41"/>
      <c r="F825" s="233" t="s">
        <v>1747</v>
      </c>
      <c r="G825" s="41"/>
      <c r="H825" s="41"/>
      <c r="I825" s="229"/>
      <c r="J825" s="41"/>
      <c r="K825" s="41"/>
      <c r="L825" s="45"/>
      <c r="M825" s="230"/>
      <c r="N825" s="231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168</v>
      </c>
      <c r="AU825" s="18" t="s">
        <v>82</v>
      </c>
    </row>
    <row r="826" spans="1:51" s="13" customFormat="1" ht="12">
      <c r="A826" s="13"/>
      <c r="B826" s="234"/>
      <c r="C826" s="235"/>
      <c r="D826" s="227" t="s">
        <v>170</v>
      </c>
      <c r="E826" s="236" t="s">
        <v>19</v>
      </c>
      <c r="F826" s="237" t="s">
        <v>1748</v>
      </c>
      <c r="G826" s="235"/>
      <c r="H826" s="238">
        <v>7.239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4" t="s">
        <v>170</v>
      </c>
      <c r="AU826" s="244" t="s">
        <v>82</v>
      </c>
      <c r="AV826" s="13" t="s">
        <v>82</v>
      </c>
      <c r="AW826" s="13" t="s">
        <v>33</v>
      </c>
      <c r="AX826" s="13" t="s">
        <v>80</v>
      </c>
      <c r="AY826" s="244" t="s">
        <v>157</v>
      </c>
    </row>
    <row r="827" spans="1:65" s="2" customFormat="1" ht="16.5" customHeight="1">
      <c r="A827" s="39"/>
      <c r="B827" s="40"/>
      <c r="C827" s="272" t="s">
        <v>1749</v>
      </c>
      <c r="D827" s="272" t="s">
        <v>891</v>
      </c>
      <c r="E827" s="273" t="s">
        <v>1750</v>
      </c>
      <c r="F827" s="274" t="s">
        <v>1751</v>
      </c>
      <c r="G827" s="275" t="s">
        <v>200</v>
      </c>
      <c r="H827" s="276">
        <v>7.239</v>
      </c>
      <c r="I827" s="277"/>
      <c r="J827" s="278">
        <f>ROUND(I827*H827,2)</f>
        <v>0</v>
      </c>
      <c r="K827" s="274" t="s">
        <v>19</v>
      </c>
      <c r="L827" s="279"/>
      <c r="M827" s="280" t="s">
        <v>19</v>
      </c>
      <c r="N827" s="281" t="s">
        <v>43</v>
      </c>
      <c r="O827" s="85"/>
      <c r="P827" s="223">
        <f>O827*H827</f>
        <v>0</v>
      </c>
      <c r="Q827" s="223">
        <v>0</v>
      </c>
      <c r="R827" s="223">
        <f>Q827*H827</f>
        <v>0</v>
      </c>
      <c r="S827" s="223">
        <v>0</v>
      </c>
      <c r="T827" s="224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25" t="s">
        <v>416</v>
      </c>
      <c r="AT827" s="225" t="s">
        <v>891</v>
      </c>
      <c r="AU827" s="225" t="s">
        <v>82</v>
      </c>
      <c r="AY827" s="18" t="s">
        <v>157</v>
      </c>
      <c r="BE827" s="226">
        <f>IF(N827="základní",J827,0)</f>
        <v>0</v>
      </c>
      <c r="BF827" s="226">
        <f>IF(N827="snížená",J827,0)</f>
        <v>0</v>
      </c>
      <c r="BG827" s="226">
        <f>IF(N827="zákl. přenesená",J827,0)</f>
        <v>0</v>
      </c>
      <c r="BH827" s="226">
        <f>IF(N827="sníž. přenesená",J827,0)</f>
        <v>0</v>
      </c>
      <c r="BI827" s="226">
        <f>IF(N827="nulová",J827,0)</f>
        <v>0</v>
      </c>
      <c r="BJ827" s="18" t="s">
        <v>80</v>
      </c>
      <c r="BK827" s="226">
        <f>ROUND(I827*H827,2)</f>
        <v>0</v>
      </c>
      <c r="BL827" s="18" t="s">
        <v>300</v>
      </c>
      <c r="BM827" s="225" t="s">
        <v>1752</v>
      </c>
    </row>
    <row r="828" spans="1:47" s="2" customFormat="1" ht="12">
      <c r="A828" s="39"/>
      <c r="B828" s="40"/>
      <c r="C828" s="41"/>
      <c r="D828" s="227" t="s">
        <v>166</v>
      </c>
      <c r="E828" s="41"/>
      <c r="F828" s="228" t="s">
        <v>1751</v>
      </c>
      <c r="G828" s="41"/>
      <c r="H828" s="41"/>
      <c r="I828" s="229"/>
      <c r="J828" s="41"/>
      <c r="K828" s="41"/>
      <c r="L828" s="45"/>
      <c r="M828" s="230"/>
      <c r="N828" s="231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166</v>
      </c>
      <c r="AU828" s="18" t="s">
        <v>82</v>
      </c>
    </row>
    <row r="829" spans="1:65" s="2" customFormat="1" ht="24.15" customHeight="1">
      <c r="A829" s="39"/>
      <c r="B829" s="40"/>
      <c r="C829" s="214" t="s">
        <v>1753</v>
      </c>
      <c r="D829" s="288" t="s">
        <v>159</v>
      </c>
      <c r="E829" s="215" t="s">
        <v>1754</v>
      </c>
      <c r="F829" s="216" t="s">
        <v>1755</v>
      </c>
      <c r="G829" s="217" t="s">
        <v>200</v>
      </c>
      <c r="H829" s="218">
        <v>13.02</v>
      </c>
      <c r="I829" s="219"/>
      <c r="J829" s="220">
        <f>ROUND(I829*H829,2)</f>
        <v>0</v>
      </c>
      <c r="K829" s="216" t="s">
        <v>163</v>
      </c>
      <c r="L829" s="45"/>
      <c r="M829" s="221" t="s">
        <v>19</v>
      </c>
      <c r="N829" s="222" t="s">
        <v>43</v>
      </c>
      <c r="O829" s="85"/>
      <c r="P829" s="223">
        <f>O829*H829</f>
        <v>0</v>
      </c>
      <c r="Q829" s="223">
        <v>0</v>
      </c>
      <c r="R829" s="223">
        <f>Q829*H829</f>
        <v>0</v>
      </c>
      <c r="S829" s="223">
        <v>0</v>
      </c>
      <c r="T829" s="224">
        <f>S829*H829</f>
        <v>0</v>
      </c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R829" s="225" t="s">
        <v>300</v>
      </c>
      <c r="AT829" s="225" t="s">
        <v>159</v>
      </c>
      <c r="AU829" s="225" t="s">
        <v>82</v>
      </c>
      <c r="AY829" s="18" t="s">
        <v>157</v>
      </c>
      <c r="BE829" s="226">
        <f>IF(N829="základní",J829,0)</f>
        <v>0</v>
      </c>
      <c r="BF829" s="226">
        <f>IF(N829="snížená",J829,0)</f>
        <v>0</v>
      </c>
      <c r="BG829" s="226">
        <f>IF(N829="zákl. přenesená",J829,0)</f>
        <v>0</v>
      </c>
      <c r="BH829" s="226">
        <f>IF(N829="sníž. přenesená",J829,0)</f>
        <v>0</v>
      </c>
      <c r="BI829" s="226">
        <f>IF(N829="nulová",J829,0)</f>
        <v>0</v>
      </c>
      <c r="BJ829" s="18" t="s">
        <v>80</v>
      </c>
      <c r="BK829" s="226">
        <f>ROUND(I829*H829,2)</f>
        <v>0</v>
      </c>
      <c r="BL829" s="18" t="s">
        <v>300</v>
      </c>
      <c r="BM829" s="225" t="s">
        <v>1756</v>
      </c>
    </row>
    <row r="830" spans="1:47" s="2" customFormat="1" ht="12">
      <c r="A830" s="39"/>
      <c r="B830" s="40"/>
      <c r="C830" s="41"/>
      <c r="D830" s="227" t="s">
        <v>166</v>
      </c>
      <c r="E830" s="41"/>
      <c r="F830" s="228" t="s">
        <v>1757</v>
      </c>
      <c r="G830" s="41"/>
      <c r="H830" s="41"/>
      <c r="I830" s="229"/>
      <c r="J830" s="41"/>
      <c r="K830" s="41"/>
      <c r="L830" s="45"/>
      <c r="M830" s="230"/>
      <c r="N830" s="231"/>
      <c r="O830" s="85"/>
      <c r="P830" s="85"/>
      <c r="Q830" s="85"/>
      <c r="R830" s="85"/>
      <c r="S830" s="85"/>
      <c r="T830" s="86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T830" s="18" t="s">
        <v>166</v>
      </c>
      <c r="AU830" s="18" t="s">
        <v>82</v>
      </c>
    </row>
    <row r="831" spans="1:47" s="2" customFormat="1" ht="12">
      <c r="A831" s="39"/>
      <c r="B831" s="40"/>
      <c r="C831" s="41"/>
      <c r="D831" s="232" t="s">
        <v>168</v>
      </c>
      <c r="E831" s="41"/>
      <c r="F831" s="233" t="s">
        <v>1758</v>
      </c>
      <c r="G831" s="41"/>
      <c r="H831" s="41"/>
      <c r="I831" s="229"/>
      <c r="J831" s="41"/>
      <c r="K831" s="41"/>
      <c r="L831" s="45"/>
      <c r="M831" s="230"/>
      <c r="N831" s="231"/>
      <c r="O831" s="85"/>
      <c r="P831" s="85"/>
      <c r="Q831" s="85"/>
      <c r="R831" s="85"/>
      <c r="S831" s="85"/>
      <c r="T831" s="86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T831" s="18" t="s">
        <v>168</v>
      </c>
      <c r="AU831" s="18" t="s">
        <v>82</v>
      </c>
    </row>
    <row r="832" spans="1:51" s="13" customFormat="1" ht="12">
      <c r="A832" s="13"/>
      <c r="B832" s="234"/>
      <c r="C832" s="235"/>
      <c r="D832" s="227" t="s">
        <v>170</v>
      </c>
      <c r="E832" s="236" t="s">
        <v>19</v>
      </c>
      <c r="F832" s="237" t="s">
        <v>1759</v>
      </c>
      <c r="G832" s="235"/>
      <c r="H832" s="238">
        <v>4.9</v>
      </c>
      <c r="I832" s="239"/>
      <c r="J832" s="235"/>
      <c r="K832" s="235"/>
      <c r="L832" s="240"/>
      <c r="M832" s="241"/>
      <c r="N832" s="242"/>
      <c r="O832" s="242"/>
      <c r="P832" s="242"/>
      <c r="Q832" s="242"/>
      <c r="R832" s="242"/>
      <c r="S832" s="242"/>
      <c r="T832" s="24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4" t="s">
        <v>170</v>
      </c>
      <c r="AU832" s="244" t="s">
        <v>82</v>
      </c>
      <c r="AV832" s="13" t="s">
        <v>82</v>
      </c>
      <c r="AW832" s="13" t="s">
        <v>33</v>
      </c>
      <c r="AX832" s="13" t="s">
        <v>72</v>
      </c>
      <c r="AY832" s="244" t="s">
        <v>157</v>
      </c>
    </row>
    <row r="833" spans="1:51" s="13" customFormat="1" ht="12">
      <c r="A833" s="13"/>
      <c r="B833" s="234"/>
      <c r="C833" s="235"/>
      <c r="D833" s="227" t="s">
        <v>170</v>
      </c>
      <c r="E833" s="236" t="s">
        <v>19</v>
      </c>
      <c r="F833" s="237" t="s">
        <v>1760</v>
      </c>
      <c r="G833" s="235"/>
      <c r="H833" s="238">
        <v>2.41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44" t="s">
        <v>170</v>
      </c>
      <c r="AU833" s="244" t="s">
        <v>82</v>
      </c>
      <c r="AV833" s="13" t="s">
        <v>82</v>
      </c>
      <c r="AW833" s="13" t="s">
        <v>33</v>
      </c>
      <c r="AX833" s="13" t="s">
        <v>72</v>
      </c>
      <c r="AY833" s="244" t="s">
        <v>157</v>
      </c>
    </row>
    <row r="834" spans="1:51" s="13" customFormat="1" ht="12">
      <c r="A834" s="13"/>
      <c r="B834" s="234"/>
      <c r="C834" s="235"/>
      <c r="D834" s="227" t="s">
        <v>170</v>
      </c>
      <c r="E834" s="236" t="s">
        <v>19</v>
      </c>
      <c r="F834" s="237" t="s">
        <v>1761</v>
      </c>
      <c r="G834" s="235"/>
      <c r="H834" s="238">
        <v>5.71</v>
      </c>
      <c r="I834" s="239"/>
      <c r="J834" s="235"/>
      <c r="K834" s="235"/>
      <c r="L834" s="240"/>
      <c r="M834" s="241"/>
      <c r="N834" s="242"/>
      <c r="O834" s="242"/>
      <c r="P834" s="242"/>
      <c r="Q834" s="242"/>
      <c r="R834" s="242"/>
      <c r="S834" s="242"/>
      <c r="T834" s="24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4" t="s">
        <v>170</v>
      </c>
      <c r="AU834" s="244" t="s">
        <v>82</v>
      </c>
      <c r="AV834" s="13" t="s">
        <v>82</v>
      </c>
      <c r="AW834" s="13" t="s">
        <v>33</v>
      </c>
      <c r="AX834" s="13" t="s">
        <v>72</v>
      </c>
      <c r="AY834" s="244" t="s">
        <v>157</v>
      </c>
    </row>
    <row r="835" spans="1:51" s="15" customFormat="1" ht="12">
      <c r="A835" s="15"/>
      <c r="B835" s="256"/>
      <c r="C835" s="257"/>
      <c r="D835" s="227" t="s">
        <v>170</v>
      </c>
      <c r="E835" s="258" t="s">
        <v>19</v>
      </c>
      <c r="F835" s="259" t="s">
        <v>208</v>
      </c>
      <c r="G835" s="257"/>
      <c r="H835" s="260">
        <v>13.02</v>
      </c>
      <c r="I835" s="261"/>
      <c r="J835" s="257"/>
      <c r="K835" s="257"/>
      <c r="L835" s="262"/>
      <c r="M835" s="263"/>
      <c r="N835" s="264"/>
      <c r="O835" s="264"/>
      <c r="P835" s="264"/>
      <c r="Q835" s="264"/>
      <c r="R835" s="264"/>
      <c r="S835" s="264"/>
      <c r="T835" s="26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66" t="s">
        <v>170</v>
      </c>
      <c r="AU835" s="266" t="s">
        <v>82</v>
      </c>
      <c r="AV835" s="15" t="s">
        <v>164</v>
      </c>
      <c r="AW835" s="15" t="s">
        <v>33</v>
      </c>
      <c r="AX835" s="15" t="s">
        <v>80</v>
      </c>
      <c r="AY835" s="266" t="s">
        <v>157</v>
      </c>
    </row>
    <row r="836" spans="1:65" s="2" customFormat="1" ht="16.5" customHeight="1">
      <c r="A836" s="39"/>
      <c r="B836" s="40"/>
      <c r="C836" s="272" t="s">
        <v>1762</v>
      </c>
      <c r="D836" s="282" t="s">
        <v>891</v>
      </c>
      <c r="E836" s="273" t="s">
        <v>1763</v>
      </c>
      <c r="F836" s="274" t="s">
        <v>1764</v>
      </c>
      <c r="G836" s="275" t="s">
        <v>200</v>
      </c>
      <c r="H836" s="276">
        <v>8.12</v>
      </c>
      <c r="I836" s="277"/>
      <c r="J836" s="278">
        <f>ROUND(I836*H836,2)</f>
        <v>0</v>
      </c>
      <c r="K836" s="274" t="s">
        <v>19</v>
      </c>
      <c r="L836" s="279"/>
      <c r="M836" s="280" t="s">
        <v>19</v>
      </c>
      <c r="N836" s="281" t="s">
        <v>43</v>
      </c>
      <c r="O836" s="85"/>
      <c r="P836" s="223">
        <f>O836*H836</f>
        <v>0</v>
      </c>
      <c r="Q836" s="223">
        <v>0.018</v>
      </c>
      <c r="R836" s="223">
        <f>Q836*H836</f>
        <v>0.14615999999999998</v>
      </c>
      <c r="S836" s="223">
        <v>0</v>
      </c>
      <c r="T836" s="224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25" t="s">
        <v>416</v>
      </c>
      <c r="AT836" s="225" t="s">
        <v>891</v>
      </c>
      <c r="AU836" s="225" t="s">
        <v>82</v>
      </c>
      <c r="AY836" s="18" t="s">
        <v>157</v>
      </c>
      <c r="BE836" s="226">
        <f>IF(N836="základní",J836,0)</f>
        <v>0</v>
      </c>
      <c r="BF836" s="226">
        <f>IF(N836="snížená",J836,0)</f>
        <v>0</v>
      </c>
      <c r="BG836" s="226">
        <f>IF(N836="zákl. přenesená",J836,0)</f>
        <v>0</v>
      </c>
      <c r="BH836" s="226">
        <f>IF(N836="sníž. přenesená",J836,0)</f>
        <v>0</v>
      </c>
      <c r="BI836" s="226">
        <f>IF(N836="nulová",J836,0)</f>
        <v>0</v>
      </c>
      <c r="BJ836" s="18" t="s">
        <v>80</v>
      </c>
      <c r="BK836" s="226">
        <f>ROUND(I836*H836,2)</f>
        <v>0</v>
      </c>
      <c r="BL836" s="18" t="s">
        <v>300</v>
      </c>
      <c r="BM836" s="225" t="s">
        <v>1765</v>
      </c>
    </row>
    <row r="837" spans="1:47" s="2" customFormat="1" ht="12">
      <c r="A837" s="39"/>
      <c r="B837" s="40"/>
      <c r="C837" s="41"/>
      <c r="D837" s="227" t="s">
        <v>166</v>
      </c>
      <c r="E837" s="41"/>
      <c r="F837" s="228" t="s">
        <v>1764</v>
      </c>
      <c r="G837" s="41"/>
      <c r="H837" s="41"/>
      <c r="I837" s="229"/>
      <c r="J837" s="41"/>
      <c r="K837" s="41"/>
      <c r="L837" s="45"/>
      <c r="M837" s="230"/>
      <c r="N837" s="231"/>
      <c r="O837" s="85"/>
      <c r="P837" s="85"/>
      <c r="Q837" s="85"/>
      <c r="R837" s="85"/>
      <c r="S837" s="85"/>
      <c r="T837" s="86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166</v>
      </c>
      <c r="AU837" s="18" t="s">
        <v>82</v>
      </c>
    </row>
    <row r="838" spans="1:47" s="2" customFormat="1" ht="12">
      <c r="A838" s="39"/>
      <c r="B838" s="40"/>
      <c r="C838" s="41"/>
      <c r="D838" s="227" t="s">
        <v>298</v>
      </c>
      <c r="E838" s="41"/>
      <c r="F838" s="268" t="s">
        <v>1766</v>
      </c>
      <c r="G838" s="41"/>
      <c r="H838" s="41"/>
      <c r="I838" s="229"/>
      <c r="J838" s="41"/>
      <c r="K838" s="41"/>
      <c r="L838" s="45"/>
      <c r="M838" s="230"/>
      <c r="N838" s="231"/>
      <c r="O838" s="85"/>
      <c r="P838" s="85"/>
      <c r="Q838" s="85"/>
      <c r="R838" s="85"/>
      <c r="S838" s="85"/>
      <c r="T838" s="86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298</v>
      </c>
      <c r="AU838" s="18" t="s">
        <v>82</v>
      </c>
    </row>
    <row r="839" spans="1:65" s="2" customFormat="1" ht="16.5" customHeight="1">
      <c r="A839" s="39"/>
      <c r="B839" s="40"/>
      <c r="C839" s="272" t="s">
        <v>1767</v>
      </c>
      <c r="D839" s="282" t="s">
        <v>891</v>
      </c>
      <c r="E839" s="273" t="s">
        <v>1768</v>
      </c>
      <c r="F839" s="274" t="s">
        <v>19</v>
      </c>
      <c r="G839" s="275" t="s">
        <v>200</v>
      </c>
      <c r="H839" s="276">
        <v>4.9</v>
      </c>
      <c r="I839" s="277"/>
      <c r="J839" s="278">
        <f>ROUND(I839*H839,2)</f>
        <v>0</v>
      </c>
      <c r="K839" s="274" t="s">
        <v>19</v>
      </c>
      <c r="L839" s="279"/>
      <c r="M839" s="280" t="s">
        <v>19</v>
      </c>
      <c r="N839" s="281" t="s">
        <v>43</v>
      </c>
      <c r="O839" s="85"/>
      <c r="P839" s="223">
        <f>O839*H839</f>
        <v>0</v>
      </c>
      <c r="Q839" s="223">
        <v>0</v>
      </c>
      <c r="R839" s="223">
        <f>Q839*H839</f>
        <v>0</v>
      </c>
      <c r="S839" s="223">
        <v>0</v>
      </c>
      <c r="T839" s="224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25" t="s">
        <v>416</v>
      </c>
      <c r="AT839" s="225" t="s">
        <v>891</v>
      </c>
      <c r="AU839" s="225" t="s">
        <v>82</v>
      </c>
      <c r="AY839" s="18" t="s">
        <v>157</v>
      </c>
      <c r="BE839" s="226">
        <f>IF(N839="základní",J839,0)</f>
        <v>0</v>
      </c>
      <c r="BF839" s="226">
        <f>IF(N839="snížená",J839,0)</f>
        <v>0</v>
      </c>
      <c r="BG839" s="226">
        <f>IF(N839="zákl. přenesená",J839,0)</f>
        <v>0</v>
      </c>
      <c r="BH839" s="226">
        <f>IF(N839="sníž. přenesená",J839,0)</f>
        <v>0</v>
      </c>
      <c r="BI839" s="226">
        <f>IF(N839="nulová",J839,0)</f>
        <v>0</v>
      </c>
      <c r="BJ839" s="18" t="s">
        <v>80</v>
      </c>
      <c r="BK839" s="226">
        <f>ROUND(I839*H839,2)</f>
        <v>0</v>
      </c>
      <c r="BL839" s="18" t="s">
        <v>300</v>
      </c>
      <c r="BM839" s="225" t="s">
        <v>1769</v>
      </c>
    </row>
    <row r="840" spans="1:47" s="2" customFormat="1" ht="12">
      <c r="A840" s="39"/>
      <c r="B840" s="40"/>
      <c r="C840" s="41"/>
      <c r="D840" s="227" t="s">
        <v>166</v>
      </c>
      <c r="E840" s="41"/>
      <c r="F840" s="228" t="s">
        <v>1770</v>
      </c>
      <c r="G840" s="41"/>
      <c r="H840" s="41"/>
      <c r="I840" s="229"/>
      <c r="J840" s="41"/>
      <c r="K840" s="41"/>
      <c r="L840" s="45"/>
      <c r="M840" s="230"/>
      <c r="N840" s="231"/>
      <c r="O840" s="85"/>
      <c r="P840" s="85"/>
      <c r="Q840" s="85"/>
      <c r="R840" s="85"/>
      <c r="S840" s="85"/>
      <c r="T840" s="86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166</v>
      </c>
      <c r="AU840" s="18" t="s">
        <v>82</v>
      </c>
    </row>
    <row r="841" spans="1:47" s="2" customFormat="1" ht="12">
      <c r="A841" s="39"/>
      <c r="B841" s="40"/>
      <c r="C841" s="41"/>
      <c r="D841" s="227" t="s">
        <v>298</v>
      </c>
      <c r="E841" s="41"/>
      <c r="F841" s="268" t="s">
        <v>1771</v>
      </c>
      <c r="G841" s="41"/>
      <c r="H841" s="41"/>
      <c r="I841" s="229"/>
      <c r="J841" s="41"/>
      <c r="K841" s="41"/>
      <c r="L841" s="45"/>
      <c r="M841" s="230"/>
      <c r="N841" s="231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298</v>
      </c>
      <c r="AU841" s="18" t="s">
        <v>82</v>
      </c>
    </row>
    <row r="842" spans="1:65" s="2" customFormat="1" ht="24.15" customHeight="1">
      <c r="A842" s="39"/>
      <c r="B842" s="40"/>
      <c r="C842" s="214" t="s">
        <v>1772</v>
      </c>
      <c r="D842" s="214" t="s">
        <v>159</v>
      </c>
      <c r="E842" s="215" t="s">
        <v>1773</v>
      </c>
      <c r="F842" s="216" t="s">
        <v>1774</v>
      </c>
      <c r="G842" s="217" t="s">
        <v>247</v>
      </c>
      <c r="H842" s="218">
        <v>20.06</v>
      </c>
      <c r="I842" s="219"/>
      <c r="J842" s="220">
        <f>ROUND(I842*H842,2)</f>
        <v>0</v>
      </c>
      <c r="K842" s="216" t="s">
        <v>163</v>
      </c>
      <c r="L842" s="45"/>
      <c r="M842" s="221" t="s">
        <v>19</v>
      </c>
      <c r="N842" s="222" t="s">
        <v>43</v>
      </c>
      <c r="O842" s="85"/>
      <c r="P842" s="223">
        <f>O842*H842</f>
        <v>0</v>
      </c>
      <c r="Q842" s="223">
        <v>0</v>
      </c>
      <c r="R842" s="223">
        <f>Q842*H842</f>
        <v>0</v>
      </c>
      <c r="S842" s="223">
        <v>0</v>
      </c>
      <c r="T842" s="224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25" t="s">
        <v>300</v>
      </c>
      <c r="AT842" s="225" t="s">
        <v>159</v>
      </c>
      <c r="AU842" s="225" t="s">
        <v>82</v>
      </c>
      <c r="AY842" s="18" t="s">
        <v>157</v>
      </c>
      <c r="BE842" s="226">
        <f>IF(N842="základní",J842,0)</f>
        <v>0</v>
      </c>
      <c r="BF842" s="226">
        <f>IF(N842="snížená",J842,0)</f>
        <v>0</v>
      </c>
      <c r="BG842" s="226">
        <f>IF(N842="zákl. přenesená",J842,0)</f>
        <v>0</v>
      </c>
      <c r="BH842" s="226">
        <f>IF(N842="sníž. přenesená",J842,0)</f>
        <v>0</v>
      </c>
      <c r="BI842" s="226">
        <f>IF(N842="nulová",J842,0)</f>
        <v>0</v>
      </c>
      <c r="BJ842" s="18" t="s">
        <v>80</v>
      </c>
      <c r="BK842" s="226">
        <f>ROUND(I842*H842,2)</f>
        <v>0</v>
      </c>
      <c r="BL842" s="18" t="s">
        <v>300</v>
      </c>
      <c r="BM842" s="225" t="s">
        <v>1775</v>
      </c>
    </row>
    <row r="843" spans="1:47" s="2" customFormat="1" ht="12">
      <c r="A843" s="39"/>
      <c r="B843" s="40"/>
      <c r="C843" s="41"/>
      <c r="D843" s="227" t="s">
        <v>166</v>
      </c>
      <c r="E843" s="41"/>
      <c r="F843" s="228" t="s">
        <v>1776</v>
      </c>
      <c r="G843" s="41"/>
      <c r="H843" s="41"/>
      <c r="I843" s="229"/>
      <c r="J843" s="41"/>
      <c r="K843" s="41"/>
      <c r="L843" s="45"/>
      <c r="M843" s="230"/>
      <c r="N843" s="231"/>
      <c r="O843" s="85"/>
      <c r="P843" s="85"/>
      <c r="Q843" s="85"/>
      <c r="R843" s="85"/>
      <c r="S843" s="85"/>
      <c r="T843" s="86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166</v>
      </c>
      <c r="AU843" s="18" t="s">
        <v>82</v>
      </c>
    </row>
    <row r="844" spans="1:47" s="2" customFormat="1" ht="12">
      <c r="A844" s="39"/>
      <c r="B844" s="40"/>
      <c r="C844" s="41"/>
      <c r="D844" s="232" t="s">
        <v>168</v>
      </c>
      <c r="E844" s="41"/>
      <c r="F844" s="233" t="s">
        <v>1777</v>
      </c>
      <c r="G844" s="41"/>
      <c r="H844" s="41"/>
      <c r="I844" s="229"/>
      <c r="J844" s="41"/>
      <c r="K844" s="41"/>
      <c r="L844" s="45"/>
      <c r="M844" s="230"/>
      <c r="N844" s="231"/>
      <c r="O844" s="85"/>
      <c r="P844" s="85"/>
      <c r="Q844" s="85"/>
      <c r="R844" s="85"/>
      <c r="S844" s="85"/>
      <c r="T844" s="86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T844" s="18" t="s">
        <v>168</v>
      </c>
      <c r="AU844" s="18" t="s">
        <v>82</v>
      </c>
    </row>
    <row r="845" spans="1:51" s="13" customFormat="1" ht="12">
      <c r="A845" s="13"/>
      <c r="B845" s="234"/>
      <c r="C845" s="235"/>
      <c r="D845" s="227" t="s">
        <v>170</v>
      </c>
      <c r="E845" s="236" t="s">
        <v>19</v>
      </c>
      <c r="F845" s="237" t="s">
        <v>1778</v>
      </c>
      <c r="G845" s="235"/>
      <c r="H845" s="238">
        <v>6.23</v>
      </c>
      <c r="I845" s="239"/>
      <c r="J845" s="235"/>
      <c r="K845" s="235"/>
      <c r="L845" s="240"/>
      <c r="M845" s="241"/>
      <c r="N845" s="242"/>
      <c r="O845" s="242"/>
      <c r="P845" s="242"/>
      <c r="Q845" s="242"/>
      <c r="R845" s="242"/>
      <c r="S845" s="242"/>
      <c r="T845" s="24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4" t="s">
        <v>170</v>
      </c>
      <c r="AU845" s="244" t="s">
        <v>82</v>
      </c>
      <c r="AV845" s="13" t="s">
        <v>82</v>
      </c>
      <c r="AW845" s="13" t="s">
        <v>33</v>
      </c>
      <c r="AX845" s="13" t="s">
        <v>72</v>
      </c>
      <c r="AY845" s="244" t="s">
        <v>157</v>
      </c>
    </row>
    <row r="846" spans="1:51" s="13" customFormat="1" ht="12">
      <c r="A846" s="13"/>
      <c r="B846" s="234"/>
      <c r="C846" s="235"/>
      <c r="D846" s="227" t="s">
        <v>170</v>
      </c>
      <c r="E846" s="236" t="s">
        <v>19</v>
      </c>
      <c r="F846" s="237" t="s">
        <v>1779</v>
      </c>
      <c r="G846" s="235"/>
      <c r="H846" s="238">
        <v>13.83</v>
      </c>
      <c r="I846" s="239"/>
      <c r="J846" s="235"/>
      <c r="K846" s="235"/>
      <c r="L846" s="240"/>
      <c r="M846" s="241"/>
      <c r="N846" s="242"/>
      <c r="O846" s="242"/>
      <c r="P846" s="242"/>
      <c r="Q846" s="242"/>
      <c r="R846" s="242"/>
      <c r="S846" s="242"/>
      <c r="T846" s="24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4" t="s">
        <v>170</v>
      </c>
      <c r="AU846" s="244" t="s">
        <v>82</v>
      </c>
      <c r="AV846" s="13" t="s">
        <v>82</v>
      </c>
      <c r="AW846" s="13" t="s">
        <v>33</v>
      </c>
      <c r="AX846" s="13" t="s">
        <v>72</v>
      </c>
      <c r="AY846" s="244" t="s">
        <v>157</v>
      </c>
    </row>
    <row r="847" spans="1:51" s="15" customFormat="1" ht="12">
      <c r="A847" s="15"/>
      <c r="B847" s="256"/>
      <c r="C847" s="257"/>
      <c r="D847" s="227" t="s">
        <v>170</v>
      </c>
      <c r="E847" s="258" t="s">
        <v>19</v>
      </c>
      <c r="F847" s="259" t="s">
        <v>208</v>
      </c>
      <c r="G847" s="257"/>
      <c r="H847" s="260">
        <v>20.060000000000002</v>
      </c>
      <c r="I847" s="261"/>
      <c r="J847" s="257"/>
      <c r="K847" s="257"/>
      <c r="L847" s="262"/>
      <c r="M847" s="263"/>
      <c r="N847" s="264"/>
      <c r="O847" s="264"/>
      <c r="P847" s="264"/>
      <c r="Q847" s="264"/>
      <c r="R847" s="264"/>
      <c r="S847" s="264"/>
      <c r="T847" s="26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66" t="s">
        <v>170</v>
      </c>
      <c r="AU847" s="266" t="s">
        <v>82</v>
      </c>
      <c r="AV847" s="15" t="s">
        <v>164</v>
      </c>
      <c r="AW847" s="15" t="s">
        <v>33</v>
      </c>
      <c r="AX847" s="15" t="s">
        <v>80</v>
      </c>
      <c r="AY847" s="266" t="s">
        <v>157</v>
      </c>
    </row>
    <row r="848" spans="1:65" s="2" customFormat="1" ht="16.5" customHeight="1">
      <c r="A848" s="39"/>
      <c r="B848" s="40"/>
      <c r="C848" s="272" t="s">
        <v>1780</v>
      </c>
      <c r="D848" s="282" t="s">
        <v>891</v>
      </c>
      <c r="E848" s="273" t="s">
        <v>1781</v>
      </c>
      <c r="F848" s="274" t="s">
        <v>1782</v>
      </c>
      <c r="G848" s="275" t="s">
        <v>247</v>
      </c>
      <c r="H848" s="276">
        <v>20.06</v>
      </c>
      <c r="I848" s="277"/>
      <c r="J848" s="278">
        <f>ROUND(I848*H848,2)</f>
        <v>0</v>
      </c>
      <c r="K848" s="274" t="s">
        <v>163</v>
      </c>
      <c r="L848" s="279"/>
      <c r="M848" s="280" t="s">
        <v>19</v>
      </c>
      <c r="N848" s="281" t="s">
        <v>43</v>
      </c>
      <c r="O848" s="85"/>
      <c r="P848" s="223">
        <f>O848*H848</f>
        <v>0</v>
      </c>
      <c r="Q848" s="223">
        <v>0.0002</v>
      </c>
      <c r="R848" s="223">
        <f>Q848*H848</f>
        <v>0.004012</v>
      </c>
      <c r="S848" s="223">
        <v>0</v>
      </c>
      <c r="T848" s="224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25" t="s">
        <v>416</v>
      </c>
      <c r="AT848" s="225" t="s">
        <v>891</v>
      </c>
      <c r="AU848" s="225" t="s">
        <v>82</v>
      </c>
      <c r="AY848" s="18" t="s">
        <v>157</v>
      </c>
      <c r="BE848" s="226">
        <f>IF(N848="základní",J848,0)</f>
        <v>0</v>
      </c>
      <c r="BF848" s="226">
        <f>IF(N848="snížená",J848,0)</f>
        <v>0</v>
      </c>
      <c r="BG848" s="226">
        <f>IF(N848="zákl. přenesená",J848,0)</f>
        <v>0</v>
      </c>
      <c r="BH848" s="226">
        <f>IF(N848="sníž. přenesená",J848,0)</f>
        <v>0</v>
      </c>
      <c r="BI848" s="226">
        <f>IF(N848="nulová",J848,0)</f>
        <v>0</v>
      </c>
      <c r="BJ848" s="18" t="s">
        <v>80</v>
      </c>
      <c r="BK848" s="226">
        <f>ROUND(I848*H848,2)</f>
        <v>0</v>
      </c>
      <c r="BL848" s="18" t="s">
        <v>300</v>
      </c>
      <c r="BM848" s="225" t="s">
        <v>1783</v>
      </c>
    </row>
    <row r="849" spans="1:47" s="2" customFormat="1" ht="12">
      <c r="A849" s="39"/>
      <c r="B849" s="40"/>
      <c r="C849" s="41"/>
      <c r="D849" s="227" t="s">
        <v>166</v>
      </c>
      <c r="E849" s="41"/>
      <c r="F849" s="228" t="s">
        <v>1782</v>
      </c>
      <c r="G849" s="41"/>
      <c r="H849" s="41"/>
      <c r="I849" s="229"/>
      <c r="J849" s="41"/>
      <c r="K849" s="41"/>
      <c r="L849" s="45"/>
      <c r="M849" s="230"/>
      <c r="N849" s="231"/>
      <c r="O849" s="85"/>
      <c r="P849" s="85"/>
      <c r="Q849" s="85"/>
      <c r="R849" s="85"/>
      <c r="S849" s="85"/>
      <c r="T849" s="86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T849" s="18" t="s">
        <v>166</v>
      </c>
      <c r="AU849" s="18" t="s">
        <v>82</v>
      </c>
    </row>
    <row r="850" spans="1:47" s="2" customFormat="1" ht="12">
      <c r="A850" s="39"/>
      <c r="B850" s="40"/>
      <c r="C850" s="41"/>
      <c r="D850" s="232" t="s">
        <v>168</v>
      </c>
      <c r="E850" s="41"/>
      <c r="F850" s="233" t="s">
        <v>1784</v>
      </c>
      <c r="G850" s="41"/>
      <c r="H850" s="41"/>
      <c r="I850" s="229"/>
      <c r="J850" s="41"/>
      <c r="K850" s="41"/>
      <c r="L850" s="45"/>
      <c r="M850" s="230"/>
      <c r="N850" s="231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168</v>
      </c>
      <c r="AU850" s="18" t="s">
        <v>82</v>
      </c>
    </row>
    <row r="851" spans="1:65" s="2" customFormat="1" ht="33" customHeight="1">
      <c r="A851" s="39"/>
      <c r="B851" s="40"/>
      <c r="C851" s="214" t="s">
        <v>1785</v>
      </c>
      <c r="D851" s="214" t="s">
        <v>159</v>
      </c>
      <c r="E851" s="215" t="s">
        <v>1786</v>
      </c>
      <c r="F851" s="216" t="s">
        <v>1787</v>
      </c>
      <c r="G851" s="217" t="s">
        <v>308</v>
      </c>
      <c r="H851" s="218">
        <v>1</v>
      </c>
      <c r="I851" s="219"/>
      <c r="J851" s="220">
        <f>ROUND(I851*H851,2)</f>
        <v>0</v>
      </c>
      <c r="K851" s="216" t="s">
        <v>163</v>
      </c>
      <c r="L851" s="45"/>
      <c r="M851" s="221" t="s">
        <v>19</v>
      </c>
      <c r="N851" s="222" t="s">
        <v>43</v>
      </c>
      <c r="O851" s="85"/>
      <c r="P851" s="223">
        <f>O851*H851</f>
        <v>0</v>
      </c>
      <c r="Q851" s="223">
        <v>5E-05</v>
      </c>
      <c r="R851" s="223">
        <f>Q851*H851</f>
        <v>5E-05</v>
      </c>
      <c r="S851" s="223">
        <v>0</v>
      </c>
      <c r="T851" s="224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25" t="s">
        <v>300</v>
      </c>
      <c r="AT851" s="225" t="s">
        <v>159</v>
      </c>
      <c r="AU851" s="225" t="s">
        <v>82</v>
      </c>
      <c r="AY851" s="18" t="s">
        <v>157</v>
      </c>
      <c r="BE851" s="226">
        <f>IF(N851="základní",J851,0)</f>
        <v>0</v>
      </c>
      <c r="BF851" s="226">
        <f>IF(N851="snížená",J851,0)</f>
        <v>0</v>
      </c>
      <c r="BG851" s="226">
        <f>IF(N851="zákl. přenesená",J851,0)</f>
        <v>0</v>
      </c>
      <c r="BH851" s="226">
        <f>IF(N851="sníž. přenesená",J851,0)</f>
        <v>0</v>
      </c>
      <c r="BI851" s="226">
        <f>IF(N851="nulová",J851,0)</f>
        <v>0</v>
      </c>
      <c r="BJ851" s="18" t="s">
        <v>80</v>
      </c>
      <c r="BK851" s="226">
        <f>ROUND(I851*H851,2)</f>
        <v>0</v>
      </c>
      <c r="BL851" s="18" t="s">
        <v>300</v>
      </c>
      <c r="BM851" s="225" t="s">
        <v>1788</v>
      </c>
    </row>
    <row r="852" spans="1:47" s="2" customFormat="1" ht="12">
      <c r="A852" s="39"/>
      <c r="B852" s="40"/>
      <c r="C852" s="41"/>
      <c r="D852" s="227" t="s">
        <v>166</v>
      </c>
      <c r="E852" s="41"/>
      <c r="F852" s="228" t="s">
        <v>1789</v>
      </c>
      <c r="G852" s="41"/>
      <c r="H852" s="41"/>
      <c r="I852" s="229"/>
      <c r="J852" s="41"/>
      <c r="K852" s="41"/>
      <c r="L852" s="45"/>
      <c r="M852" s="230"/>
      <c r="N852" s="231"/>
      <c r="O852" s="85"/>
      <c r="P852" s="85"/>
      <c r="Q852" s="85"/>
      <c r="R852" s="85"/>
      <c r="S852" s="85"/>
      <c r="T852" s="86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166</v>
      </c>
      <c r="AU852" s="18" t="s">
        <v>82</v>
      </c>
    </row>
    <row r="853" spans="1:47" s="2" customFormat="1" ht="12">
      <c r="A853" s="39"/>
      <c r="B853" s="40"/>
      <c r="C853" s="41"/>
      <c r="D853" s="232" t="s">
        <v>168</v>
      </c>
      <c r="E853" s="41"/>
      <c r="F853" s="233" t="s">
        <v>1790</v>
      </c>
      <c r="G853" s="41"/>
      <c r="H853" s="41"/>
      <c r="I853" s="229"/>
      <c r="J853" s="41"/>
      <c r="K853" s="41"/>
      <c r="L853" s="45"/>
      <c r="M853" s="230"/>
      <c r="N853" s="231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168</v>
      </c>
      <c r="AU853" s="18" t="s">
        <v>82</v>
      </c>
    </row>
    <row r="854" spans="1:65" s="2" customFormat="1" ht="16.5" customHeight="1">
      <c r="A854" s="39"/>
      <c r="B854" s="40"/>
      <c r="C854" s="272" t="s">
        <v>1791</v>
      </c>
      <c r="D854" s="272" t="s">
        <v>891</v>
      </c>
      <c r="E854" s="273" t="s">
        <v>1792</v>
      </c>
      <c r="F854" s="274" t="s">
        <v>1793</v>
      </c>
      <c r="G854" s="275" t="s">
        <v>308</v>
      </c>
      <c r="H854" s="276">
        <v>1</v>
      </c>
      <c r="I854" s="277"/>
      <c r="J854" s="278">
        <f>ROUND(I854*H854,2)</f>
        <v>0</v>
      </c>
      <c r="K854" s="274" t="s">
        <v>19</v>
      </c>
      <c r="L854" s="279"/>
      <c r="M854" s="280" t="s">
        <v>19</v>
      </c>
      <c r="N854" s="281" t="s">
        <v>43</v>
      </c>
      <c r="O854" s="85"/>
      <c r="P854" s="223">
        <f>O854*H854</f>
        <v>0</v>
      </c>
      <c r="Q854" s="223">
        <v>0</v>
      </c>
      <c r="R854" s="223">
        <f>Q854*H854</f>
        <v>0</v>
      </c>
      <c r="S854" s="223">
        <v>0</v>
      </c>
      <c r="T854" s="224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25" t="s">
        <v>416</v>
      </c>
      <c r="AT854" s="225" t="s">
        <v>891</v>
      </c>
      <c r="AU854" s="225" t="s">
        <v>82</v>
      </c>
      <c r="AY854" s="18" t="s">
        <v>157</v>
      </c>
      <c r="BE854" s="226">
        <f>IF(N854="základní",J854,0)</f>
        <v>0</v>
      </c>
      <c r="BF854" s="226">
        <f>IF(N854="snížená",J854,0)</f>
        <v>0</v>
      </c>
      <c r="BG854" s="226">
        <f>IF(N854="zákl. přenesená",J854,0)</f>
        <v>0</v>
      </c>
      <c r="BH854" s="226">
        <f>IF(N854="sníž. přenesená",J854,0)</f>
        <v>0</v>
      </c>
      <c r="BI854" s="226">
        <f>IF(N854="nulová",J854,0)</f>
        <v>0</v>
      </c>
      <c r="BJ854" s="18" t="s">
        <v>80</v>
      </c>
      <c r="BK854" s="226">
        <f>ROUND(I854*H854,2)</f>
        <v>0</v>
      </c>
      <c r="BL854" s="18" t="s">
        <v>300</v>
      </c>
      <c r="BM854" s="225" t="s">
        <v>1794</v>
      </c>
    </row>
    <row r="855" spans="1:47" s="2" customFormat="1" ht="12">
      <c r="A855" s="39"/>
      <c r="B855" s="40"/>
      <c r="C855" s="41"/>
      <c r="D855" s="227" t="s">
        <v>166</v>
      </c>
      <c r="E855" s="41"/>
      <c r="F855" s="228" t="s">
        <v>1793</v>
      </c>
      <c r="G855" s="41"/>
      <c r="H855" s="41"/>
      <c r="I855" s="229"/>
      <c r="J855" s="41"/>
      <c r="K855" s="41"/>
      <c r="L855" s="45"/>
      <c r="M855" s="230"/>
      <c r="N855" s="231"/>
      <c r="O855" s="85"/>
      <c r="P855" s="85"/>
      <c r="Q855" s="85"/>
      <c r="R855" s="85"/>
      <c r="S855" s="85"/>
      <c r="T855" s="86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T855" s="18" t="s">
        <v>166</v>
      </c>
      <c r="AU855" s="18" t="s">
        <v>82</v>
      </c>
    </row>
    <row r="856" spans="1:65" s="2" customFormat="1" ht="24.15" customHeight="1">
      <c r="A856" s="39"/>
      <c r="B856" s="40"/>
      <c r="C856" s="214" t="s">
        <v>1795</v>
      </c>
      <c r="D856" s="214" t="s">
        <v>159</v>
      </c>
      <c r="E856" s="215" t="s">
        <v>1796</v>
      </c>
      <c r="F856" s="216" t="s">
        <v>1797</v>
      </c>
      <c r="G856" s="217" t="s">
        <v>588</v>
      </c>
      <c r="H856" s="218">
        <v>141.809</v>
      </c>
      <c r="I856" s="219"/>
      <c r="J856" s="220">
        <f>ROUND(I856*H856,2)</f>
        <v>0</v>
      </c>
      <c r="K856" s="216" t="s">
        <v>163</v>
      </c>
      <c r="L856" s="45"/>
      <c r="M856" s="221" t="s">
        <v>19</v>
      </c>
      <c r="N856" s="222" t="s">
        <v>43</v>
      </c>
      <c r="O856" s="85"/>
      <c r="P856" s="223">
        <f>O856*H856</f>
        <v>0</v>
      </c>
      <c r="Q856" s="223">
        <v>6E-05</v>
      </c>
      <c r="R856" s="223">
        <f>Q856*H856</f>
        <v>0.00850854</v>
      </c>
      <c r="S856" s="223">
        <v>0</v>
      </c>
      <c r="T856" s="224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25" t="s">
        <v>300</v>
      </c>
      <c r="AT856" s="225" t="s">
        <v>159</v>
      </c>
      <c r="AU856" s="225" t="s">
        <v>82</v>
      </c>
      <c r="AY856" s="18" t="s">
        <v>157</v>
      </c>
      <c r="BE856" s="226">
        <f>IF(N856="základní",J856,0)</f>
        <v>0</v>
      </c>
      <c r="BF856" s="226">
        <f>IF(N856="snížená",J856,0)</f>
        <v>0</v>
      </c>
      <c r="BG856" s="226">
        <f>IF(N856="zákl. přenesená",J856,0)</f>
        <v>0</v>
      </c>
      <c r="BH856" s="226">
        <f>IF(N856="sníž. přenesená",J856,0)</f>
        <v>0</v>
      </c>
      <c r="BI856" s="226">
        <f>IF(N856="nulová",J856,0)</f>
        <v>0</v>
      </c>
      <c r="BJ856" s="18" t="s">
        <v>80</v>
      </c>
      <c r="BK856" s="226">
        <f>ROUND(I856*H856,2)</f>
        <v>0</v>
      </c>
      <c r="BL856" s="18" t="s">
        <v>300</v>
      </c>
      <c r="BM856" s="225" t="s">
        <v>1798</v>
      </c>
    </row>
    <row r="857" spans="1:47" s="2" customFormat="1" ht="12">
      <c r="A857" s="39"/>
      <c r="B857" s="40"/>
      <c r="C857" s="41"/>
      <c r="D857" s="227" t="s">
        <v>166</v>
      </c>
      <c r="E857" s="41"/>
      <c r="F857" s="228" t="s">
        <v>1799</v>
      </c>
      <c r="G857" s="41"/>
      <c r="H857" s="41"/>
      <c r="I857" s="229"/>
      <c r="J857" s="41"/>
      <c r="K857" s="41"/>
      <c r="L857" s="45"/>
      <c r="M857" s="230"/>
      <c r="N857" s="231"/>
      <c r="O857" s="85"/>
      <c r="P857" s="85"/>
      <c r="Q857" s="85"/>
      <c r="R857" s="85"/>
      <c r="S857" s="85"/>
      <c r="T857" s="86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T857" s="18" t="s">
        <v>166</v>
      </c>
      <c r="AU857" s="18" t="s">
        <v>82</v>
      </c>
    </row>
    <row r="858" spans="1:47" s="2" customFormat="1" ht="12">
      <c r="A858" s="39"/>
      <c r="B858" s="40"/>
      <c r="C858" s="41"/>
      <c r="D858" s="232" t="s">
        <v>168</v>
      </c>
      <c r="E858" s="41"/>
      <c r="F858" s="233" t="s">
        <v>1800</v>
      </c>
      <c r="G858" s="41"/>
      <c r="H858" s="41"/>
      <c r="I858" s="229"/>
      <c r="J858" s="41"/>
      <c r="K858" s="41"/>
      <c r="L858" s="45"/>
      <c r="M858" s="230"/>
      <c r="N858" s="231"/>
      <c r="O858" s="85"/>
      <c r="P858" s="85"/>
      <c r="Q858" s="85"/>
      <c r="R858" s="85"/>
      <c r="S858" s="85"/>
      <c r="T858" s="86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T858" s="18" t="s">
        <v>168</v>
      </c>
      <c r="AU858" s="18" t="s">
        <v>82</v>
      </c>
    </row>
    <row r="859" spans="1:65" s="2" customFormat="1" ht="16.5" customHeight="1">
      <c r="A859" s="39"/>
      <c r="B859" s="40"/>
      <c r="C859" s="272" t="s">
        <v>1801</v>
      </c>
      <c r="D859" s="272" t="s">
        <v>891</v>
      </c>
      <c r="E859" s="273" t="s">
        <v>1802</v>
      </c>
      <c r="F859" s="274" t="s">
        <v>1803</v>
      </c>
      <c r="G859" s="275" t="s">
        <v>588</v>
      </c>
      <c r="H859" s="276">
        <v>141.809</v>
      </c>
      <c r="I859" s="277"/>
      <c r="J859" s="278">
        <f>ROUND(I859*H859,2)</f>
        <v>0</v>
      </c>
      <c r="K859" s="274" t="s">
        <v>19</v>
      </c>
      <c r="L859" s="279"/>
      <c r="M859" s="280" t="s">
        <v>19</v>
      </c>
      <c r="N859" s="281" t="s">
        <v>43</v>
      </c>
      <c r="O859" s="85"/>
      <c r="P859" s="223">
        <f>O859*H859</f>
        <v>0</v>
      </c>
      <c r="Q859" s="223">
        <v>0</v>
      </c>
      <c r="R859" s="223">
        <f>Q859*H859</f>
        <v>0</v>
      </c>
      <c r="S859" s="223">
        <v>0</v>
      </c>
      <c r="T859" s="224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25" t="s">
        <v>416</v>
      </c>
      <c r="AT859" s="225" t="s">
        <v>891</v>
      </c>
      <c r="AU859" s="225" t="s">
        <v>82</v>
      </c>
      <c r="AY859" s="18" t="s">
        <v>157</v>
      </c>
      <c r="BE859" s="226">
        <f>IF(N859="základní",J859,0)</f>
        <v>0</v>
      </c>
      <c r="BF859" s="226">
        <f>IF(N859="snížená",J859,0)</f>
        <v>0</v>
      </c>
      <c r="BG859" s="226">
        <f>IF(N859="zákl. přenesená",J859,0)</f>
        <v>0</v>
      </c>
      <c r="BH859" s="226">
        <f>IF(N859="sníž. přenesená",J859,0)</f>
        <v>0</v>
      </c>
      <c r="BI859" s="226">
        <f>IF(N859="nulová",J859,0)</f>
        <v>0</v>
      </c>
      <c r="BJ859" s="18" t="s">
        <v>80</v>
      </c>
      <c r="BK859" s="226">
        <f>ROUND(I859*H859,2)</f>
        <v>0</v>
      </c>
      <c r="BL859" s="18" t="s">
        <v>300</v>
      </c>
      <c r="BM859" s="225" t="s">
        <v>1804</v>
      </c>
    </row>
    <row r="860" spans="1:47" s="2" customFormat="1" ht="12">
      <c r="A860" s="39"/>
      <c r="B860" s="40"/>
      <c r="C860" s="41"/>
      <c r="D860" s="227" t="s">
        <v>166</v>
      </c>
      <c r="E860" s="41"/>
      <c r="F860" s="228" t="s">
        <v>1803</v>
      </c>
      <c r="G860" s="41"/>
      <c r="H860" s="41"/>
      <c r="I860" s="229"/>
      <c r="J860" s="41"/>
      <c r="K860" s="41"/>
      <c r="L860" s="45"/>
      <c r="M860" s="230"/>
      <c r="N860" s="231"/>
      <c r="O860" s="85"/>
      <c r="P860" s="85"/>
      <c r="Q860" s="85"/>
      <c r="R860" s="85"/>
      <c r="S860" s="85"/>
      <c r="T860" s="86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18" t="s">
        <v>166</v>
      </c>
      <c r="AU860" s="18" t="s">
        <v>82</v>
      </c>
    </row>
    <row r="861" spans="1:63" s="12" customFormat="1" ht="22.8" customHeight="1">
      <c r="A861" s="12"/>
      <c r="B861" s="198"/>
      <c r="C861" s="199"/>
      <c r="D861" s="200" t="s">
        <v>71</v>
      </c>
      <c r="E861" s="212" t="s">
        <v>593</v>
      </c>
      <c r="F861" s="212" t="s">
        <v>594</v>
      </c>
      <c r="G861" s="199"/>
      <c r="H861" s="199"/>
      <c r="I861" s="202"/>
      <c r="J861" s="213">
        <f>BK861</f>
        <v>0</v>
      </c>
      <c r="K861" s="199"/>
      <c r="L861" s="204"/>
      <c r="M861" s="205"/>
      <c r="N861" s="206"/>
      <c r="O861" s="206"/>
      <c r="P861" s="207">
        <f>SUM(P862:P897)</f>
        <v>0</v>
      </c>
      <c r="Q861" s="206"/>
      <c r="R861" s="207">
        <f>SUM(R862:R897)</f>
        <v>12.616471000000002</v>
      </c>
      <c r="S861" s="206"/>
      <c r="T861" s="208">
        <f>SUM(T862:T897)</f>
        <v>0</v>
      </c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R861" s="209" t="s">
        <v>82</v>
      </c>
      <c r="AT861" s="210" t="s">
        <v>71</v>
      </c>
      <c r="AU861" s="210" t="s">
        <v>80</v>
      </c>
      <c r="AY861" s="209" t="s">
        <v>157</v>
      </c>
      <c r="BK861" s="211">
        <f>SUM(BK862:BK897)</f>
        <v>0</v>
      </c>
    </row>
    <row r="862" spans="1:65" s="2" customFormat="1" ht="16.5" customHeight="1">
      <c r="A862" s="39"/>
      <c r="B862" s="40"/>
      <c r="C862" s="214" t="s">
        <v>1805</v>
      </c>
      <c r="D862" s="214" t="s">
        <v>159</v>
      </c>
      <c r="E862" s="215" t="s">
        <v>1806</v>
      </c>
      <c r="F862" s="216" t="s">
        <v>1807</v>
      </c>
      <c r="G862" s="217" t="s">
        <v>200</v>
      </c>
      <c r="H862" s="218">
        <v>325.07</v>
      </c>
      <c r="I862" s="219"/>
      <c r="J862" s="220">
        <f>ROUND(I862*H862,2)</f>
        <v>0</v>
      </c>
      <c r="K862" s="216" t="s">
        <v>163</v>
      </c>
      <c r="L862" s="45"/>
      <c r="M862" s="221" t="s">
        <v>19</v>
      </c>
      <c r="N862" s="222" t="s">
        <v>43</v>
      </c>
      <c r="O862" s="85"/>
      <c r="P862" s="223">
        <f>O862*H862</f>
        <v>0</v>
      </c>
      <c r="Q862" s="223">
        <v>0</v>
      </c>
      <c r="R862" s="223">
        <f>Q862*H862</f>
        <v>0</v>
      </c>
      <c r="S862" s="223">
        <v>0</v>
      </c>
      <c r="T862" s="224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25" t="s">
        <v>300</v>
      </c>
      <c r="AT862" s="225" t="s">
        <v>159</v>
      </c>
      <c r="AU862" s="225" t="s">
        <v>82</v>
      </c>
      <c r="AY862" s="18" t="s">
        <v>157</v>
      </c>
      <c r="BE862" s="226">
        <f>IF(N862="základní",J862,0)</f>
        <v>0</v>
      </c>
      <c r="BF862" s="226">
        <f>IF(N862="snížená",J862,0)</f>
        <v>0</v>
      </c>
      <c r="BG862" s="226">
        <f>IF(N862="zákl. přenesená",J862,0)</f>
        <v>0</v>
      </c>
      <c r="BH862" s="226">
        <f>IF(N862="sníž. přenesená",J862,0)</f>
        <v>0</v>
      </c>
      <c r="BI862" s="226">
        <f>IF(N862="nulová",J862,0)</f>
        <v>0</v>
      </c>
      <c r="BJ862" s="18" t="s">
        <v>80</v>
      </c>
      <c r="BK862" s="226">
        <f>ROUND(I862*H862,2)</f>
        <v>0</v>
      </c>
      <c r="BL862" s="18" t="s">
        <v>300</v>
      </c>
      <c r="BM862" s="225" t="s">
        <v>1808</v>
      </c>
    </row>
    <row r="863" spans="1:47" s="2" customFormat="1" ht="12">
      <c r="A863" s="39"/>
      <c r="B863" s="40"/>
      <c r="C863" s="41"/>
      <c r="D863" s="227" t="s">
        <v>166</v>
      </c>
      <c r="E863" s="41"/>
      <c r="F863" s="228" t="s">
        <v>1809</v>
      </c>
      <c r="G863" s="41"/>
      <c r="H863" s="41"/>
      <c r="I863" s="229"/>
      <c r="J863" s="41"/>
      <c r="K863" s="41"/>
      <c r="L863" s="45"/>
      <c r="M863" s="230"/>
      <c r="N863" s="231"/>
      <c r="O863" s="85"/>
      <c r="P863" s="85"/>
      <c r="Q863" s="85"/>
      <c r="R863" s="85"/>
      <c r="S863" s="85"/>
      <c r="T863" s="86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T863" s="18" t="s">
        <v>166</v>
      </c>
      <c r="AU863" s="18" t="s">
        <v>82</v>
      </c>
    </row>
    <row r="864" spans="1:47" s="2" customFormat="1" ht="12">
      <c r="A864" s="39"/>
      <c r="B864" s="40"/>
      <c r="C864" s="41"/>
      <c r="D864" s="232" t="s">
        <v>168</v>
      </c>
      <c r="E864" s="41"/>
      <c r="F864" s="233" t="s">
        <v>1810</v>
      </c>
      <c r="G864" s="41"/>
      <c r="H864" s="41"/>
      <c r="I864" s="229"/>
      <c r="J864" s="41"/>
      <c r="K864" s="41"/>
      <c r="L864" s="45"/>
      <c r="M864" s="230"/>
      <c r="N864" s="231"/>
      <c r="O864" s="85"/>
      <c r="P864" s="85"/>
      <c r="Q864" s="85"/>
      <c r="R864" s="85"/>
      <c r="S864" s="85"/>
      <c r="T864" s="86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T864" s="18" t="s">
        <v>168</v>
      </c>
      <c r="AU864" s="18" t="s">
        <v>82</v>
      </c>
    </row>
    <row r="865" spans="1:51" s="13" customFormat="1" ht="12">
      <c r="A865" s="13"/>
      <c r="B865" s="234"/>
      <c r="C865" s="235"/>
      <c r="D865" s="227" t="s">
        <v>170</v>
      </c>
      <c r="E865" s="236" t="s">
        <v>19</v>
      </c>
      <c r="F865" s="237" t="s">
        <v>1811</v>
      </c>
      <c r="G865" s="235"/>
      <c r="H865" s="238">
        <v>194.07</v>
      </c>
      <c r="I865" s="239"/>
      <c r="J865" s="235"/>
      <c r="K865" s="235"/>
      <c r="L865" s="240"/>
      <c r="M865" s="241"/>
      <c r="N865" s="242"/>
      <c r="O865" s="242"/>
      <c r="P865" s="242"/>
      <c r="Q865" s="242"/>
      <c r="R865" s="242"/>
      <c r="S865" s="242"/>
      <c r="T865" s="24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4" t="s">
        <v>170</v>
      </c>
      <c r="AU865" s="244" t="s">
        <v>82</v>
      </c>
      <c r="AV865" s="13" t="s">
        <v>82</v>
      </c>
      <c r="AW865" s="13" t="s">
        <v>33</v>
      </c>
      <c r="AX865" s="13" t="s">
        <v>72</v>
      </c>
      <c r="AY865" s="244" t="s">
        <v>157</v>
      </c>
    </row>
    <row r="866" spans="1:51" s="14" customFormat="1" ht="12">
      <c r="A866" s="14"/>
      <c r="B866" s="245"/>
      <c r="C866" s="246"/>
      <c r="D866" s="227" t="s">
        <v>170</v>
      </c>
      <c r="E866" s="247" t="s">
        <v>19</v>
      </c>
      <c r="F866" s="248" t="s">
        <v>205</v>
      </c>
      <c r="G866" s="246"/>
      <c r="H866" s="249">
        <v>194.07</v>
      </c>
      <c r="I866" s="250"/>
      <c r="J866" s="246"/>
      <c r="K866" s="246"/>
      <c r="L866" s="251"/>
      <c r="M866" s="252"/>
      <c r="N866" s="253"/>
      <c r="O866" s="253"/>
      <c r="P866" s="253"/>
      <c r="Q866" s="253"/>
      <c r="R866" s="253"/>
      <c r="S866" s="253"/>
      <c r="T866" s="25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5" t="s">
        <v>170</v>
      </c>
      <c r="AU866" s="255" t="s">
        <v>82</v>
      </c>
      <c r="AV866" s="14" t="s">
        <v>111</v>
      </c>
      <c r="AW866" s="14" t="s">
        <v>33</v>
      </c>
      <c r="AX866" s="14" t="s">
        <v>72</v>
      </c>
      <c r="AY866" s="255" t="s">
        <v>157</v>
      </c>
    </row>
    <row r="867" spans="1:51" s="13" customFormat="1" ht="12">
      <c r="A867" s="13"/>
      <c r="B867" s="234"/>
      <c r="C867" s="235"/>
      <c r="D867" s="227" t="s">
        <v>170</v>
      </c>
      <c r="E867" s="236" t="s">
        <v>19</v>
      </c>
      <c r="F867" s="237" t="s">
        <v>1812</v>
      </c>
      <c r="G867" s="235"/>
      <c r="H867" s="238">
        <v>38.96</v>
      </c>
      <c r="I867" s="239"/>
      <c r="J867" s="235"/>
      <c r="K867" s="235"/>
      <c r="L867" s="240"/>
      <c r="M867" s="241"/>
      <c r="N867" s="242"/>
      <c r="O867" s="242"/>
      <c r="P867" s="242"/>
      <c r="Q867" s="242"/>
      <c r="R867" s="242"/>
      <c r="S867" s="242"/>
      <c r="T867" s="24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4" t="s">
        <v>170</v>
      </c>
      <c r="AU867" s="244" t="s">
        <v>82</v>
      </c>
      <c r="AV867" s="13" t="s">
        <v>82</v>
      </c>
      <c r="AW867" s="13" t="s">
        <v>33</v>
      </c>
      <c r="AX867" s="13" t="s">
        <v>72</v>
      </c>
      <c r="AY867" s="244" t="s">
        <v>157</v>
      </c>
    </row>
    <row r="868" spans="1:51" s="14" customFormat="1" ht="12">
      <c r="A868" s="14"/>
      <c r="B868" s="245"/>
      <c r="C868" s="246"/>
      <c r="D868" s="227" t="s">
        <v>170</v>
      </c>
      <c r="E868" s="247" t="s">
        <v>19</v>
      </c>
      <c r="F868" s="248" t="s">
        <v>207</v>
      </c>
      <c r="G868" s="246"/>
      <c r="H868" s="249">
        <v>38.96</v>
      </c>
      <c r="I868" s="250"/>
      <c r="J868" s="246"/>
      <c r="K868" s="246"/>
      <c r="L868" s="251"/>
      <c r="M868" s="252"/>
      <c r="N868" s="253"/>
      <c r="O868" s="253"/>
      <c r="P868" s="253"/>
      <c r="Q868" s="253"/>
      <c r="R868" s="253"/>
      <c r="S868" s="253"/>
      <c r="T868" s="25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5" t="s">
        <v>170</v>
      </c>
      <c r="AU868" s="255" t="s">
        <v>82</v>
      </c>
      <c r="AV868" s="14" t="s">
        <v>111</v>
      </c>
      <c r="AW868" s="14" t="s">
        <v>33</v>
      </c>
      <c r="AX868" s="14" t="s">
        <v>72</v>
      </c>
      <c r="AY868" s="255" t="s">
        <v>157</v>
      </c>
    </row>
    <row r="869" spans="1:51" s="13" customFormat="1" ht="12">
      <c r="A869" s="13"/>
      <c r="B869" s="234"/>
      <c r="C869" s="235"/>
      <c r="D869" s="227" t="s">
        <v>170</v>
      </c>
      <c r="E869" s="236" t="s">
        <v>19</v>
      </c>
      <c r="F869" s="237" t="s">
        <v>1813</v>
      </c>
      <c r="G869" s="235"/>
      <c r="H869" s="238">
        <v>38.57</v>
      </c>
      <c r="I869" s="239"/>
      <c r="J869" s="235"/>
      <c r="K869" s="235"/>
      <c r="L869" s="240"/>
      <c r="M869" s="241"/>
      <c r="N869" s="242"/>
      <c r="O869" s="242"/>
      <c r="P869" s="242"/>
      <c r="Q869" s="242"/>
      <c r="R869" s="242"/>
      <c r="S869" s="242"/>
      <c r="T869" s="24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4" t="s">
        <v>170</v>
      </c>
      <c r="AU869" s="244" t="s">
        <v>82</v>
      </c>
      <c r="AV869" s="13" t="s">
        <v>82</v>
      </c>
      <c r="AW869" s="13" t="s">
        <v>33</v>
      </c>
      <c r="AX869" s="13" t="s">
        <v>72</v>
      </c>
      <c r="AY869" s="244" t="s">
        <v>157</v>
      </c>
    </row>
    <row r="870" spans="1:51" s="14" customFormat="1" ht="12">
      <c r="A870" s="14"/>
      <c r="B870" s="245"/>
      <c r="C870" s="246"/>
      <c r="D870" s="227" t="s">
        <v>170</v>
      </c>
      <c r="E870" s="247" t="s">
        <v>19</v>
      </c>
      <c r="F870" s="248" t="s">
        <v>218</v>
      </c>
      <c r="G870" s="246"/>
      <c r="H870" s="249">
        <v>38.57</v>
      </c>
      <c r="I870" s="250"/>
      <c r="J870" s="246"/>
      <c r="K870" s="246"/>
      <c r="L870" s="251"/>
      <c r="M870" s="252"/>
      <c r="N870" s="253"/>
      <c r="O870" s="253"/>
      <c r="P870" s="253"/>
      <c r="Q870" s="253"/>
      <c r="R870" s="253"/>
      <c r="S870" s="253"/>
      <c r="T870" s="25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5" t="s">
        <v>170</v>
      </c>
      <c r="AU870" s="255" t="s">
        <v>82</v>
      </c>
      <c r="AV870" s="14" t="s">
        <v>111</v>
      </c>
      <c r="AW870" s="14" t="s">
        <v>33</v>
      </c>
      <c r="AX870" s="14" t="s">
        <v>72</v>
      </c>
      <c r="AY870" s="255" t="s">
        <v>157</v>
      </c>
    </row>
    <row r="871" spans="1:51" s="13" customFormat="1" ht="12">
      <c r="A871" s="13"/>
      <c r="B871" s="234"/>
      <c r="C871" s="235"/>
      <c r="D871" s="227" t="s">
        <v>170</v>
      </c>
      <c r="E871" s="236" t="s">
        <v>19</v>
      </c>
      <c r="F871" s="237" t="s">
        <v>1814</v>
      </c>
      <c r="G871" s="235"/>
      <c r="H871" s="238">
        <v>37.63</v>
      </c>
      <c r="I871" s="239"/>
      <c r="J871" s="235"/>
      <c r="K871" s="235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170</v>
      </c>
      <c r="AU871" s="244" t="s">
        <v>82</v>
      </c>
      <c r="AV871" s="13" t="s">
        <v>82</v>
      </c>
      <c r="AW871" s="13" t="s">
        <v>33</v>
      </c>
      <c r="AX871" s="13" t="s">
        <v>72</v>
      </c>
      <c r="AY871" s="244" t="s">
        <v>157</v>
      </c>
    </row>
    <row r="872" spans="1:51" s="14" customFormat="1" ht="12">
      <c r="A872" s="14"/>
      <c r="B872" s="245"/>
      <c r="C872" s="246"/>
      <c r="D872" s="227" t="s">
        <v>170</v>
      </c>
      <c r="E872" s="247" t="s">
        <v>19</v>
      </c>
      <c r="F872" s="248" t="s">
        <v>220</v>
      </c>
      <c r="G872" s="246"/>
      <c r="H872" s="249">
        <v>37.63</v>
      </c>
      <c r="I872" s="250"/>
      <c r="J872" s="246"/>
      <c r="K872" s="246"/>
      <c r="L872" s="251"/>
      <c r="M872" s="252"/>
      <c r="N872" s="253"/>
      <c r="O872" s="253"/>
      <c r="P872" s="253"/>
      <c r="Q872" s="253"/>
      <c r="R872" s="253"/>
      <c r="S872" s="253"/>
      <c r="T872" s="25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5" t="s">
        <v>170</v>
      </c>
      <c r="AU872" s="255" t="s">
        <v>82</v>
      </c>
      <c r="AV872" s="14" t="s">
        <v>111</v>
      </c>
      <c r="AW872" s="14" t="s">
        <v>33</v>
      </c>
      <c r="AX872" s="14" t="s">
        <v>72</v>
      </c>
      <c r="AY872" s="255" t="s">
        <v>157</v>
      </c>
    </row>
    <row r="873" spans="1:51" s="13" customFormat="1" ht="12">
      <c r="A873" s="13"/>
      <c r="B873" s="234"/>
      <c r="C873" s="235"/>
      <c r="D873" s="227" t="s">
        <v>170</v>
      </c>
      <c r="E873" s="236" t="s">
        <v>19</v>
      </c>
      <c r="F873" s="237" t="s">
        <v>1815</v>
      </c>
      <c r="G873" s="235"/>
      <c r="H873" s="238">
        <v>15.84</v>
      </c>
      <c r="I873" s="239"/>
      <c r="J873" s="235"/>
      <c r="K873" s="235"/>
      <c r="L873" s="240"/>
      <c r="M873" s="241"/>
      <c r="N873" s="242"/>
      <c r="O873" s="242"/>
      <c r="P873" s="242"/>
      <c r="Q873" s="242"/>
      <c r="R873" s="242"/>
      <c r="S873" s="242"/>
      <c r="T873" s="24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4" t="s">
        <v>170</v>
      </c>
      <c r="AU873" s="244" t="s">
        <v>82</v>
      </c>
      <c r="AV873" s="13" t="s">
        <v>82</v>
      </c>
      <c r="AW873" s="13" t="s">
        <v>33</v>
      </c>
      <c r="AX873" s="13" t="s">
        <v>72</v>
      </c>
      <c r="AY873" s="244" t="s">
        <v>157</v>
      </c>
    </row>
    <row r="874" spans="1:51" s="14" customFormat="1" ht="12">
      <c r="A874" s="14"/>
      <c r="B874" s="245"/>
      <c r="C874" s="246"/>
      <c r="D874" s="227" t="s">
        <v>170</v>
      </c>
      <c r="E874" s="247" t="s">
        <v>19</v>
      </c>
      <c r="F874" s="248" t="s">
        <v>611</v>
      </c>
      <c r="G874" s="246"/>
      <c r="H874" s="249">
        <v>15.84</v>
      </c>
      <c r="I874" s="250"/>
      <c r="J874" s="246"/>
      <c r="K874" s="246"/>
      <c r="L874" s="251"/>
      <c r="M874" s="252"/>
      <c r="N874" s="253"/>
      <c r="O874" s="253"/>
      <c r="P874" s="253"/>
      <c r="Q874" s="253"/>
      <c r="R874" s="253"/>
      <c r="S874" s="253"/>
      <c r="T874" s="25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5" t="s">
        <v>170</v>
      </c>
      <c r="AU874" s="255" t="s">
        <v>82</v>
      </c>
      <c r="AV874" s="14" t="s">
        <v>111</v>
      </c>
      <c r="AW874" s="14" t="s">
        <v>33</v>
      </c>
      <c r="AX874" s="14" t="s">
        <v>72</v>
      </c>
      <c r="AY874" s="255" t="s">
        <v>157</v>
      </c>
    </row>
    <row r="875" spans="1:51" s="15" customFormat="1" ht="12">
      <c r="A875" s="15"/>
      <c r="B875" s="256"/>
      <c r="C875" s="257"/>
      <c r="D875" s="227" t="s">
        <v>170</v>
      </c>
      <c r="E875" s="258" t="s">
        <v>19</v>
      </c>
      <c r="F875" s="259" t="s">
        <v>208</v>
      </c>
      <c r="G875" s="257"/>
      <c r="H875" s="260">
        <v>325.07</v>
      </c>
      <c r="I875" s="261"/>
      <c r="J875" s="257"/>
      <c r="K875" s="257"/>
      <c r="L875" s="262"/>
      <c r="M875" s="263"/>
      <c r="N875" s="264"/>
      <c r="O875" s="264"/>
      <c r="P875" s="264"/>
      <c r="Q875" s="264"/>
      <c r="R875" s="264"/>
      <c r="S875" s="264"/>
      <c r="T875" s="26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66" t="s">
        <v>170</v>
      </c>
      <c r="AU875" s="266" t="s">
        <v>82</v>
      </c>
      <c r="AV875" s="15" t="s">
        <v>164</v>
      </c>
      <c r="AW875" s="15" t="s">
        <v>33</v>
      </c>
      <c r="AX875" s="15" t="s">
        <v>80</v>
      </c>
      <c r="AY875" s="266" t="s">
        <v>157</v>
      </c>
    </row>
    <row r="876" spans="1:65" s="2" customFormat="1" ht="16.5" customHeight="1">
      <c r="A876" s="39"/>
      <c r="B876" s="40"/>
      <c r="C876" s="214" t="s">
        <v>1816</v>
      </c>
      <c r="D876" s="214" t="s">
        <v>159</v>
      </c>
      <c r="E876" s="215" t="s">
        <v>1817</v>
      </c>
      <c r="F876" s="216" t="s">
        <v>1818</v>
      </c>
      <c r="G876" s="217" t="s">
        <v>200</v>
      </c>
      <c r="H876" s="218">
        <v>325.07</v>
      </c>
      <c r="I876" s="219"/>
      <c r="J876" s="220">
        <f>ROUND(I876*H876,2)</f>
        <v>0</v>
      </c>
      <c r="K876" s="216" t="s">
        <v>163</v>
      </c>
      <c r="L876" s="45"/>
      <c r="M876" s="221" t="s">
        <v>19</v>
      </c>
      <c r="N876" s="222" t="s">
        <v>43</v>
      </c>
      <c r="O876" s="85"/>
      <c r="P876" s="223">
        <f>O876*H876</f>
        <v>0</v>
      </c>
      <c r="Q876" s="223">
        <v>0.0003</v>
      </c>
      <c r="R876" s="223">
        <f>Q876*H876</f>
        <v>0.09752099999999998</v>
      </c>
      <c r="S876" s="223">
        <v>0</v>
      </c>
      <c r="T876" s="224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25" t="s">
        <v>300</v>
      </c>
      <c r="AT876" s="225" t="s">
        <v>159</v>
      </c>
      <c r="AU876" s="225" t="s">
        <v>82</v>
      </c>
      <c r="AY876" s="18" t="s">
        <v>157</v>
      </c>
      <c r="BE876" s="226">
        <f>IF(N876="základní",J876,0)</f>
        <v>0</v>
      </c>
      <c r="BF876" s="226">
        <f>IF(N876="snížená",J876,0)</f>
        <v>0</v>
      </c>
      <c r="BG876" s="226">
        <f>IF(N876="zákl. přenesená",J876,0)</f>
        <v>0</v>
      </c>
      <c r="BH876" s="226">
        <f>IF(N876="sníž. přenesená",J876,0)</f>
        <v>0</v>
      </c>
      <c r="BI876" s="226">
        <f>IF(N876="nulová",J876,0)</f>
        <v>0</v>
      </c>
      <c r="BJ876" s="18" t="s">
        <v>80</v>
      </c>
      <c r="BK876" s="226">
        <f>ROUND(I876*H876,2)</f>
        <v>0</v>
      </c>
      <c r="BL876" s="18" t="s">
        <v>300</v>
      </c>
      <c r="BM876" s="225" t="s">
        <v>1819</v>
      </c>
    </row>
    <row r="877" spans="1:47" s="2" customFormat="1" ht="12">
      <c r="A877" s="39"/>
      <c r="B877" s="40"/>
      <c r="C877" s="41"/>
      <c r="D877" s="227" t="s">
        <v>166</v>
      </c>
      <c r="E877" s="41"/>
      <c r="F877" s="228" t="s">
        <v>1820</v>
      </c>
      <c r="G877" s="41"/>
      <c r="H877" s="41"/>
      <c r="I877" s="229"/>
      <c r="J877" s="41"/>
      <c r="K877" s="41"/>
      <c r="L877" s="45"/>
      <c r="M877" s="230"/>
      <c r="N877" s="231"/>
      <c r="O877" s="85"/>
      <c r="P877" s="85"/>
      <c r="Q877" s="85"/>
      <c r="R877" s="85"/>
      <c r="S877" s="85"/>
      <c r="T877" s="86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166</v>
      </c>
      <c r="AU877" s="18" t="s">
        <v>82</v>
      </c>
    </row>
    <row r="878" spans="1:47" s="2" customFormat="1" ht="12">
      <c r="A878" s="39"/>
      <c r="B878" s="40"/>
      <c r="C878" s="41"/>
      <c r="D878" s="232" t="s">
        <v>168</v>
      </c>
      <c r="E878" s="41"/>
      <c r="F878" s="233" t="s">
        <v>1821</v>
      </c>
      <c r="G878" s="41"/>
      <c r="H878" s="41"/>
      <c r="I878" s="229"/>
      <c r="J878" s="41"/>
      <c r="K878" s="41"/>
      <c r="L878" s="45"/>
      <c r="M878" s="230"/>
      <c r="N878" s="231"/>
      <c r="O878" s="85"/>
      <c r="P878" s="85"/>
      <c r="Q878" s="85"/>
      <c r="R878" s="85"/>
      <c r="S878" s="85"/>
      <c r="T878" s="86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18" t="s">
        <v>168</v>
      </c>
      <c r="AU878" s="18" t="s">
        <v>82</v>
      </c>
    </row>
    <row r="879" spans="1:65" s="2" customFormat="1" ht="24.15" customHeight="1">
      <c r="A879" s="39"/>
      <c r="B879" s="40"/>
      <c r="C879" s="214" t="s">
        <v>1822</v>
      </c>
      <c r="D879" s="214" t="s">
        <v>159</v>
      </c>
      <c r="E879" s="215" t="s">
        <v>1823</v>
      </c>
      <c r="F879" s="216" t="s">
        <v>1824</v>
      </c>
      <c r="G879" s="217" t="s">
        <v>200</v>
      </c>
      <c r="H879" s="218">
        <v>15.84</v>
      </c>
      <c r="I879" s="219"/>
      <c r="J879" s="220">
        <f>ROUND(I879*H879,2)</f>
        <v>0</v>
      </c>
      <c r="K879" s="216" t="s">
        <v>163</v>
      </c>
      <c r="L879" s="45"/>
      <c r="M879" s="221" t="s">
        <v>19</v>
      </c>
      <c r="N879" s="222" t="s">
        <v>43</v>
      </c>
      <c r="O879" s="85"/>
      <c r="P879" s="223">
        <f>O879*H879</f>
        <v>0</v>
      </c>
      <c r="Q879" s="223">
        <v>0.012</v>
      </c>
      <c r="R879" s="223">
        <f>Q879*H879</f>
        <v>0.19008</v>
      </c>
      <c r="S879" s="223">
        <v>0</v>
      </c>
      <c r="T879" s="224">
        <f>S879*H879</f>
        <v>0</v>
      </c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R879" s="225" t="s">
        <v>300</v>
      </c>
      <c r="AT879" s="225" t="s">
        <v>159</v>
      </c>
      <c r="AU879" s="225" t="s">
        <v>82</v>
      </c>
      <c r="AY879" s="18" t="s">
        <v>157</v>
      </c>
      <c r="BE879" s="226">
        <f>IF(N879="základní",J879,0)</f>
        <v>0</v>
      </c>
      <c r="BF879" s="226">
        <f>IF(N879="snížená",J879,0)</f>
        <v>0</v>
      </c>
      <c r="BG879" s="226">
        <f>IF(N879="zákl. přenesená",J879,0)</f>
        <v>0</v>
      </c>
      <c r="BH879" s="226">
        <f>IF(N879="sníž. přenesená",J879,0)</f>
        <v>0</v>
      </c>
      <c r="BI879" s="226">
        <f>IF(N879="nulová",J879,0)</f>
        <v>0</v>
      </c>
      <c r="BJ879" s="18" t="s">
        <v>80</v>
      </c>
      <c r="BK879" s="226">
        <f>ROUND(I879*H879,2)</f>
        <v>0</v>
      </c>
      <c r="BL879" s="18" t="s">
        <v>300</v>
      </c>
      <c r="BM879" s="225" t="s">
        <v>1825</v>
      </c>
    </row>
    <row r="880" spans="1:47" s="2" customFormat="1" ht="12">
      <c r="A880" s="39"/>
      <c r="B880" s="40"/>
      <c r="C880" s="41"/>
      <c r="D880" s="227" t="s">
        <v>166</v>
      </c>
      <c r="E880" s="41"/>
      <c r="F880" s="228" t="s">
        <v>1826</v>
      </c>
      <c r="G880" s="41"/>
      <c r="H880" s="41"/>
      <c r="I880" s="229"/>
      <c r="J880" s="41"/>
      <c r="K880" s="41"/>
      <c r="L880" s="45"/>
      <c r="M880" s="230"/>
      <c r="N880" s="231"/>
      <c r="O880" s="85"/>
      <c r="P880" s="85"/>
      <c r="Q880" s="85"/>
      <c r="R880" s="85"/>
      <c r="S880" s="85"/>
      <c r="T880" s="86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166</v>
      </c>
      <c r="AU880" s="18" t="s">
        <v>82</v>
      </c>
    </row>
    <row r="881" spans="1:47" s="2" customFormat="1" ht="12">
      <c r="A881" s="39"/>
      <c r="B881" s="40"/>
      <c r="C881" s="41"/>
      <c r="D881" s="232" t="s">
        <v>168</v>
      </c>
      <c r="E881" s="41"/>
      <c r="F881" s="233" t="s">
        <v>1827</v>
      </c>
      <c r="G881" s="41"/>
      <c r="H881" s="41"/>
      <c r="I881" s="229"/>
      <c r="J881" s="41"/>
      <c r="K881" s="41"/>
      <c r="L881" s="45"/>
      <c r="M881" s="230"/>
      <c r="N881" s="231"/>
      <c r="O881" s="85"/>
      <c r="P881" s="85"/>
      <c r="Q881" s="85"/>
      <c r="R881" s="85"/>
      <c r="S881" s="85"/>
      <c r="T881" s="86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T881" s="18" t="s">
        <v>168</v>
      </c>
      <c r="AU881" s="18" t="s">
        <v>82</v>
      </c>
    </row>
    <row r="882" spans="1:51" s="13" customFormat="1" ht="12">
      <c r="A882" s="13"/>
      <c r="B882" s="234"/>
      <c r="C882" s="235"/>
      <c r="D882" s="227" t="s">
        <v>170</v>
      </c>
      <c r="E882" s="236" t="s">
        <v>19</v>
      </c>
      <c r="F882" s="237" t="s">
        <v>1828</v>
      </c>
      <c r="G882" s="235"/>
      <c r="H882" s="238">
        <v>15.84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170</v>
      </c>
      <c r="AU882" s="244" t="s">
        <v>82</v>
      </c>
      <c r="AV882" s="13" t="s">
        <v>82</v>
      </c>
      <c r="AW882" s="13" t="s">
        <v>33</v>
      </c>
      <c r="AX882" s="13" t="s">
        <v>80</v>
      </c>
      <c r="AY882" s="244" t="s">
        <v>157</v>
      </c>
    </row>
    <row r="883" spans="1:65" s="2" customFormat="1" ht="37.8" customHeight="1">
      <c r="A883" s="39"/>
      <c r="B883" s="40"/>
      <c r="C883" s="214" t="s">
        <v>1829</v>
      </c>
      <c r="D883" s="214" t="s">
        <v>159</v>
      </c>
      <c r="E883" s="215" t="s">
        <v>1830</v>
      </c>
      <c r="F883" s="216" t="s">
        <v>1831</v>
      </c>
      <c r="G883" s="217" t="s">
        <v>200</v>
      </c>
      <c r="H883" s="218">
        <v>325.07</v>
      </c>
      <c r="I883" s="219"/>
      <c r="J883" s="220">
        <f>ROUND(I883*H883,2)</f>
        <v>0</v>
      </c>
      <c r="K883" s="216" t="s">
        <v>163</v>
      </c>
      <c r="L883" s="45"/>
      <c r="M883" s="221" t="s">
        <v>19</v>
      </c>
      <c r="N883" s="222" t="s">
        <v>43</v>
      </c>
      <c r="O883" s="85"/>
      <c r="P883" s="223">
        <f>O883*H883</f>
        <v>0</v>
      </c>
      <c r="Q883" s="223">
        <v>0.009</v>
      </c>
      <c r="R883" s="223">
        <f>Q883*H883</f>
        <v>2.9256299999999995</v>
      </c>
      <c r="S883" s="223">
        <v>0</v>
      </c>
      <c r="T883" s="224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25" t="s">
        <v>300</v>
      </c>
      <c r="AT883" s="225" t="s">
        <v>159</v>
      </c>
      <c r="AU883" s="225" t="s">
        <v>82</v>
      </c>
      <c r="AY883" s="18" t="s">
        <v>157</v>
      </c>
      <c r="BE883" s="226">
        <f>IF(N883="základní",J883,0)</f>
        <v>0</v>
      </c>
      <c r="BF883" s="226">
        <f>IF(N883="snížená",J883,0)</f>
        <v>0</v>
      </c>
      <c r="BG883" s="226">
        <f>IF(N883="zákl. přenesená",J883,0)</f>
        <v>0</v>
      </c>
      <c r="BH883" s="226">
        <f>IF(N883="sníž. přenesená",J883,0)</f>
        <v>0</v>
      </c>
      <c r="BI883" s="226">
        <f>IF(N883="nulová",J883,0)</f>
        <v>0</v>
      </c>
      <c r="BJ883" s="18" t="s">
        <v>80</v>
      </c>
      <c r="BK883" s="226">
        <f>ROUND(I883*H883,2)</f>
        <v>0</v>
      </c>
      <c r="BL883" s="18" t="s">
        <v>300</v>
      </c>
      <c r="BM883" s="225" t="s">
        <v>1832</v>
      </c>
    </row>
    <row r="884" spans="1:47" s="2" customFormat="1" ht="12">
      <c r="A884" s="39"/>
      <c r="B884" s="40"/>
      <c r="C884" s="41"/>
      <c r="D884" s="227" t="s">
        <v>166</v>
      </c>
      <c r="E884" s="41"/>
      <c r="F884" s="228" t="s">
        <v>1833</v>
      </c>
      <c r="G884" s="41"/>
      <c r="H884" s="41"/>
      <c r="I884" s="229"/>
      <c r="J884" s="41"/>
      <c r="K884" s="41"/>
      <c r="L884" s="45"/>
      <c r="M884" s="230"/>
      <c r="N884" s="231"/>
      <c r="O884" s="85"/>
      <c r="P884" s="85"/>
      <c r="Q884" s="85"/>
      <c r="R884" s="85"/>
      <c r="S884" s="85"/>
      <c r="T884" s="86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T884" s="18" t="s">
        <v>166</v>
      </c>
      <c r="AU884" s="18" t="s">
        <v>82</v>
      </c>
    </row>
    <row r="885" spans="1:47" s="2" customFormat="1" ht="12">
      <c r="A885" s="39"/>
      <c r="B885" s="40"/>
      <c r="C885" s="41"/>
      <c r="D885" s="232" t="s">
        <v>168</v>
      </c>
      <c r="E885" s="41"/>
      <c r="F885" s="233" t="s">
        <v>1834</v>
      </c>
      <c r="G885" s="41"/>
      <c r="H885" s="41"/>
      <c r="I885" s="229"/>
      <c r="J885" s="41"/>
      <c r="K885" s="41"/>
      <c r="L885" s="45"/>
      <c r="M885" s="230"/>
      <c r="N885" s="231"/>
      <c r="O885" s="85"/>
      <c r="P885" s="85"/>
      <c r="Q885" s="85"/>
      <c r="R885" s="85"/>
      <c r="S885" s="85"/>
      <c r="T885" s="86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T885" s="18" t="s">
        <v>168</v>
      </c>
      <c r="AU885" s="18" t="s">
        <v>82</v>
      </c>
    </row>
    <row r="886" spans="1:65" s="2" customFormat="1" ht="37.8" customHeight="1">
      <c r="A886" s="39"/>
      <c r="B886" s="40"/>
      <c r="C886" s="272" t="s">
        <v>1835</v>
      </c>
      <c r="D886" s="272" t="s">
        <v>891</v>
      </c>
      <c r="E886" s="273" t="s">
        <v>1836</v>
      </c>
      <c r="F886" s="274" t="s">
        <v>1837</v>
      </c>
      <c r="G886" s="275" t="s">
        <v>200</v>
      </c>
      <c r="H886" s="276">
        <v>373.831</v>
      </c>
      <c r="I886" s="277"/>
      <c r="J886" s="278">
        <f>ROUND(I886*H886,2)</f>
        <v>0</v>
      </c>
      <c r="K886" s="274" t="s">
        <v>163</v>
      </c>
      <c r="L886" s="279"/>
      <c r="M886" s="280" t="s">
        <v>19</v>
      </c>
      <c r="N886" s="281" t="s">
        <v>43</v>
      </c>
      <c r="O886" s="85"/>
      <c r="P886" s="223">
        <f>O886*H886</f>
        <v>0</v>
      </c>
      <c r="Q886" s="223">
        <v>0.025</v>
      </c>
      <c r="R886" s="223">
        <f>Q886*H886</f>
        <v>9.345775000000001</v>
      </c>
      <c r="S886" s="223">
        <v>0</v>
      </c>
      <c r="T886" s="224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25" t="s">
        <v>416</v>
      </c>
      <c r="AT886" s="225" t="s">
        <v>891</v>
      </c>
      <c r="AU886" s="225" t="s">
        <v>82</v>
      </c>
      <c r="AY886" s="18" t="s">
        <v>157</v>
      </c>
      <c r="BE886" s="226">
        <f>IF(N886="základní",J886,0)</f>
        <v>0</v>
      </c>
      <c r="BF886" s="226">
        <f>IF(N886="snížená",J886,0)</f>
        <v>0</v>
      </c>
      <c r="BG886" s="226">
        <f>IF(N886="zákl. přenesená",J886,0)</f>
        <v>0</v>
      </c>
      <c r="BH886" s="226">
        <f>IF(N886="sníž. přenesená",J886,0)</f>
        <v>0</v>
      </c>
      <c r="BI886" s="226">
        <f>IF(N886="nulová",J886,0)</f>
        <v>0</v>
      </c>
      <c r="BJ886" s="18" t="s">
        <v>80</v>
      </c>
      <c r="BK886" s="226">
        <f>ROUND(I886*H886,2)</f>
        <v>0</v>
      </c>
      <c r="BL886" s="18" t="s">
        <v>300</v>
      </c>
      <c r="BM886" s="225" t="s">
        <v>1838</v>
      </c>
    </row>
    <row r="887" spans="1:47" s="2" customFormat="1" ht="12">
      <c r="A887" s="39"/>
      <c r="B887" s="40"/>
      <c r="C887" s="41"/>
      <c r="D887" s="227" t="s">
        <v>166</v>
      </c>
      <c r="E887" s="41"/>
      <c r="F887" s="228" t="s">
        <v>1837</v>
      </c>
      <c r="G887" s="41"/>
      <c r="H887" s="41"/>
      <c r="I887" s="229"/>
      <c r="J887" s="41"/>
      <c r="K887" s="41"/>
      <c r="L887" s="45"/>
      <c r="M887" s="230"/>
      <c r="N887" s="231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166</v>
      </c>
      <c r="AU887" s="18" t="s">
        <v>82</v>
      </c>
    </row>
    <row r="888" spans="1:47" s="2" customFormat="1" ht="12">
      <c r="A888" s="39"/>
      <c r="B888" s="40"/>
      <c r="C888" s="41"/>
      <c r="D888" s="232" t="s">
        <v>168</v>
      </c>
      <c r="E888" s="41"/>
      <c r="F888" s="233" t="s">
        <v>1839</v>
      </c>
      <c r="G888" s="41"/>
      <c r="H888" s="41"/>
      <c r="I888" s="229"/>
      <c r="J888" s="41"/>
      <c r="K888" s="41"/>
      <c r="L888" s="45"/>
      <c r="M888" s="230"/>
      <c r="N888" s="231"/>
      <c r="O888" s="85"/>
      <c r="P888" s="85"/>
      <c r="Q888" s="85"/>
      <c r="R888" s="85"/>
      <c r="S888" s="85"/>
      <c r="T888" s="86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168</v>
      </c>
      <c r="AU888" s="18" t="s">
        <v>82</v>
      </c>
    </row>
    <row r="889" spans="1:47" s="2" customFormat="1" ht="12">
      <c r="A889" s="39"/>
      <c r="B889" s="40"/>
      <c r="C889" s="41"/>
      <c r="D889" s="227" t="s">
        <v>298</v>
      </c>
      <c r="E889" s="41"/>
      <c r="F889" s="268" t="s">
        <v>1840</v>
      </c>
      <c r="G889" s="41"/>
      <c r="H889" s="41"/>
      <c r="I889" s="229"/>
      <c r="J889" s="41"/>
      <c r="K889" s="41"/>
      <c r="L889" s="45"/>
      <c r="M889" s="230"/>
      <c r="N889" s="231"/>
      <c r="O889" s="85"/>
      <c r="P889" s="85"/>
      <c r="Q889" s="85"/>
      <c r="R889" s="85"/>
      <c r="S889" s="85"/>
      <c r="T889" s="86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298</v>
      </c>
      <c r="AU889" s="18" t="s">
        <v>82</v>
      </c>
    </row>
    <row r="890" spans="1:51" s="13" customFormat="1" ht="12">
      <c r="A890" s="13"/>
      <c r="B890" s="234"/>
      <c r="C890" s="235"/>
      <c r="D890" s="227" t="s">
        <v>170</v>
      </c>
      <c r="E890" s="235"/>
      <c r="F890" s="237" t="s">
        <v>1841</v>
      </c>
      <c r="G890" s="235"/>
      <c r="H890" s="238">
        <v>373.831</v>
      </c>
      <c r="I890" s="239"/>
      <c r="J890" s="235"/>
      <c r="K890" s="235"/>
      <c r="L890" s="240"/>
      <c r="M890" s="241"/>
      <c r="N890" s="242"/>
      <c r="O890" s="242"/>
      <c r="P890" s="242"/>
      <c r="Q890" s="242"/>
      <c r="R890" s="242"/>
      <c r="S890" s="242"/>
      <c r="T890" s="24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4" t="s">
        <v>170</v>
      </c>
      <c r="AU890" s="244" t="s">
        <v>82</v>
      </c>
      <c r="AV890" s="13" t="s">
        <v>82</v>
      </c>
      <c r="AW890" s="13" t="s">
        <v>4</v>
      </c>
      <c r="AX890" s="13" t="s">
        <v>80</v>
      </c>
      <c r="AY890" s="244" t="s">
        <v>157</v>
      </c>
    </row>
    <row r="891" spans="1:65" s="2" customFormat="1" ht="24.15" customHeight="1">
      <c r="A891" s="39"/>
      <c r="B891" s="40"/>
      <c r="C891" s="214" t="s">
        <v>1842</v>
      </c>
      <c r="D891" s="214" t="s">
        <v>159</v>
      </c>
      <c r="E891" s="215" t="s">
        <v>1843</v>
      </c>
      <c r="F891" s="216" t="s">
        <v>1844</v>
      </c>
      <c r="G891" s="217" t="s">
        <v>200</v>
      </c>
      <c r="H891" s="218">
        <v>38.31</v>
      </c>
      <c r="I891" s="219"/>
      <c r="J891" s="220">
        <f>ROUND(I891*H891,2)</f>
        <v>0</v>
      </c>
      <c r="K891" s="216" t="s">
        <v>163</v>
      </c>
      <c r="L891" s="45"/>
      <c r="M891" s="221" t="s">
        <v>19</v>
      </c>
      <c r="N891" s="222" t="s">
        <v>43</v>
      </c>
      <c r="O891" s="85"/>
      <c r="P891" s="223">
        <f>O891*H891</f>
        <v>0</v>
      </c>
      <c r="Q891" s="223">
        <v>0.0015</v>
      </c>
      <c r="R891" s="223">
        <f>Q891*H891</f>
        <v>0.057465</v>
      </c>
      <c r="S891" s="223">
        <v>0</v>
      </c>
      <c r="T891" s="224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5" t="s">
        <v>300</v>
      </c>
      <c r="AT891" s="225" t="s">
        <v>159</v>
      </c>
      <c r="AU891" s="225" t="s">
        <v>82</v>
      </c>
      <c r="AY891" s="18" t="s">
        <v>157</v>
      </c>
      <c r="BE891" s="226">
        <f>IF(N891="základní",J891,0)</f>
        <v>0</v>
      </c>
      <c r="BF891" s="226">
        <f>IF(N891="snížená",J891,0)</f>
        <v>0</v>
      </c>
      <c r="BG891" s="226">
        <f>IF(N891="zákl. přenesená",J891,0)</f>
        <v>0</v>
      </c>
      <c r="BH891" s="226">
        <f>IF(N891="sníž. přenesená",J891,0)</f>
        <v>0</v>
      </c>
      <c r="BI891" s="226">
        <f>IF(N891="nulová",J891,0)</f>
        <v>0</v>
      </c>
      <c r="BJ891" s="18" t="s">
        <v>80</v>
      </c>
      <c r="BK891" s="226">
        <f>ROUND(I891*H891,2)</f>
        <v>0</v>
      </c>
      <c r="BL891" s="18" t="s">
        <v>300</v>
      </c>
      <c r="BM891" s="225" t="s">
        <v>1845</v>
      </c>
    </row>
    <row r="892" spans="1:47" s="2" customFormat="1" ht="12">
      <c r="A892" s="39"/>
      <c r="B892" s="40"/>
      <c r="C892" s="41"/>
      <c r="D892" s="227" t="s">
        <v>166</v>
      </c>
      <c r="E892" s="41"/>
      <c r="F892" s="228" t="s">
        <v>1846</v>
      </c>
      <c r="G892" s="41"/>
      <c r="H892" s="41"/>
      <c r="I892" s="229"/>
      <c r="J892" s="41"/>
      <c r="K892" s="41"/>
      <c r="L892" s="45"/>
      <c r="M892" s="230"/>
      <c r="N892" s="231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166</v>
      </c>
      <c r="AU892" s="18" t="s">
        <v>82</v>
      </c>
    </row>
    <row r="893" spans="1:47" s="2" customFormat="1" ht="12">
      <c r="A893" s="39"/>
      <c r="B893" s="40"/>
      <c r="C893" s="41"/>
      <c r="D893" s="232" t="s">
        <v>168</v>
      </c>
      <c r="E893" s="41"/>
      <c r="F893" s="233" t="s">
        <v>1847</v>
      </c>
      <c r="G893" s="41"/>
      <c r="H893" s="41"/>
      <c r="I893" s="229"/>
      <c r="J893" s="41"/>
      <c r="K893" s="41"/>
      <c r="L893" s="45"/>
      <c r="M893" s="230"/>
      <c r="N893" s="231"/>
      <c r="O893" s="85"/>
      <c r="P893" s="85"/>
      <c r="Q893" s="85"/>
      <c r="R893" s="85"/>
      <c r="S893" s="85"/>
      <c r="T893" s="86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T893" s="18" t="s">
        <v>168</v>
      </c>
      <c r="AU893" s="18" t="s">
        <v>82</v>
      </c>
    </row>
    <row r="894" spans="1:51" s="13" customFormat="1" ht="12">
      <c r="A894" s="13"/>
      <c r="B894" s="234"/>
      <c r="C894" s="235"/>
      <c r="D894" s="227" t="s">
        <v>170</v>
      </c>
      <c r="E894" s="236" t="s">
        <v>19</v>
      </c>
      <c r="F894" s="237" t="s">
        <v>1848</v>
      </c>
      <c r="G894" s="235"/>
      <c r="H894" s="238">
        <v>38.31</v>
      </c>
      <c r="I894" s="239"/>
      <c r="J894" s="235"/>
      <c r="K894" s="235"/>
      <c r="L894" s="240"/>
      <c r="M894" s="241"/>
      <c r="N894" s="242"/>
      <c r="O894" s="242"/>
      <c r="P894" s="242"/>
      <c r="Q894" s="242"/>
      <c r="R894" s="242"/>
      <c r="S894" s="242"/>
      <c r="T894" s="24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4" t="s">
        <v>170</v>
      </c>
      <c r="AU894" s="244" t="s">
        <v>82</v>
      </c>
      <c r="AV894" s="13" t="s">
        <v>82</v>
      </c>
      <c r="AW894" s="13" t="s">
        <v>33</v>
      </c>
      <c r="AX894" s="13" t="s">
        <v>80</v>
      </c>
      <c r="AY894" s="244" t="s">
        <v>157</v>
      </c>
    </row>
    <row r="895" spans="1:65" s="2" customFormat="1" ht="24.15" customHeight="1">
      <c r="A895" s="39"/>
      <c r="B895" s="40"/>
      <c r="C895" s="214" t="s">
        <v>1849</v>
      </c>
      <c r="D895" s="214" t="s">
        <v>159</v>
      </c>
      <c r="E895" s="215" t="s">
        <v>1850</v>
      </c>
      <c r="F895" s="216" t="s">
        <v>1851</v>
      </c>
      <c r="G895" s="217" t="s">
        <v>190</v>
      </c>
      <c r="H895" s="218">
        <v>12.616</v>
      </c>
      <c r="I895" s="219"/>
      <c r="J895" s="220">
        <f>ROUND(I895*H895,2)</f>
        <v>0</v>
      </c>
      <c r="K895" s="216" t="s">
        <v>163</v>
      </c>
      <c r="L895" s="45"/>
      <c r="M895" s="221" t="s">
        <v>19</v>
      </c>
      <c r="N895" s="222" t="s">
        <v>43</v>
      </c>
      <c r="O895" s="85"/>
      <c r="P895" s="223">
        <f>O895*H895</f>
        <v>0</v>
      </c>
      <c r="Q895" s="223">
        <v>0</v>
      </c>
      <c r="R895" s="223">
        <f>Q895*H895</f>
        <v>0</v>
      </c>
      <c r="S895" s="223">
        <v>0</v>
      </c>
      <c r="T895" s="224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25" t="s">
        <v>300</v>
      </c>
      <c r="AT895" s="225" t="s">
        <v>159</v>
      </c>
      <c r="AU895" s="225" t="s">
        <v>82</v>
      </c>
      <c r="AY895" s="18" t="s">
        <v>157</v>
      </c>
      <c r="BE895" s="226">
        <f>IF(N895="základní",J895,0)</f>
        <v>0</v>
      </c>
      <c r="BF895" s="226">
        <f>IF(N895="snížená",J895,0)</f>
        <v>0</v>
      </c>
      <c r="BG895" s="226">
        <f>IF(N895="zákl. přenesená",J895,0)</f>
        <v>0</v>
      </c>
      <c r="BH895" s="226">
        <f>IF(N895="sníž. přenesená",J895,0)</f>
        <v>0</v>
      </c>
      <c r="BI895" s="226">
        <f>IF(N895="nulová",J895,0)</f>
        <v>0</v>
      </c>
      <c r="BJ895" s="18" t="s">
        <v>80</v>
      </c>
      <c r="BK895" s="226">
        <f>ROUND(I895*H895,2)</f>
        <v>0</v>
      </c>
      <c r="BL895" s="18" t="s">
        <v>300</v>
      </c>
      <c r="BM895" s="225" t="s">
        <v>1852</v>
      </c>
    </row>
    <row r="896" spans="1:47" s="2" customFormat="1" ht="12">
      <c r="A896" s="39"/>
      <c r="B896" s="40"/>
      <c r="C896" s="41"/>
      <c r="D896" s="227" t="s">
        <v>166</v>
      </c>
      <c r="E896" s="41"/>
      <c r="F896" s="228" t="s">
        <v>1853</v>
      </c>
      <c r="G896" s="41"/>
      <c r="H896" s="41"/>
      <c r="I896" s="229"/>
      <c r="J896" s="41"/>
      <c r="K896" s="41"/>
      <c r="L896" s="45"/>
      <c r="M896" s="230"/>
      <c r="N896" s="231"/>
      <c r="O896" s="85"/>
      <c r="P896" s="85"/>
      <c r="Q896" s="85"/>
      <c r="R896" s="85"/>
      <c r="S896" s="85"/>
      <c r="T896" s="86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T896" s="18" t="s">
        <v>166</v>
      </c>
      <c r="AU896" s="18" t="s">
        <v>82</v>
      </c>
    </row>
    <row r="897" spans="1:47" s="2" customFormat="1" ht="12">
      <c r="A897" s="39"/>
      <c r="B897" s="40"/>
      <c r="C897" s="41"/>
      <c r="D897" s="232" t="s">
        <v>168</v>
      </c>
      <c r="E897" s="41"/>
      <c r="F897" s="233" t="s">
        <v>1854</v>
      </c>
      <c r="G897" s="41"/>
      <c r="H897" s="41"/>
      <c r="I897" s="229"/>
      <c r="J897" s="41"/>
      <c r="K897" s="41"/>
      <c r="L897" s="45"/>
      <c r="M897" s="230"/>
      <c r="N897" s="231"/>
      <c r="O897" s="85"/>
      <c r="P897" s="85"/>
      <c r="Q897" s="85"/>
      <c r="R897" s="85"/>
      <c r="S897" s="85"/>
      <c r="T897" s="86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T897" s="18" t="s">
        <v>168</v>
      </c>
      <c r="AU897" s="18" t="s">
        <v>82</v>
      </c>
    </row>
    <row r="898" spans="1:63" s="12" customFormat="1" ht="22.8" customHeight="1">
      <c r="A898" s="12"/>
      <c r="B898" s="198"/>
      <c r="C898" s="199"/>
      <c r="D898" s="200" t="s">
        <v>71</v>
      </c>
      <c r="E898" s="212" t="s">
        <v>1855</v>
      </c>
      <c r="F898" s="212" t="s">
        <v>1856</v>
      </c>
      <c r="G898" s="199"/>
      <c r="H898" s="199"/>
      <c r="I898" s="202"/>
      <c r="J898" s="213">
        <f>BK898</f>
        <v>0</v>
      </c>
      <c r="K898" s="199"/>
      <c r="L898" s="204"/>
      <c r="M898" s="205"/>
      <c r="N898" s="206"/>
      <c r="O898" s="206"/>
      <c r="P898" s="207">
        <f>SUM(P899:P906)</f>
        <v>0</v>
      </c>
      <c r="Q898" s="206"/>
      <c r="R898" s="207">
        <f>SUM(R899:R906)</f>
        <v>0.00191073</v>
      </c>
      <c r="S898" s="206"/>
      <c r="T898" s="208">
        <f>SUM(T899:T906)</f>
        <v>0</v>
      </c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R898" s="209" t="s">
        <v>82</v>
      </c>
      <c r="AT898" s="210" t="s">
        <v>71</v>
      </c>
      <c r="AU898" s="210" t="s">
        <v>80</v>
      </c>
      <c r="AY898" s="209" t="s">
        <v>157</v>
      </c>
      <c r="BK898" s="211">
        <f>SUM(BK899:BK906)</f>
        <v>0</v>
      </c>
    </row>
    <row r="899" spans="1:65" s="2" customFormat="1" ht="21.75" customHeight="1">
      <c r="A899" s="39"/>
      <c r="B899" s="40"/>
      <c r="C899" s="214" t="s">
        <v>1857</v>
      </c>
      <c r="D899" s="214" t="s">
        <v>159</v>
      </c>
      <c r="E899" s="215" t="s">
        <v>1858</v>
      </c>
      <c r="F899" s="216" t="s">
        <v>1859</v>
      </c>
      <c r="G899" s="217" t="s">
        <v>247</v>
      </c>
      <c r="H899" s="218">
        <v>8.545</v>
      </c>
      <c r="I899" s="219"/>
      <c r="J899" s="220">
        <f>ROUND(I899*H899,2)</f>
        <v>0</v>
      </c>
      <c r="K899" s="216" t="s">
        <v>163</v>
      </c>
      <c r="L899" s="45"/>
      <c r="M899" s="221" t="s">
        <v>19</v>
      </c>
      <c r="N899" s="222" t="s">
        <v>43</v>
      </c>
      <c r="O899" s="85"/>
      <c r="P899" s="223">
        <f>O899*H899</f>
        <v>0</v>
      </c>
      <c r="Q899" s="223">
        <v>4E-05</v>
      </c>
      <c r="R899" s="223">
        <f>Q899*H899</f>
        <v>0.0003418</v>
      </c>
      <c r="S899" s="223">
        <v>0</v>
      </c>
      <c r="T899" s="224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25" t="s">
        <v>300</v>
      </c>
      <c r="AT899" s="225" t="s">
        <v>159</v>
      </c>
      <c r="AU899" s="225" t="s">
        <v>82</v>
      </c>
      <c r="AY899" s="18" t="s">
        <v>157</v>
      </c>
      <c r="BE899" s="226">
        <f>IF(N899="základní",J899,0)</f>
        <v>0</v>
      </c>
      <c r="BF899" s="226">
        <f>IF(N899="snížená",J899,0)</f>
        <v>0</v>
      </c>
      <c r="BG899" s="226">
        <f>IF(N899="zákl. přenesená",J899,0)</f>
        <v>0</v>
      </c>
      <c r="BH899" s="226">
        <f>IF(N899="sníž. přenesená",J899,0)</f>
        <v>0</v>
      </c>
      <c r="BI899" s="226">
        <f>IF(N899="nulová",J899,0)</f>
        <v>0</v>
      </c>
      <c r="BJ899" s="18" t="s">
        <v>80</v>
      </c>
      <c r="BK899" s="226">
        <f>ROUND(I899*H899,2)</f>
        <v>0</v>
      </c>
      <c r="BL899" s="18" t="s">
        <v>300</v>
      </c>
      <c r="BM899" s="225" t="s">
        <v>1860</v>
      </c>
    </row>
    <row r="900" spans="1:47" s="2" customFormat="1" ht="12">
      <c r="A900" s="39"/>
      <c r="B900" s="40"/>
      <c r="C900" s="41"/>
      <c r="D900" s="227" t="s">
        <v>166</v>
      </c>
      <c r="E900" s="41"/>
      <c r="F900" s="228" t="s">
        <v>1861</v>
      </c>
      <c r="G900" s="41"/>
      <c r="H900" s="41"/>
      <c r="I900" s="229"/>
      <c r="J900" s="41"/>
      <c r="K900" s="41"/>
      <c r="L900" s="45"/>
      <c r="M900" s="230"/>
      <c r="N900" s="231"/>
      <c r="O900" s="85"/>
      <c r="P900" s="85"/>
      <c r="Q900" s="85"/>
      <c r="R900" s="85"/>
      <c r="S900" s="85"/>
      <c r="T900" s="86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T900" s="18" t="s">
        <v>166</v>
      </c>
      <c r="AU900" s="18" t="s">
        <v>82</v>
      </c>
    </row>
    <row r="901" spans="1:47" s="2" customFormat="1" ht="12">
      <c r="A901" s="39"/>
      <c r="B901" s="40"/>
      <c r="C901" s="41"/>
      <c r="D901" s="232" t="s">
        <v>168</v>
      </c>
      <c r="E901" s="41"/>
      <c r="F901" s="233" t="s">
        <v>1862</v>
      </c>
      <c r="G901" s="41"/>
      <c r="H901" s="41"/>
      <c r="I901" s="229"/>
      <c r="J901" s="41"/>
      <c r="K901" s="41"/>
      <c r="L901" s="45"/>
      <c r="M901" s="230"/>
      <c r="N901" s="231"/>
      <c r="O901" s="85"/>
      <c r="P901" s="85"/>
      <c r="Q901" s="85"/>
      <c r="R901" s="85"/>
      <c r="S901" s="85"/>
      <c r="T901" s="86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T901" s="18" t="s">
        <v>168</v>
      </c>
      <c r="AU901" s="18" t="s">
        <v>82</v>
      </c>
    </row>
    <row r="902" spans="1:51" s="13" customFormat="1" ht="12">
      <c r="A902" s="13"/>
      <c r="B902" s="234"/>
      <c r="C902" s="235"/>
      <c r="D902" s="227" t="s">
        <v>170</v>
      </c>
      <c r="E902" s="236" t="s">
        <v>19</v>
      </c>
      <c r="F902" s="237" t="s">
        <v>1863</v>
      </c>
      <c r="G902" s="235"/>
      <c r="H902" s="238">
        <v>8.545</v>
      </c>
      <c r="I902" s="239"/>
      <c r="J902" s="235"/>
      <c r="K902" s="235"/>
      <c r="L902" s="240"/>
      <c r="M902" s="241"/>
      <c r="N902" s="242"/>
      <c r="O902" s="242"/>
      <c r="P902" s="242"/>
      <c r="Q902" s="242"/>
      <c r="R902" s="242"/>
      <c r="S902" s="242"/>
      <c r="T902" s="24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4" t="s">
        <v>170</v>
      </c>
      <c r="AU902" s="244" t="s">
        <v>82</v>
      </c>
      <c r="AV902" s="13" t="s">
        <v>82</v>
      </c>
      <c r="AW902" s="13" t="s">
        <v>33</v>
      </c>
      <c r="AX902" s="13" t="s">
        <v>80</v>
      </c>
      <c r="AY902" s="244" t="s">
        <v>157</v>
      </c>
    </row>
    <row r="903" spans="1:65" s="2" customFormat="1" ht="16.5" customHeight="1">
      <c r="A903" s="39"/>
      <c r="B903" s="40"/>
      <c r="C903" s="272" t="s">
        <v>1864</v>
      </c>
      <c r="D903" s="272" t="s">
        <v>891</v>
      </c>
      <c r="E903" s="273" t="s">
        <v>1865</v>
      </c>
      <c r="F903" s="274" t="s">
        <v>1866</v>
      </c>
      <c r="G903" s="275" t="s">
        <v>247</v>
      </c>
      <c r="H903" s="276">
        <v>9.229</v>
      </c>
      <c r="I903" s="277"/>
      <c r="J903" s="278">
        <f>ROUND(I903*H903,2)</f>
        <v>0</v>
      </c>
      <c r="K903" s="274" t="s">
        <v>163</v>
      </c>
      <c r="L903" s="279"/>
      <c r="M903" s="280" t="s">
        <v>19</v>
      </c>
      <c r="N903" s="281" t="s">
        <v>43</v>
      </c>
      <c r="O903" s="85"/>
      <c r="P903" s="223">
        <f>O903*H903</f>
        <v>0</v>
      </c>
      <c r="Q903" s="223">
        <v>0.00017</v>
      </c>
      <c r="R903" s="223">
        <f>Q903*H903</f>
        <v>0.00156893</v>
      </c>
      <c r="S903" s="223">
        <v>0</v>
      </c>
      <c r="T903" s="224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5" t="s">
        <v>416</v>
      </c>
      <c r="AT903" s="225" t="s">
        <v>891</v>
      </c>
      <c r="AU903" s="225" t="s">
        <v>82</v>
      </c>
      <c r="AY903" s="18" t="s">
        <v>157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8" t="s">
        <v>80</v>
      </c>
      <c r="BK903" s="226">
        <f>ROUND(I903*H903,2)</f>
        <v>0</v>
      </c>
      <c r="BL903" s="18" t="s">
        <v>300</v>
      </c>
      <c r="BM903" s="225" t="s">
        <v>1867</v>
      </c>
    </row>
    <row r="904" spans="1:47" s="2" customFormat="1" ht="12">
      <c r="A904" s="39"/>
      <c r="B904" s="40"/>
      <c r="C904" s="41"/>
      <c r="D904" s="227" t="s">
        <v>166</v>
      </c>
      <c r="E904" s="41"/>
      <c r="F904" s="228" t="s">
        <v>1866</v>
      </c>
      <c r="G904" s="41"/>
      <c r="H904" s="41"/>
      <c r="I904" s="229"/>
      <c r="J904" s="41"/>
      <c r="K904" s="41"/>
      <c r="L904" s="45"/>
      <c r="M904" s="230"/>
      <c r="N904" s="231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166</v>
      </c>
      <c r="AU904" s="18" t="s">
        <v>82</v>
      </c>
    </row>
    <row r="905" spans="1:47" s="2" customFormat="1" ht="12">
      <c r="A905" s="39"/>
      <c r="B905" s="40"/>
      <c r="C905" s="41"/>
      <c r="D905" s="232" t="s">
        <v>168</v>
      </c>
      <c r="E905" s="41"/>
      <c r="F905" s="233" t="s">
        <v>1868</v>
      </c>
      <c r="G905" s="41"/>
      <c r="H905" s="41"/>
      <c r="I905" s="229"/>
      <c r="J905" s="41"/>
      <c r="K905" s="41"/>
      <c r="L905" s="45"/>
      <c r="M905" s="230"/>
      <c r="N905" s="231"/>
      <c r="O905" s="85"/>
      <c r="P905" s="85"/>
      <c r="Q905" s="85"/>
      <c r="R905" s="85"/>
      <c r="S905" s="85"/>
      <c r="T905" s="86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18" t="s">
        <v>168</v>
      </c>
      <c r="AU905" s="18" t="s">
        <v>82</v>
      </c>
    </row>
    <row r="906" spans="1:51" s="13" customFormat="1" ht="12">
      <c r="A906" s="13"/>
      <c r="B906" s="234"/>
      <c r="C906" s="235"/>
      <c r="D906" s="227" t="s">
        <v>170</v>
      </c>
      <c r="E906" s="235"/>
      <c r="F906" s="237" t="s">
        <v>1869</v>
      </c>
      <c r="G906" s="235"/>
      <c r="H906" s="238">
        <v>9.229</v>
      </c>
      <c r="I906" s="239"/>
      <c r="J906" s="235"/>
      <c r="K906" s="235"/>
      <c r="L906" s="240"/>
      <c r="M906" s="241"/>
      <c r="N906" s="242"/>
      <c r="O906" s="242"/>
      <c r="P906" s="242"/>
      <c r="Q906" s="242"/>
      <c r="R906" s="242"/>
      <c r="S906" s="242"/>
      <c r="T906" s="24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4" t="s">
        <v>170</v>
      </c>
      <c r="AU906" s="244" t="s">
        <v>82</v>
      </c>
      <c r="AV906" s="13" t="s">
        <v>82</v>
      </c>
      <c r="AW906" s="13" t="s">
        <v>4</v>
      </c>
      <c r="AX906" s="13" t="s">
        <v>80</v>
      </c>
      <c r="AY906" s="244" t="s">
        <v>157</v>
      </c>
    </row>
    <row r="907" spans="1:63" s="12" customFormat="1" ht="22.8" customHeight="1">
      <c r="A907" s="12"/>
      <c r="B907" s="198"/>
      <c r="C907" s="199"/>
      <c r="D907" s="200" t="s">
        <v>71</v>
      </c>
      <c r="E907" s="212" t="s">
        <v>612</v>
      </c>
      <c r="F907" s="212" t="s">
        <v>613</v>
      </c>
      <c r="G907" s="199"/>
      <c r="H907" s="199"/>
      <c r="I907" s="202"/>
      <c r="J907" s="213">
        <f>BK907</f>
        <v>0</v>
      </c>
      <c r="K907" s="199"/>
      <c r="L907" s="204"/>
      <c r="M907" s="205"/>
      <c r="N907" s="206"/>
      <c r="O907" s="206"/>
      <c r="P907" s="207">
        <f>SUM(P908:P947)</f>
        <v>0</v>
      </c>
      <c r="Q907" s="206"/>
      <c r="R907" s="207">
        <f>SUM(R908:R947)</f>
        <v>13.76202445</v>
      </c>
      <c r="S907" s="206"/>
      <c r="T907" s="208">
        <f>SUM(T908:T947)</f>
        <v>0</v>
      </c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R907" s="209" t="s">
        <v>82</v>
      </c>
      <c r="AT907" s="210" t="s">
        <v>71</v>
      </c>
      <c r="AU907" s="210" t="s">
        <v>80</v>
      </c>
      <c r="AY907" s="209" t="s">
        <v>157</v>
      </c>
      <c r="BK907" s="211">
        <f>SUM(BK908:BK947)</f>
        <v>0</v>
      </c>
    </row>
    <row r="908" spans="1:65" s="2" customFormat="1" ht="16.5" customHeight="1">
      <c r="A908" s="39"/>
      <c r="B908" s="40"/>
      <c r="C908" s="214" t="s">
        <v>1870</v>
      </c>
      <c r="D908" s="214" t="s">
        <v>159</v>
      </c>
      <c r="E908" s="215" t="s">
        <v>1871</v>
      </c>
      <c r="F908" s="216" t="s">
        <v>1872</v>
      </c>
      <c r="G908" s="217" t="s">
        <v>200</v>
      </c>
      <c r="H908" s="218">
        <v>1671.57</v>
      </c>
      <c r="I908" s="219"/>
      <c r="J908" s="220">
        <f>ROUND(I908*H908,2)</f>
        <v>0</v>
      </c>
      <c r="K908" s="216" t="s">
        <v>163</v>
      </c>
      <c r="L908" s="45"/>
      <c r="M908" s="221" t="s">
        <v>19</v>
      </c>
      <c r="N908" s="222" t="s">
        <v>43</v>
      </c>
      <c r="O908" s="85"/>
      <c r="P908" s="223">
        <f>O908*H908</f>
        <v>0</v>
      </c>
      <c r="Q908" s="223">
        <v>0</v>
      </c>
      <c r="R908" s="223">
        <f>Q908*H908</f>
        <v>0</v>
      </c>
      <c r="S908" s="223">
        <v>0</v>
      </c>
      <c r="T908" s="224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25" t="s">
        <v>300</v>
      </c>
      <c r="AT908" s="225" t="s">
        <v>159</v>
      </c>
      <c r="AU908" s="225" t="s">
        <v>82</v>
      </c>
      <c r="AY908" s="18" t="s">
        <v>157</v>
      </c>
      <c r="BE908" s="226">
        <f>IF(N908="základní",J908,0)</f>
        <v>0</v>
      </c>
      <c r="BF908" s="226">
        <f>IF(N908="snížená",J908,0)</f>
        <v>0</v>
      </c>
      <c r="BG908" s="226">
        <f>IF(N908="zákl. přenesená",J908,0)</f>
        <v>0</v>
      </c>
      <c r="BH908" s="226">
        <f>IF(N908="sníž. přenesená",J908,0)</f>
        <v>0</v>
      </c>
      <c r="BI908" s="226">
        <f>IF(N908="nulová",J908,0)</f>
        <v>0</v>
      </c>
      <c r="BJ908" s="18" t="s">
        <v>80</v>
      </c>
      <c r="BK908" s="226">
        <f>ROUND(I908*H908,2)</f>
        <v>0</v>
      </c>
      <c r="BL908" s="18" t="s">
        <v>300</v>
      </c>
      <c r="BM908" s="225" t="s">
        <v>1873</v>
      </c>
    </row>
    <row r="909" spans="1:47" s="2" customFormat="1" ht="12">
      <c r="A909" s="39"/>
      <c r="B909" s="40"/>
      <c r="C909" s="41"/>
      <c r="D909" s="227" t="s">
        <v>166</v>
      </c>
      <c r="E909" s="41"/>
      <c r="F909" s="228" t="s">
        <v>1874</v>
      </c>
      <c r="G909" s="41"/>
      <c r="H909" s="41"/>
      <c r="I909" s="229"/>
      <c r="J909" s="41"/>
      <c r="K909" s="41"/>
      <c r="L909" s="45"/>
      <c r="M909" s="230"/>
      <c r="N909" s="231"/>
      <c r="O909" s="85"/>
      <c r="P909" s="85"/>
      <c r="Q909" s="85"/>
      <c r="R909" s="85"/>
      <c r="S909" s="85"/>
      <c r="T909" s="86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T909" s="18" t="s">
        <v>166</v>
      </c>
      <c r="AU909" s="18" t="s">
        <v>82</v>
      </c>
    </row>
    <row r="910" spans="1:47" s="2" customFormat="1" ht="12">
      <c r="A910" s="39"/>
      <c r="B910" s="40"/>
      <c r="C910" s="41"/>
      <c r="D910" s="232" t="s">
        <v>168</v>
      </c>
      <c r="E910" s="41"/>
      <c r="F910" s="233" t="s">
        <v>1875</v>
      </c>
      <c r="G910" s="41"/>
      <c r="H910" s="41"/>
      <c r="I910" s="229"/>
      <c r="J910" s="41"/>
      <c r="K910" s="41"/>
      <c r="L910" s="45"/>
      <c r="M910" s="230"/>
      <c r="N910" s="231"/>
      <c r="O910" s="85"/>
      <c r="P910" s="85"/>
      <c r="Q910" s="85"/>
      <c r="R910" s="85"/>
      <c r="S910" s="85"/>
      <c r="T910" s="86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168</v>
      </c>
      <c r="AU910" s="18" t="s">
        <v>82</v>
      </c>
    </row>
    <row r="911" spans="1:51" s="13" customFormat="1" ht="12">
      <c r="A911" s="13"/>
      <c r="B911" s="234"/>
      <c r="C911" s="235"/>
      <c r="D911" s="227" t="s">
        <v>170</v>
      </c>
      <c r="E911" s="236" t="s">
        <v>19</v>
      </c>
      <c r="F911" s="237" t="s">
        <v>1876</v>
      </c>
      <c r="G911" s="235"/>
      <c r="H911" s="238">
        <v>284.62</v>
      </c>
      <c r="I911" s="239"/>
      <c r="J911" s="235"/>
      <c r="K911" s="235"/>
      <c r="L911" s="240"/>
      <c r="M911" s="241"/>
      <c r="N911" s="242"/>
      <c r="O911" s="242"/>
      <c r="P911" s="242"/>
      <c r="Q911" s="242"/>
      <c r="R911" s="242"/>
      <c r="S911" s="242"/>
      <c r="T911" s="24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4" t="s">
        <v>170</v>
      </c>
      <c r="AU911" s="244" t="s">
        <v>82</v>
      </c>
      <c r="AV911" s="13" t="s">
        <v>82</v>
      </c>
      <c r="AW911" s="13" t="s">
        <v>33</v>
      </c>
      <c r="AX911" s="13" t="s">
        <v>72</v>
      </c>
      <c r="AY911" s="244" t="s">
        <v>157</v>
      </c>
    </row>
    <row r="912" spans="1:51" s="14" customFormat="1" ht="12">
      <c r="A912" s="14"/>
      <c r="B912" s="245"/>
      <c r="C912" s="246"/>
      <c r="D912" s="227" t="s">
        <v>170</v>
      </c>
      <c r="E912" s="247" t="s">
        <v>19</v>
      </c>
      <c r="F912" s="248" t="s">
        <v>205</v>
      </c>
      <c r="G912" s="246"/>
      <c r="H912" s="249">
        <v>284.62</v>
      </c>
      <c r="I912" s="250"/>
      <c r="J912" s="246"/>
      <c r="K912" s="246"/>
      <c r="L912" s="251"/>
      <c r="M912" s="252"/>
      <c r="N912" s="253"/>
      <c r="O912" s="253"/>
      <c r="P912" s="253"/>
      <c r="Q912" s="253"/>
      <c r="R912" s="253"/>
      <c r="S912" s="253"/>
      <c r="T912" s="25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5" t="s">
        <v>170</v>
      </c>
      <c r="AU912" s="255" t="s">
        <v>82</v>
      </c>
      <c r="AV912" s="14" t="s">
        <v>111</v>
      </c>
      <c r="AW912" s="14" t="s">
        <v>33</v>
      </c>
      <c r="AX912" s="14" t="s">
        <v>72</v>
      </c>
      <c r="AY912" s="255" t="s">
        <v>157</v>
      </c>
    </row>
    <row r="913" spans="1:51" s="13" customFormat="1" ht="12">
      <c r="A913" s="13"/>
      <c r="B913" s="234"/>
      <c r="C913" s="235"/>
      <c r="D913" s="227" t="s">
        <v>170</v>
      </c>
      <c r="E913" s="236" t="s">
        <v>19</v>
      </c>
      <c r="F913" s="237" t="s">
        <v>1877</v>
      </c>
      <c r="G913" s="235"/>
      <c r="H913" s="238">
        <v>695.37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4" t="s">
        <v>170</v>
      </c>
      <c r="AU913" s="244" t="s">
        <v>82</v>
      </c>
      <c r="AV913" s="13" t="s">
        <v>82</v>
      </c>
      <c r="AW913" s="13" t="s">
        <v>33</v>
      </c>
      <c r="AX913" s="13" t="s">
        <v>72</v>
      </c>
      <c r="AY913" s="244" t="s">
        <v>157</v>
      </c>
    </row>
    <row r="914" spans="1:51" s="14" customFormat="1" ht="12">
      <c r="A914" s="14"/>
      <c r="B914" s="245"/>
      <c r="C914" s="246"/>
      <c r="D914" s="227" t="s">
        <v>170</v>
      </c>
      <c r="E914" s="247" t="s">
        <v>19</v>
      </c>
      <c r="F914" s="248" t="s">
        <v>207</v>
      </c>
      <c r="G914" s="246"/>
      <c r="H914" s="249">
        <v>695.37</v>
      </c>
      <c r="I914" s="250"/>
      <c r="J914" s="246"/>
      <c r="K914" s="246"/>
      <c r="L914" s="251"/>
      <c r="M914" s="252"/>
      <c r="N914" s="253"/>
      <c r="O914" s="253"/>
      <c r="P914" s="253"/>
      <c r="Q914" s="253"/>
      <c r="R914" s="253"/>
      <c r="S914" s="253"/>
      <c r="T914" s="25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5" t="s">
        <v>170</v>
      </c>
      <c r="AU914" s="255" t="s">
        <v>82</v>
      </c>
      <c r="AV914" s="14" t="s">
        <v>111</v>
      </c>
      <c r="AW914" s="14" t="s">
        <v>33</v>
      </c>
      <c r="AX914" s="14" t="s">
        <v>72</v>
      </c>
      <c r="AY914" s="255" t="s">
        <v>157</v>
      </c>
    </row>
    <row r="915" spans="1:51" s="13" customFormat="1" ht="12">
      <c r="A915" s="13"/>
      <c r="B915" s="234"/>
      <c r="C915" s="235"/>
      <c r="D915" s="227" t="s">
        <v>170</v>
      </c>
      <c r="E915" s="236" t="s">
        <v>19</v>
      </c>
      <c r="F915" s="237" t="s">
        <v>1878</v>
      </c>
      <c r="G915" s="235"/>
      <c r="H915" s="238">
        <v>348.95</v>
      </c>
      <c r="I915" s="239"/>
      <c r="J915" s="235"/>
      <c r="K915" s="235"/>
      <c r="L915" s="240"/>
      <c r="M915" s="241"/>
      <c r="N915" s="242"/>
      <c r="O915" s="242"/>
      <c r="P915" s="242"/>
      <c r="Q915" s="242"/>
      <c r="R915" s="242"/>
      <c r="S915" s="242"/>
      <c r="T915" s="24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4" t="s">
        <v>170</v>
      </c>
      <c r="AU915" s="244" t="s">
        <v>82</v>
      </c>
      <c r="AV915" s="13" t="s">
        <v>82</v>
      </c>
      <c r="AW915" s="13" t="s">
        <v>33</v>
      </c>
      <c r="AX915" s="13" t="s">
        <v>72</v>
      </c>
      <c r="AY915" s="244" t="s">
        <v>157</v>
      </c>
    </row>
    <row r="916" spans="1:51" s="14" customFormat="1" ht="12">
      <c r="A916" s="14"/>
      <c r="B916" s="245"/>
      <c r="C916" s="246"/>
      <c r="D916" s="227" t="s">
        <v>170</v>
      </c>
      <c r="E916" s="247" t="s">
        <v>19</v>
      </c>
      <c r="F916" s="248" t="s">
        <v>218</v>
      </c>
      <c r="G916" s="246"/>
      <c r="H916" s="249">
        <v>348.95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5" t="s">
        <v>170</v>
      </c>
      <c r="AU916" s="255" t="s">
        <v>82</v>
      </c>
      <c r="AV916" s="14" t="s">
        <v>111</v>
      </c>
      <c r="AW916" s="14" t="s">
        <v>33</v>
      </c>
      <c r="AX916" s="14" t="s">
        <v>72</v>
      </c>
      <c r="AY916" s="255" t="s">
        <v>157</v>
      </c>
    </row>
    <row r="917" spans="1:51" s="13" customFormat="1" ht="12">
      <c r="A917" s="13"/>
      <c r="B917" s="234"/>
      <c r="C917" s="235"/>
      <c r="D917" s="227" t="s">
        <v>170</v>
      </c>
      <c r="E917" s="236" t="s">
        <v>19</v>
      </c>
      <c r="F917" s="237" t="s">
        <v>1879</v>
      </c>
      <c r="G917" s="235"/>
      <c r="H917" s="238">
        <v>342.63</v>
      </c>
      <c r="I917" s="239"/>
      <c r="J917" s="235"/>
      <c r="K917" s="235"/>
      <c r="L917" s="240"/>
      <c r="M917" s="241"/>
      <c r="N917" s="242"/>
      <c r="O917" s="242"/>
      <c r="P917" s="242"/>
      <c r="Q917" s="242"/>
      <c r="R917" s="242"/>
      <c r="S917" s="242"/>
      <c r="T917" s="24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4" t="s">
        <v>170</v>
      </c>
      <c r="AU917" s="244" t="s">
        <v>82</v>
      </c>
      <c r="AV917" s="13" t="s">
        <v>82</v>
      </c>
      <c r="AW917" s="13" t="s">
        <v>33</v>
      </c>
      <c r="AX917" s="13" t="s">
        <v>72</v>
      </c>
      <c r="AY917" s="244" t="s">
        <v>157</v>
      </c>
    </row>
    <row r="918" spans="1:51" s="14" customFormat="1" ht="12">
      <c r="A918" s="14"/>
      <c r="B918" s="245"/>
      <c r="C918" s="246"/>
      <c r="D918" s="227" t="s">
        <v>170</v>
      </c>
      <c r="E918" s="247" t="s">
        <v>19</v>
      </c>
      <c r="F918" s="248" t="s">
        <v>220</v>
      </c>
      <c r="G918" s="246"/>
      <c r="H918" s="249">
        <v>342.63</v>
      </c>
      <c r="I918" s="250"/>
      <c r="J918" s="246"/>
      <c r="K918" s="246"/>
      <c r="L918" s="251"/>
      <c r="M918" s="252"/>
      <c r="N918" s="253"/>
      <c r="O918" s="253"/>
      <c r="P918" s="253"/>
      <c r="Q918" s="253"/>
      <c r="R918" s="253"/>
      <c r="S918" s="253"/>
      <c r="T918" s="25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5" t="s">
        <v>170</v>
      </c>
      <c r="AU918" s="255" t="s">
        <v>82</v>
      </c>
      <c r="AV918" s="14" t="s">
        <v>111</v>
      </c>
      <c r="AW918" s="14" t="s">
        <v>33</v>
      </c>
      <c r="AX918" s="14" t="s">
        <v>72</v>
      </c>
      <c r="AY918" s="255" t="s">
        <v>157</v>
      </c>
    </row>
    <row r="919" spans="1:51" s="15" customFormat="1" ht="12">
      <c r="A919" s="15"/>
      <c r="B919" s="256"/>
      <c r="C919" s="257"/>
      <c r="D919" s="227" t="s">
        <v>170</v>
      </c>
      <c r="E919" s="258" t="s">
        <v>19</v>
      </c>
      <c r="F919" s="259" t="s">
        <v>208</v>
      </c>
      <c r="G919" s="257"/>
      <c r="H919" s="260">
        <v>1671.5700000000002</v>
      </c>
      <c r="I919" s="261"/>
      <c r="J919" s="257"/>
      <c r="K919" s="257"/>
      <c r="L919" s="262"/>
      <c r="M919" s="263"/>
      <c r="N919" s="264"/>
      <c r="O919" s="264"/>
      <c r="P919" s="264"/>
      <c r="Q919" s="264"/>
      <c r="R919" s="264"/>
      <c r="S919" s="264"/>
      <c r="T919" s="26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66" t="s">
        <v>170</v>
      </c>
      <c r="AU919" s="266" t="s">
        <v>82</v>
      </c>
      <c r="AV919" s="15" t="s">
        <v>164</v>
      </c>
      <c r="AW919" s="15" t="s">
        <v>33</v>
      </c>
      <c r="AX919" s="15" t="s">
        <v>80</v>
      </c>
      <c r="AY919" s="266" t="s">
        <v>157</v>
      </c>
    </row>
    <row r="920" spans="1:65" s="2" customFormat="1" ht="24.15" customHeight="1">
      <c r="A920" s="39"/>
      <c r="B920" s="40"/>
      <c r="C920" s="214" t="s">
        <v>1880</v>
      </c>
      <c r="D920" s="214" t="s">
        <v>159</v>
      </c>
      <c r="E920" s="215" t="s">
        <v>1881</v>
      </c>
      <c r="F920" s="216" t="s">
        <v>1882</v>
      </c>
      <c r="G920" s="217" t="s">
        <v>200</v>
      </c>
      <c r="H920" s="218">
        <v>3343.14</v>
      </c>
      <c r="I920" s="219"/>
      <c r="J920" s="220">
        <f>ROUND(I920*H920,2)</f>
        <v>0</v>
      </c>
      <c r="K920" s="216" t="s">
        <v>163</v>
      </c>
      <c r="L920" s="45"/>
      <c r="M920" s="221" t="s">
        <v>19</v>
      </c>
      <c r="N920" s="222" t="s">
        <v>43</v>
      </c>
      <c r="O920" s="85"/>
      <c r="P920" s="223">
        <f>O920*H920</f>
        <v>0</v>
      </c>
      <c r="Q920" s="223">
        <v>3E-05</v>
      </c>
      <c r="R920" s="223">
        <f>Q920*H920</f>
        <v>0.1002942</v>
      </c>
      <c r="S920" s="223">
        <v>0</v>
      </c>
      <c r="T920" s="224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25" t="s">
        <v>300</v>
      </c>
      <c r="AT920" s="225" t="s">
        <v>159</v>
      </c>
      <c r="AU920" s="225" t="s">
        <v>82</v>
      </c>
      <c r="AY920" s="18" t="s">
        <v>157</v>
      </c>
      <c r="BE920" s="226">
        <f>IF(N920="základní",J920,0)</f>
        <v>0</v>
      </c>
      <c r="BF920" s="226">
        <f>IF(N920="snížená",J920,0)</f>
        <v>0</v>
      </c>
      <c r="BG920" s="226">
        <f>IF(N920="zákl. přenesená",J920,0)</f>
        <v>0</v>
      </c>
      <c r="BH920" s="226">
        <f>IF(N920="sníž. přenesená",J920,0)</f>
        <v>0</v>
      </c>
      <c r="BI920" s="226">
        <f>IF(N920="nulová",J920,0)</f>
        <v>0</v>
      </c>
      <c r="BJ920" s="18" t="s">
        <v>80</v>
      </c>
      <c r="BK920" s="226">
        <f>ROUND(I920*H920,2)</f>
        <v>0</v>
      </c>
      <c r="BL920" s="18" t="s">
        <v>300</v>
      </c>
      <c r="BM920" s="225" t="s">
        <v>1883</v>
      </c>
    </row>
    <row r="921" spans="1:47" s="2" customFormat="1" ht="12">
      <c r="A921" s="39"/>
      <c r="B921" s="40"/>
      <c r="C921" s="41"/>
      <c r="D921" s="227" t="s">
        <v>166</v>
      </c>
      <c r="E921" s="41"/>
      <c r="F921" s="228" t="s">
        <v>1884</v>
      </c>
      <c r="G921" s="41"/>
      <c r="H921" s="41"/>
      <c r="I921" s="229"/>
      <c r="J921" s="41"/>
      <c r="K921" s="41"/>
      <c r="L921" s="45"/>
      <c r="M921" s="230"/>
      <c r="N921" s="231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166</v>
      </c>
      <c r="AU921" s="18" t="s">
        <v>82</v>
      </c>
    </row>
    <row r="922" spans="1:47" s="2" customFormat="1" ht="12">
      <c r="A922" s="39"/>
      <c r="B922" s="40"/>
      <c r="C922" s="41"/>
      <c r="D922" s="232" t="s">
        <v>168</v>
      </c>
      <c r="E922" s="41"/>
      <c r="F922" s="233" t="s">
        <v>1885</v>
      </c>
      <c r="G922" s="41"/>
      <c r="H922" s="41"/>
      <c r="I922" s="229"/>
      <c r="J922" s="41"/>
      <c r="K922" s="41"/>
      <c r="L922" s="45"/>
      <c r="M922" s="230"/>
      <c r="N922" s="231"/>
      <c r="O922" s="85"/>
      <c r="P922" s="85"/>
      <c r="Q922" s="85"/>
      <c r="R922" s="85"/>
      <c r="S922" s="85"/>
      <c r="T922" s="86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T922" s="18" t="s">
        <v>168</v>
      </c>
      <c r="AU922" s="18" t="s">
        <v>82</v>
      </c>
    </row>
    <row r="923" spans="1:51" s="13" customFormat="1" ht="12">
      <c r="A923" s="13"/>
      <c r="B923" s="234"/>
      <c r="C923" s="235"/>
      <c r="D923" s="227" t="s">
        <v>170</v>
      </c>
      <c r="E923" s="235"/>
      <c r="F923" s="237" t="s">
        <v>1886</v>
      </c>
      <c r="G923" s="235"/>
      <c r="H923" s="238">
        <v>3343.14</v>
      </c>
      <c r="I923" s="239"/>
      <c r="J923" s="235"/>
      <c r="K923" s="235"/>
      <c r="L923" s="240"/>
      <c r="M923" s="241"/>
      <c r="N923" s="242"/>
      <c r="O923" s="242"/>
      <c r="P923" s="242"/>
      <c r="Q923" s="242"/>
      <c r="R923" s="242"/>
      <c r="S923" s="242"/>
      <c r="T923" s="24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4" t="s">
        <v>170</v>
      </c>
      <c r="AU923" s="244" t="s">
        <v>82</v>
      </c>
      <c r="AV923" s="13" t="s">
        <v>82</v>
      </c>
      <c r="AW923" s="13" t="s">
        <v>4</v>
      </c>
      <c r="AX923" s="13" t="s">
        <v>80</v>
      </c>
      <c r="AY923" s="244" t="s">
        <v>157</v>
      </c>
    </row>
    <row r="924" spans="1:65" s="2" customFormat="1" ht="24.15" customHeight="1">
      <c r="A924" s="39"/>
      <c r="B924" s="40"/>
      <c r="C924" s="214" t="s">
        <v>1887</v>
      </c>
      <c r="D924" s="214" t="s">
        <v>159</v>
      </c>
      <c r="E924" s="215" t="s">
        <v>1888</v>
      </c>
      <c r="F924" s="216" t="s">
        <v>1889</v>
      </c>
      <c r="G924" s="217" t="s">
        <v>200</v>
      </c>
      <c r="H924" s="218">
        <v>1671.57</v>
      </c>
      <c r="I924" s="219"/>
      <c r="J924" s="220">
        <f>ROUND(I924*H924,2)</f>
        <v>0</v>
      </c>
      <c r="K924" s="216" t="s">
        <v>163</v>
      </c>
      <c r="L924" s="45"/>
      <c r="M924" s="221" t="s">
        <v>19</v>
      </c>
      <c r="N924" s="222" t="s">
        <v>43</v>
      </c>
      <c r="O924" s="85"/>
      <c r="P924" s="223">
        <f>O924*H924</f>
        <v>0</v>
      </c>
      <c r="Q924" s="223">
        <v>0.0045</v>
      </c>
      <c r="R924" s="223">
        <f>Q924*H924</f>
        <v>7.522065</v>
      </c>
      <c r="S924" s="223">
        <v>0</v>
      </c>
      <c r="T924" s="224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25" t="s">
        <v>300</v>
      </c>
      <c r="AT924" s="225" t="s">
        <v>159</v>
      </c>
      <c r="AU924" s="225" t="s">
        <v>82</v>
      </c>
      <c r="AY924" s="18" t="s">
        <v>157</v>
      </c>
      <c r="BE924" s="226">
        <f>IF(N924="základní",J924,0)</f>
        <v>0</v>
      </c>
      <c r="BF924" s="226">
        <f>IF(N924="snížená",J924,0)</f>
        <v>0</v>
      </c>
      <c r="BG924" s="226">
        <f>IF(N924="zákl. přenesená",J924,0)</f>
        <v>0</v>
      </c>
      <c r="BH924" s="226">
        <f>IF(N924="sníž. přenesená",J924,0)</f>
        <v>0</v>
      </c>
      <c r="BI924" s="226">
        <f>IF(N924="nulová",J924,0)</f>
        <v>0</v>
      </c>
      <c r="BJ924" s="18" t="s">
        <v>80</v>
      </c>
      <c r="BK924" s="226">
        <f>ROUND(I924*H924,2)</f>
        <v>0</v>
      </c>
      <c r="BL924" s="18" t="s">
        <v>300</v>
      </c>
      <c r="BM924" s="225" t="s">
        <v>1890</v>
      </c>
    </row>
    <row r="925" spans="1:47" s="2" customFormat="1" ht="12">
      <c r="A925" s="39"/>
      <c r="B925" s="40"/>
      <c r="C925" s="41"/>
      <c r="D925" s="227" t="s">
        <v>166</v>
      </c>
      <c r="E925" s="41"/>
      <c r="F925" s="228" t="s">
        <v>1891</v>
      </c>
      <c r="G925" s="41"/>
      <c r="H925" s="41"/>
      <c r="I925" s="229"/>
      <c r="J925" s="41"/>
      <c r="K925" s="41"/>
      <c r="L925" s="45"/>
      <c r="M925" s="230"/>
      <c r="N925" s="231"/>
      <c r="O925" s="85"/>
      <c r="P925" s="85"/>
      <c r="Q925" s="85"/>
      <c r="R925" s="85"/>
      <c r="S925" s="85"/>
      <c r="T925" s="86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T925" s="18" t="s">
        <v>166</v>
      </c>
      <c r="AU925" s="18" t="s">
        <v>82</v>
      </c>
    </row>
    <row r="926" spans="1:47" s="2" customFormat="1" ht="12">
      <c r="A926" s="39"/>
      <c r="B926" s="40"/>
      <c r="C926" s="41"/>
      <c r="D926" s="232" t="s">
        <v>168</v>
      </c>
      <c r="E926" s="41"/>
      <c r="F926" s="233" t="s">
        <v>1892</v>
      </c>
      <c r="G926" s="41"/>
      <c r="H926" s="41"/>
      <c r="I926" s="229"/>
      <c r="J926" s="41"/>
      <c r="K926" s="41"/>
      <c r="L926" s="45"/>
      <c r="M926" s="230"/>
      <c r="N926" s="231"/>
      <c r="O926" s="85"/>
      <c r="P926" s="85"/>
      <c r="Q926" s="85"/>
      <c r="R926" s="85"/>
      <c r="S926" s="85"/>
      <c r="T926" s="86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T926" s="18" t="s">
        <v>168</v>
      </c>
      <c r="AU926" s="18" t="s">
        <v>82</v>
      </c>
    </row>
    <row r="927" spans="1:65" s="2" customFormat="1" ht="21.75" customHeight="1">
      <c r="A927" s="39"/>
      <c r="B927" s="40"/>
      <c r="C927" s="214" t="s">
        <v>1893</v>
      </c>
      <c r="D927" s="214" t="s">
        <v>159</v>
      </c>
      <c r="E927" s="215" t="s">
        <v>1894</v>
      </c>
      <c r="F927" s="216" t="s">
        <v>1895</v>
      </c>
      <c r="G927" s="217" t="s">
        <v>200</v>
      </c>
      <c r="H927" s="218">
        <v>1671.57</v>
      </c>
      <c r="I927" s="219"/>
      <c r="J927" s="220">
        <f>ROUND(I927*H927,2)</f>
        <v>0</v>
      </c>
      <c r="K927" s="216" t="s">
        <v>163</v>
      </c>
      <c r="L927" s="45"/>
      <c r="M927" s="221" t="s">
        <v>19</v>
      </c>
      <c r="N927" s="222" t="s">
        <v>43</v>
      </c>
      <c r="O927" s="85"/>
      <c r="P927" s="223">
        <f>O927*H927</f>
        <v>0</v>
      </c>
      <c r="Q927" s="223">
        <v>0.0003</v>
      </c>
      <c r="R927" s="223">
        <f>Q927*H927</f>
        <v>0.5014709999999999</v>
      </c>
      <c r="S927" s="223">
        <v>0</v>
      </c>
      <c r="T927" s="224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25" t="s">
        <v>300</v>
      </c>
      <c r="AT927" s="225" t="s">
        <v>159</v>
      </c>
      <c r="AU927" s="225" t="s">
        <v>82</v>
      </c>
      <c r="AY927" s="18" t="s">
        <v>157</v>
      </c>
      <c r="BE927" s="226">
        <f>IF(N927="základní",J927,0)</f>
        <v>0</v>
      </c>
      <c r="BF927" s="226">
        <f>IF(N927="snížená",J927,0)</f>
        <v>0</v>
      </c>
      <c r="BG927" s="226">
        <f>IF(N927="zákl. přenesená",J927,0)</f>
        <v>0</v>
      </c>
      <c r="BH927" s="226">
        <f>IF(N927="sníž. přenesená",J927,0)</f>
        <v>0</v>
      </c>
      <c r="BI927" s="226">
        <f>IF(N927="nulová",J927,0)</f>
        <v>0</v>
      </c>
      <c r="BJ927" s="18" t="s">
        <v>80</v>
      </c>
      <c r="BK927" s="226">
        <f>ROUND(I927*H927,2)</f>
        <v>0</v>
      </c>
      <c r="BL927" s="18" t="s">
        <v>300</v>
      </c>
      <c r="BM927" s="225" t="s">
        <v>1896</v>
      </c>
    </row>
    <row r="928" spans="1:47" s="2" customFormat="1" ht="12">
      <c r="A928" s="39"/>
      <c r="B928" s="40"/>
      <c r="C928" s="41"/>
      <c r="D928" s="227" t="s">
        <v>166</v>
      </c>
      <c r="E928" s="41"/>
      <c r="F928" s="228" t="s">
        <v>1897</v>
      </c>
      <c r="G928" s="41"/>
      <c r="H928" s="41"/>
      <c r="I928" s="229"/>
      <c r="J928" s="41"/>
      <c r="K928" s="41"/>
      <c r="L928" s="45"/>
      <c r="M928" s="230"/>
      <c r="N928" s="231"/>
      <c r="O928" s="85"/>
      <c r="P928" s="85"/>
      <c r="Q928" s="85"/>
      <c r="R928" s="85"/>
      <c r="S928" s="85"/>
      <c r="T928" s="86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T928" s="18" t="s">
        <v>166</v>
      </c>
      <c r="AU928" s="18" t="s">
        <v>82</v>
      </c>
    </row>
    <row r="929" spans="1:47" s="2" customFormat="1" ht="12">
      <c r="A929" s="39"/>
      <c r="B929" s="40"/>
      <c r="C929" s="41"/>
      <c r="D929" s="232" t="s">
        <v>168</v>
      </c>
      <c r="E929" s="41"/>
      <c r="F929" s="233" t="s">
        <v>1898</v>
      </c>
      <c r="G929" s="41"/>
      <c r="H929" s="41"/>
      <c r="I929" s="229"/>
      <c r="J929" s="41"/>
      <c r="K929" s="41"/>
      <c r="L929" s="45"/>
      <c r="M929" s="230"/>
      <c r="N929" s="231"/>
      <c r="O929" s="85"/>
      <c r="P929" s="85"/>
      <c r="Q929" s="85"/>
      <c r="R929" s="85"/>
      <c r="S929" s="85"/>
      <c r="T929" s="86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T929" s="18" t="s">
        <v>168</v>
      </c>
      <c r="AU929" s="18" t="s">
        <v>82</v>
      </c>
    </row>
    <row r="930" spans="1:65" s="2" customFormat="1" ht="37.8" customHeight="1">
      <c r="A930" s="39"/>
      <c r="B930" s="40"/>
      <c r="C930" s="272" t="s">
        <v>1899</v>
      </c>
      <c r="D930" s="272" t="s">
        <v>891</v>
      </c>
      <c r="E930" s="273" t="s">
        <v>1900</v>
      </c>
      <c r="F930" s="274" t="s">
        <v>1901</v>
      </c>
      <c r="G930" s="275" t="s">
        <v>200</v>
      </c>
      <c r="H930" s="276">
        <v>1838.727</v>
      </c>
      <c r="I930" s="277"/>
      <c r="J930" s="278">
        <f>ROUND(I930*H930,2)</f>
        <v>0</v>
      </c>
      <c r="K930" s="274" t="s">
        <v>255</v>
      </c>
      <c r="L930" s="279"/>
      <c r="M930" s="280" t="s">
        <v>19</v>
      </c>
      <c r="N930" s="281" t="s">
        <v>43</v>
      </c>
      <c r="O930" s="85"/>
      <c r="P930" s="223">
        <f>O930*H930</f>
        <v>0</v>
      </c>
      <c r="Q930" s="223">
        <v>0.00275</v>
      </c>
      <c r="R930" s="223">
        <f>Q930*H930</f>
        <v>5.05649925</v>
      </c>
      <c r="S930" s="223">
        <v>0</v>
      </c>
      <c r="T930" s="224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25" t="s">
        <v>416</v>
      </c>
      <c r="AT930" s="225" t="s">
        <v>891</v>
      </c>
      <c r="AU930" s="225" t="s">
        <v>82</v>
      </c>
      <c r="AY930" s="18" t="s">
        <v>157</v>
      </c>
      <c r="BE930" s="226">
        <f>IF(N930="základní",J930,0)</f>
        <v>0</v>
      </c>
      <c r="BF930" s="226">
        <f>IF(N930="snížená",J930,0)</f>
        <v>0</v>
      </c>
      <c r="BG930" s="226">
        <f>IF(N930="zákl. přenesená",J930,0)</f>
        <v>0</v>
      </c>
      <c r="BH930" s="226">
        <f>IF(N930="sníž. přenesená",J930,0)</f>
        <v>0</v>
      </c>
      <c r="BI930" s="226">
        <f>IF(N930="nulová",J930,0)</f>
        <v>0</v>
      </c>
      <c r="BJ930" s="18" t="s">
        <v>80</v>
      </c>
      <c r="BK930" s="226">
        <f>ROUND(I930*H930,2)</f>
        <v>0</v>
      </c>
      <c r="BL930" s="18" t="s">
        <v>300</v>
      </c>
      <c r="BM930" s="225" t="s">
        <v>1902</v>
      </c>
    </row>
    <row r="931" spans="1:47" s="2" customFormat="1" ht="12">
      <c r="A931" s="39"/>
      <c r="B931" s="40"/>
      <c r="C931" s="41"/>
      <c r="D931" s="227" t="s">
        <v>166</v>
      </c>
      <c r="E931" s="41"/>
      <c r="F931" s="228" t="s">
        <v>1901</v>
      </c>
      <c r="G931" s="41"/>
      <c r="H931" s="41"/>
      <c r="I931" s="229"/>
      <c r="J931" s="41"/>
      <c r="K931" s="41"/>
      <c r="L931" s="45"/>
      <c r="M931" s="230"/>
      <c r="N931" s="231"/>
      <c r="O931" s="85"/>
      <c r="P931" s="85"/>
      <c r="Q931" s="85"/>
      <c r="R931" s="85"/>
      <c r="S931" s="85"/>
      <c r="T931" s="86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T931" s="18" t="s">
        <v>166</v>
      </c>
      <c r="AU931" s="18" t="s">
        <v>82</v>
      </c>
    </row>
    <row r="932" spans="1:47" s="2" customFormat="1" ht="12">
      <c r="A932" s="39"/>
      <c r="B932" s="40"/>
      <c r="C932" s="41"/>
      <c r="D932" s="232" t="s">
        <v>168</v>
      </c>
      <c r="E932" s="41"/>
      <c r="F932" s="233" t="s">
        <v>1903</v>
      </c>
      <c r="G932" s="41"/>
      <c r="H932" s="41"/>
      <c r="I932" s="229"/>
      <c r="J932" s="41"/>
      <c r="K932" s="41"/>
      <c r="L932" s="45"/>
      <c r="M932" s="230"/>
      <c r="N932" s="231"/>
      <c r="O932" s="85"/>
      <c r="P932" s="85"/>
      <c r="Q932" s="85"/>
      <c r="R932" s="85"/>
      <c r="S932" s="85"/>
      <c r="T932" s="86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T932" s="18" t="s">
        <v>168</v>
      </c>
      <c r="AU932" s="18" t="s">
        <v>82</v>
      </c>
    </row>
    <row r="933" spans="1:51" s="13" customFormat="1" ht="12">
      <c r="A933" s="13"/>
      <c r="B933" s="234"/>
      <c r="C933" s="235"/>
      <c r="D933" s="227" t="s">
        <v>170</v>
      </c>
      <c r="E933" s="235"/>
      <c r="F933" s="237" t="s">
        <v>1904</v>
      </c>
      <c r="G933" s="235"/>
      <c r="H933" s="238">
        <v>1838.727</v>
      </c>
      <c r="I933" s="239"/>
      <c r="J933" s="235"/>
      <c r="K933" s="235"/>
      <c r="L933" s="240"/>
      <c r="M933" s="241"/>
      <c r="N933" s="242"/>
      <c r="O933" s="242"/>
      <c r="P933" s="242"/>
      <c r="Q933" s="242"/>
      <c r="R933" s="242"/>
      <c r="S933" s="242"/>
      <c r="T933" s="24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4" t="s">
        <v>170</v>
      </c>
      <c r="AU933" s="244" t="s">
        <v>82</v>
      </c>
      <c r="AV933" s="13" t="s">
        <v>82</v>
      </c>
      <c r="AW933" s="13" t="s">
        <v>4</v>
      </c>
      <c r="AX933" s="13" t="s">
        <v>80</v>
      </c>
      <c r="AY933" s="244" t="s">
        <v>157</v>
      </c>
    </row>
    <row r="934" spans="1:65" s="2" customFormat="1" ht="16.5" customHeight="1">
      <c r="A934" s="39"/>
      <c r="B934" s="40"/>
      <c r="C934" s="214" t="s">
        <v>1905</v>
      </c>
      <c r="D934" s="214" t="s">
        <v>159</v>
      </c>
      <c r="E934" s="215" t="s">
        <v>1906</v>
      </c>
      <c r="F934" s="216" t="s">
        <v>1907</v>
      </c>
      <c r="G934" s="217" t="s">
        <v>247</v>
      </c>
      <c r="H934" s="218">
        <v>1585</v>
      </c>
      <c r="I934" s="219"/>
      <c r="J934" s="220">
        <f>ROUND(I934*H934,2)</f>
        <v>0</v>
      </c>
      <c r="K934" s="216" t="s">
        <v>163</v>
      </c>
      <c r="L934" s="45"/>
      <c r="M934" s="221" t="s">
        <v>19</v>
      </c>
      <c r="N934" s="222" t="s">
        <v>43</v>
      </c>
      <c r="O934" s="85"/>
      <c r="P934" s="223">
        <f>O934*H934</f>
        <v>0</v>
      </c>
      <c r="Q934" s="223">
        <v>1E-05</v>
      </c>
      <c r="R934" s="223">
        <f>Q934*H934</f>
        <v>0.015850000000000003</v>
      </c>
      <c r="S934" s="223">
        <v>0</v>
      </c>
      <c r="T934" s="224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25" t="s">
        <v>300</v>
      </c>
      <c r="AT934" s="225" t="s">
        <v>159</v>
      </c>
      <c r="AU934" s="225" t="s">
        <v>82</v>
      </c>
      <c r="AY934" s="18" t="s">
        <v>157</v>
      </c>
      <c r="BE934" s="226">
        <f>IF(N934="základní",J934,0)</f>
        <v>0</v>
      </c>
      <c r="BF934" s="226">
        <f>IF(N934="snížená",J934,0)</f>
        <v>0</v>
      </c>
      <c r="BG934" s="226">
        <f>IF(N934="zákl. přenesená",J934,0)</f>
        <v>0</v>
      </c>
      <c r="BH934" s="226">
        <f>IF(N934="sníž. přenesená",J934,0)</f>
        <v>0</v>
      </c>
      <c r="BI934" s="226">
        <f>IF(N934="nulová",J934,0)</f>
        <v>0</v>
      </c>
      <c r="BJ934" s="18" t="s">
        <v>80</v>
      </c>
      <c r="BK934" s="226">
        <f>ROUND(I934*H934,2)</f>
        <v>0</v>
      </c>
      <c r="BL934" s="18" t="s">
        <v>300</v>
      </c>
      <c r="BM934" s="225" t="s">
        <v>1908</v>
      </c>
    </row>
    <row r="935" spans="1:47" s="2" customFormat="1" ht="12">
      <c r="A935" s="39"/>
      <c r="B935" s="40"/>
      <c r="C935" s="41"/>
      <c r="D935" s="227" t="s">
        <v>166</v>
      </c>
      <c r="E935" s="41"/>
      <c r="F935" s="228" t="s">
        <v>1909</v>
      </c>
      <c r="G935" s="41"/>
      <c r="H935" s="41"/>
      <c r="I935" s="229"/>
      <c r="J935" s="41"/>
      <c r="K935" s="41"/>
      <c r="L935" s="45"/>
      <c r="M935" s="230"/>
      <c r="N935" s="231"/>
      <c r="O935" s="85"/>
      <c r="P935" s="85"/>
      <c r="Q935" s="85"/>
      <c r="R935" s="85"/>
      <c r="S935" s="85"/>
      <c r="T935" s="86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T935" s="18" t="s">
        <v>166</v>
      </c>
      <c r="AU935" s="18" t="s">
        <v>82</v>
      </c>
    </row>
    <row r="936" spans="1:47" s="2" customFormat="1" ht="12">
      <c r="A936" s="39"/>
      <c r="B936" s="40"/>
      <c r="C936" s="41"/>
      <c r="D936" s="232" t="s">
        <v>168</v>
      </c>
      <c r="E936" s="41"/>
      <c r="F936" s="233" t="s">
        <v>1910</v>
      </c>
      <c r="G936" s="41"/>
      <c r="H936" s="41"/>
      <c r="I936" s="229"/>
      <c r="J936" s="41"/>
      <c r="K936" s="41"/>
      <c r="L936" s="45"/>
      <c r="M936" s="230"/>
      <c r="N936" s="231"/>
      <c r="O936" s="85"/>
      <c r="P936" s="85"/>
      <c r="Q936" s="85"/>
      <c r="R936" s="85"/>
      <c r="S936" s="85"/>
      <c r="T936" s="86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T936" s="18" t="s">
        <v>168</v>
      </c>
      <c r="AU936" s="18" t="s">
        <v>82</v>
      </c>
    </row>
    <row r="937" spans="1:65" s="2" customFormat="1" ht="16.5" customHeight="1">
      <c r="A937" s="39"/>
      <c r="B937" s="40"/>
      <c r="C937" s="272" t="s">
        <v>1911</v>
      </c>
      <c r="D937" s="272" t="s">
        <v>891</v>
      </c>
      <c r="E937" s="273" t="s">
        <v>1912</v>
      </c>
      <c r="F937" s="274" t="s">
        <v>1913</v>
      </c>
      <c r="G937" s="275" t="s">
        <v>247</v>
      </c>
      <c r="H937" s="276">
        <v>1616.7</v>
      </c>
      <c r="I937" s="277"/>
      <c r="J937" s="278">
        <f>ROUND(I937*H937,2)</f>
        <v>0</v>
      </c>
      <c r="K937" s="274" t="s">
        <v>163</v>
      </c>
      <c r="L937" s="279"/>
      <c r="M937" s="280" t="s">
        <v>19</v>
      </c>
      <c r="N937" s="281" t="s">
        <v>43</v>
      </c>
      <c r="O937" s="85"/>
      <c r="P937" s="223">
        <f>O937*H937</f>
        <v>0</v>
      </c>
      <c r="Q937" s="223">
        <v>0.00035</v>
      </c>
      <c r="R937" s="223">
        <f>Q937*H937</f>
        <v>0.565845</v>
      </c>
      <c r="S937" s="223">
        <v>0</v>
      </c>
      <c r="T937" s="224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25" t="s">
        <v>416</v>
      </c>
      <c r="AT937" s="225" t="s">
        <v>891</v>
      </c>
      <c r="AU937" s="225" t="s">
        <v>82</v>
      </c>
      <c r="AY937" s="18" t="s">
        <v>157</v>
      </c>
      <c r="BE937" s="226">
        <f>IF(N937="základní",J937,0)</f>
        <v>0</v>
      </c>
      <c r="BF937" s="226">
        <f>IF(N937="snížená",J937,0)</f>
        <v>0</v>
      </c>
      <c r="BG937" s="226">
        <f>IF(N937="zákl. přenesená",J937,0)</f>
        <v>0</v>
      </c>
      <c r="BH937" s="226">
        <f>IF(N937="sníž. přenesená",J937,0)</f>
        <v>0</v>
      </c>
      <c r="BI937" s="226">
        <f>IF(N937="nulová",J937,0)</f>
        <v>0</v>
      </c>
      <c r="BJ937" s="18" t="s">
        <v>80</v>
      </c>
      <c r="BK937" s="226">
        <f>ROUND(I937*H937,2)</f>
        <v>0</v>
      </c>
      <c r="BL937" s="18" t="s">
        <v>300</v>
      </c>
      <c r="BM937" s="225" t="s">
        <v>1914</v>
      </c>
    </row>
    <row r="938" spans="1:47" s="2" customFormat="1" ht="12">
      <c r="A938" s="39"/>
      <c r="B938" s="40"/>
      <c r="C938" s="41"/>
      <c r="D938" s="227" t="s">
        <v>166</v>
      </c>
      <c r="E938" s="41"/>
      <c r="F938" s="228" t="s">
        <v>1913</v>
      </c>
      <c r="G938" s="41"/>
      <c r="H938" s="41"/>
      <c r="I938" s="229"/>
      <c r="J938" s="41"/>
      <c r="K938" s="41"/>
      <c r="L938" s="45"/>
      <c r="M938" s="230"/>
      <c r="N938" s="231"/>
      <c r="O938" s="85"/>
      <c r="P938" s="85"/>
      <c r="Q938" s="85"/>
      <c r="R938" s="85"/>
      <c r="S938" s="85"/>
      <c r="T938" s="86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T938" s="18" t="s">
        <v>166</v>
      </c>
      <c r="AU938" s="18" t="s">
        <v>82</v>
      </c>
    </row>
    <row r="939" spans="1:47" s="2" customFormat="1" ht="12">
      <c r="A939" s="39"/>
      <c r="B939" s="40"/>
      <c r="C939" s="41"/>
      <c r="D939" s="232" t="s">
        <v>168</v>
      </c>
      <c r="E939" s="41"/>
      <c r="F939" s="233" t="s">
        <v>1915</v>
      </c>
      <c r="G939" s="41"/>
      <c r="H939" s="41"/>
      <c r="I939" s="229"/>
      <c r="J939" s="41"/>
      <c r="K939" s="41"/>
      <c r="L939" s="45"/>
      <c r="M939" s="230"/>
      <c r="N939" s="231"/>
      <c r="O939" s="85"/>
      <c r="P939" s="85"/>
      <c r="Q939" s="85"/>
      <c r="R939" s="85"/>
      <c r="S939" s="85"/>
      <c r="T939" s="86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T939" s="18" t="s">
        <v>168</v>
      </c>
      <c r="AU939" s="18" t="s">
        <v>82</v>
      </c>
    </row>
    <row r="940" spans="1:51" s="13" customFormat="1" ht="12">
      <c r="A940" s="13"/>
      <c r="B940" s="234"/>
      <c r="C940" s="235"/>
      <c r="D940" s="227" t="s">
        <v>170</v>
      </c>
      <c r="E940" s="235"/>
      <c r="F940" s="237" t="s">
        <v>1916</v>
      </c>
      <c r="G940" s="235"/>
      <c r="H940" s="238">
        <v>1616.7</v>
      </c>
      <c r="I940" s="239"/>
      <c r="J940" s="235"/>
      <c r="K940" s="235"/>
      <c r="L940" s="240"/>
      <c r="M940" s="241"/>
      <c r="N940" s="242"/>
      <c r="O940" s="242"/>
      <c r="P940" s="242"/>
      <c r="Q940" s="242"/>
      <c r="R940" s="242"/>
      <c r="S940" s="242"/>
      <c r="T940" s="24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4" t="s">
        <v>170</v>
      </c>
      <c r="AU940" s="244" t="s">
        <v>82</v>
      </c>
      <c r="AV940" s="13" t="s">
        <v>82</v>
      </c>
      <c r="AW940" s="13" t="s">
        <v>4</v>
      </c>
      <c r="AX940" s="13" t="s">
        <v>80</v>
      </c>
      <c r="AY940" s="244" t="s">
        <v>157</v>
      </c>
    </row>
    <row r="941" spans="1:65" s="2" customFormat="1" ht="24.15" customHeight="1">
      <c r="A941" s="39"/>
      <c r="B941" s="40"/>
      <c r="C941" s="214" t="s">
        <v>1917</v>
      </c>
      <c r="D941" s="214" t="s">
        <v>159</v>
      </c>
      <c r="E941" s="215" t="s">
        <v>1918</v>
      </c>
      <c r="F941" s="216" t="s">
        <v>1919</v>
      </c>
      <c r="G941" s="217" t="s">
        <v>200</v>
      </c>
      <c r="H941" s="218">
        <v>1671.57</v>
      </c>
      <c r="I941" s="219"/>
      <c r="J941" s="220">
        <f>ROUND(I941*H941,2)</f>
        <v>0</v>
      </c>
      <c r="K941" s="216" t="s">
        <v>163</v>
      </c>
      <c r="L941" s="45"/>
      <c r="M941" s="221" t="s">
        <v>19</v>
      </c>
      <c r="N941" s="222" t="s">
        <v>43</v>
      </c>
      <c r="O941" s="85"/>
      <c r="P941" s="223">
        <f>O941*H941</f>
        <v>0</v>
      </c>
      <c r="Q941" s="223">
        <v>0</v>
      </c>
      <c r="R941" s="223">
        <f>Q941*H941</f>
        <v>0</v>
      </c>
      <c r="S941" s="223">
        <v>0</v>
      </c>
      <c r="T941" s="224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25" t="s">
        <v>300</v>
      </c>
      <c r="AT941" s="225" t="s">
        <v>159</v>
      </c>
      <c r="AU941" s="225" t="s">
        <v>82</v>
      </c>
      <c r="AY941" s="18" t="s">
        <v>157</v>
      </c>
      <c r="BE941" s="226">
        <f>IF(N941="základní",J941,0)</f>
        <v>0</v>
      </c>
      <c r="BF941" s="226">
        <f>IF(N941="snížená",J941,0)</f>
        <v>0</v>
      </c>
      <c r="BG941" s="226">
        <f>IF(N941="zákl. přenesená",J941,0)</f>
        <v>0</v>
      </c>
      <c r="BH941" s="226">
        <f>IF(N941="sníž. přenesená",J941,0)</f>
        <v>0</v>
      </c>
      <c r="BI941" s="226">
        <f>IF(N941="nulová",J941,0)</f>
        <v>0</v>
      </c>
      <c r="BJ941" s="18" t="s">
        <v>80</v>
      </c>
      <c r="BK941" s="226">
        <f>ROUND(I941*H941,2)</f>
        <v>0</v>
      </c>
      <c r="BL941" s="18" t="s">
        <v>300</v>
      </c>
      <c r="BM941" s="225" t="s">
        <v>1920</v>
      </c>
    </row>
    <row r="942" spans="1:47" s="2" customFormat="1" ht="12">
      <c r="A942" s="39"/>
      <c r="B942" s="40"/>
      <c r="C942" s="41"/>
      <c r="D942" s="227" t="s">
        <v>166</v>
      </c>
      <c r="E942" s="41"/>
      <c r="F942" s="228" t="s">
        <v>1921</v>
      </c>
      <c r="G942" s="41"/>
      <c r="H942" s="41"/>
      <c r="I942" s="229"/>
      <c r="J942" s="41"/>
      <c r="K942" s="41"/>
      <c r="L942" s="45"/>
      <c r="M942" s="230"/>
      <c r="N942" s="231"/>
      <c r="O942" s="85"/>
      <c r="P942" s="85"/>
      <c r="Q942" s="85"/>
      <c r="R942" s="85"/>
      <c r="S942" s="85"/>
      <c r="T942" s="86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T942" s="18" t="s">
        <v>166</v>
      </c>
      <c r="AU942" s="18" t="s">
        <v>82</v>
      </c>
    </row>
    <row r="943" spans="1:47" s="2" customFormat="1" ht="12">
      <c r="A943" s="39"/>
      <c r="B943" s="40"/>
      <c r="C943" s="41"/>
      <c r="D943" s="232" t="s">
        <v>168</v>
      </c>
      <c r="E943" s="41"/>
      <c r="F943" s="233" t="s">
        <v>1922</v>
      </c>
      <c r="G943" s="41"/>
      <c r="H943" s="41"/>
      <c r="I943" s="229"/>
      <c r="J943" s="41"/>
      <c r="K943" s="41"/>
      <c r="L943" s="45"/>
      <c r="M943" s="230"/>
      <c r="N943" s="231"/>
      <c r="O943" s="85"/>
      <c r="P943" s="85"/>
      <c r="Q943" s="85"/>
      <c r="R943" s="85"/>
      <c r="S943" s="85"/>
      <c r="T943" s="86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T943" s="18" t="s">
        <v>168</v>
      </c>
      <c r="AU943" s="18" t="s">
        <v>82</v>
      </c>
    </row>
    <row r="944" spans="1:51" s="13" customFormat="1" ht="12">
      <c r="A944" s="13"/>
      <c r="B944" s="234"/>
      <c r="C944" s="235"/>
      <c r="D944" s="227" t="s">
        <v>170</v>
      </c>
      <c r="E944" s="236" t="s">
        <v>19</v>
      </c>
      <c r="F944" s="237" t="s">
        <v>1923</v>
      </c>
      <c r="G944" s="235"/>
      <c r="H944" s="238">
        <v>1671.57</v>
      </c>
      <c r="I944" s="239"/>
      <c r="J944" s="235"/>
      <c r="K944" s="235"/>
      <c r="L944" s="240"/>
      <c r="M944" s="241"/>
      <c r="N944" s="242"/>
      <c r="O944" s="242"/>
      <c r="P944" s="242"/>
      <c r="Q944" s="242"/>
      <c r="R944" s="242"/>
      <c r="S944" s="242"/>
      <c r="T944" s="24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4" t="s">
        <v>170</v>
      </c>
      <c r="AU944" s="244" t="s">
        <v>82</v>
      </c>
      <c r="AV944" s="13" t="s">
        <v>82</v>
      </c>
      <c r="AW944" s="13" t="s">
        <v>33</v>
      </c>
      <c r="AX944" s="13" t="s">
        <v>80</v>
      </c>
      <c r="AY944" s="244" t="s">
        <v>157</v>
      </c>
    </row>
    <row r="945" spans="1:65" s="2" customFormat="1" ht="24.15" customHeight="1">
      <c r="A945" s="39"/>
      <c r="B945" s="40"/>
      <c r="C945" s="214" t="s">
        <v>1924</v>
      </c>
      <c r="D945" s="214" t="s">
        <v>159</v>
      </c>
      <c r="E945" s="215" t="s">
        <v>1925</v>
      </c>
      <c r="F945" s="216" t="s">
        <v>1926</v>
      </c>
      <c r="G945" s="217" t="s">
        <v>190</v>
      </c>
      <c r="H945" s="218">
        <v>13.762</v>
      </c>
      <c r="I945" s="219"/>
      <c r="J945" s="220">
        <f>ROUND(I945*H945,2)</f>
        <v>0</v>
      </c>
      <c r="K945" s="216" t="s">
        <v>163</v>
      </c>
      <c r="L945" s="45"/>
      <c r="M945" s="221" t="s">
        <v>19</v>
      </c>
      <c r="N945" s="222" t="s">
        <v>43</v>
      </c>
      <c r="O945" s="85"/>
      <c r="P945" s="223">
        <f>O945*H945</f>
        <v>0</v>
      </c>
      <c r="Q945" s="223">
        <v>0</v>
      </c>
      <c r="R945" s="223">
        <f>Q945*H945</f>
        <v>0</v>
      </c>
      <c r="S945" s="223">
        <v>0</v>
      </c>
      <c r="T945" s="224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25" t="s">
        <v>300</v>
      </c>
      <c r="AT945" s="225" t="s">
        <v>159</v>
      </c>
      <c r="AU945" s="225" t="s">
        <v>82</v>
      </c>
      <c r="AY945" s="18" t="s">
        <v>157</v>
      </c>
      <c r="BE945" s="226">
        <f>IF(N945="základní",J945,0)</f>
        <v>0</v>
      </c>
      <c r="BF945" s="226">
        <f>IF(N945="snížená",J945,0)</f>
        <v>0</v>
      </c>
      <c r="BG945" s="226">
        <f>IF(N945="zákl. přenesená",J945,0)</f>
        <v>0</v>
      </c>
      <c r="BH945" s="226">
        <f>IF(N945="sníž. přenesená",J945,0)</f>
        <v>0</v>
      </c>
      <c r="BI945" s="226">
        <f>IF(N945="nulová",J945,0)</f>
        <v>0</v>
      </c>
      <c r="BJ945" s="18" t="s">
        <v>80</v>
      </c>
      <c r="BK945" s="226">
        <f>ROUND(I945*H945,2)</f>
        <v>0</v>
      </c>
      <c r="BL945" s="18" t="s">
        <v>300</v>
      </c>
      <c r="BM945" s="225" t="s">
        <v>1927</v>
      </c>
    </row>
    <row r="946" spans="1:47" s="2" customFormat="1" ht="12">
      <c r="A946" s="39"/>
      <c r="B946" s="40"/>
      <c r="C946" s="41"/>
      <c r="D946" s="227" t="s">
        <v>166</v>
      </c>
      <c r="E946" s="41"/>
      <c r="F946" s="228" t="s">
        <v>1928</v>
      </c>
      <c r="G946" s="41"/>
      <c r="H946" s="41"/>
      <c r="I946" s="229"/>
      <c r="J946" s="41"/>
      <c r="K946" s="41"/>
      <c r="L946" s="45"/>
      <c r="M946" s="230"/>
      <c r="N946" s="231"/>
      <c r="O946" s="85"/>
      <c r="P946" s="85"/>
      <c r="Q946" s="85"/>
      <c r="R946" s="85"/>
      <c r="S946" s="85"/>
      <c r="T946" s="86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T946" s="18" t="s">
        <v>166</v>
      </c>
      <c r="AU946" s="18" t="s">
        <v>82</v>
      </c>
    </row>
    <row r="947" spans="1:47" s="2" customFormat="1" ht="12">
      <c r="A947" s="39"/>
      <c r="B947" s="40"/>
      <c r="C947" s="41"/>
      <c r="D947" s="232" t="s">
        <v>168</v>
      </c>
      <c r="E947" s="41"/>
      <c r="F947" s="233" t="s">
        <v>1929</v>
      </c>
      <c r="G947" s="41"/>
      <c r="H947" s="41"/>
      <c r="I947" s="229"/>
      <c r="J947" s="41"/>
      <c r="K947" s="41"/>
      <c r="L947" s="45"/>
      <c r="M947" s="230"/>
      <c r="N947" s="231"/>
      <c r="O947" s="85"/>
      <c r="P947" s="85"/>
      <c r="Q947" s="85"/>
      <c r="R947" s="85"/>
      <c r="S947" s="85"/>
      <c r="T947" s="86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T947" s="18" t="s">
        <v>168</v>
      </c>
      <c r="AU947" s="18" t="s">
        <v>82</v>
      </c>
    </row>
    <row r="948" spans="1:63" s="12" customFormat="1" ht="22.8" customHeight="1">
      <c r="A948" s="12"/>
      <c r="B948" s="198"/>
      <c r="C948" s="199"/>
      <c r="D948" s="200" t="s">
        <v>71</v>
      </c>
      <c r="E948" s="212" t="s">
        <v>639</v>
      </c>
      <c r="F948" s="212" t="s">
        <v>640</v>
      </c>
      <c r="G948" s="199"/>
      <c r="H948" s="199"/>
      <c r="I948" s="202"/>
      <c r="J948" s="213">
        <f>BK948</f>
        <v>0</v>
      </c>
      <c r="K948" s="199"/>
      <c r="L948" s="204"/>
      <c r="M948" s="205"/>
      <c r="N948" s="206"/>
      <c r="O948" s="206"/>
      <c r="P948" s="207">
        <f>SUM(P949:P1026)</f>
        <v>0</v>
      </c>
      <c r="Q948" s="206"/>
      <c r="R948" s="207">
        <f>SUM(R949:R1026)</f>
        <v>18.265665820000002</v>
      </c>
      <c r="S948" s="206"/>
      <c r="T948" s="208">
        <f>SUM(T949:T1026)</f>
        <v>0</v>
      </c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R948" s="209" t="s">
        <v>82</v>
      </c>
      <c r="AT948" s="210" t="s">
        <v>71</v>
      </c>
      <c r="AU948" s="210" t="s">
        <v>80</v>
      </c>
      <c r="AY948" s="209" t="s">
        <v>157</v>
      </c>
      <c r="BK948" s="211">
        <f>SUM(BK949:BK1026)</f>
        <v>0</v>
      </c>
    </row>
    <row r="949" spans="1:65" s="2" customFormat="1" ht="16.5" customHeight="1">
      <c r="A949" s="39"/>
      <c r="B949" s="40"/>
      <c r="C949" s="214" t="s">
        <v>1930</v>
      </c>
      <c r="D949" s="214" t="s">
        <v>159</v>
      </c>
      <c r="E949" s="215" t="s">
        <v>1931</v>
      </c>
      <c r="F949" s="216" t="s">
        <v>1932</v>
      </c>
      <c r="G949" s="217" t="s">
        <v>200</v>
      </c>
      <c r="H949" s="218">
        <v>557.323</v>
      </c>
      <c r="I949" s="219"/>
      <c r="J949" s="220">
        <f>ROUND(I949*H949,2)</f>
        <v>0</v>
      </c>
      <c r="K949" s="216" t="s">
        <v>163</v>
      </c>
      <c r="L949" s="45"/>
      <c r="M949" s="221" t="s">
        <v>19</v>
      </c>
      <c r="N949" s="222" t="s">
        <v>43</v>
      </c>
      <c r="O949" s="85"/>
      <c r="P949" s="223">
        <f>O949*H949</f>
        <v>0</v>
      </c>
      <c r="Q949" s="223">
        <v>0.0003</v>
      </c>
      <c r="R949" s="223">
        <f>Q949*H949</f>
        <v>0.16719689999999998</v>
      </c>
      <c r="S949" s="223">
        <v>0</v>
      </c>
      <c r="T949" s="224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25" t="s">
        <v>300</v>
      </c>
      <c r="AT949" s="225" t="s">
        <v>159</v>
      </c>
      <c r="AU949" s="225" t="s">
        <v>82</v>
      </c>
      <c r="AY949" s="18" t="s">
        <v>157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8" t="s">
        <v>80</v>
      </c>
      <c r="BK949" s="226">
        <f>ROUND(I949*H949,2)</f>
        <v>0</v>
      </c>
      <c r="BL949" s="18" t="s">
        <v>300</v>
      </c>
      <c r="BM949" s="225" t="s">
        <v>1933</v>
      </c>
    </row>
    <row r="950" spans="1:47" s="2" customFormat="1" ht="12">
      <c r="A950" s="39"/>
      <c r="B950" s="40"/>
      <c r="C950" s="41"/>
      <c r="D950" s="227" t="s">
        <v>166</v>
      </c>
      <c r="E950" s="41"/>
      <c r="F950" s="228" t="s">
        <v>1934</v>
      </c>
      <c r="G950" s="41"/>
      <c r="H950" s="41"/>
      <c r="I950" s="229"/>
      <c r="J950" s="41"/>
      <c r="K950" s="41"/>
      <c r="L950" s="45"/>
      <c r="M950" s="230"/>
      <c r="N950" s="231"/>
      <c r="O950" s="85"/>
      <c r="P950" s="85"/>
      <c r="Q950" s="85"/>
      <c r="R950" s="85"/>
      <c r="S950" s="85"/>
      <c r="T950" s="86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T950" s="18" t="s">
        <v>166</v>
      </c>
      <c r="AU950" s="18" t="s">
        <v>82</v>
      </c>
    </row>
    <row r="951" spans="1:47" s="2" customFormat="1" ht="12">
      <c r="A951" s="39"/>
      <c r="B951" s="40"/>
      <c r="C951" s="41"/>
      <c r="D951" s="232" t="s">
        <v>168</v>
      </c>
      <c r="E951" s="41"/>
      <c r="F951" s="233" t="s">
        <v>1935</v>
      </c>
      <c r="G951" s="41"/>
      <c r="H951" s="41"/>
      <c r="I951" s="229"/>
      <c r="J951" s="41"/>
      <c r="K951" s="41"/>
      <c r="L951" s="45"/>
      <c r="M951" s="230"/>
      <c r="N951" s="231"/>
      <c r="O951" s="85"/>
      <c r="P951" s="85"/>
      <c r="Q951" s="85"/>
      <c r="R951" s="85"/>
      <c r="S951" s="85"/>
      <c r="T951" s="86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T951" s="18" t="s">
        <v>168</v>
      </c>
      <c r="AU951" s="18" t="s">
        <v>82</v>
      </c>
    </row>
    <row r="952" spans="1:51" s="13" customFormat="1" ht="12">
      <c r="A952" s="13"/>
      <c r="B952" s="234"/>
      <c r="C952" s="235"/>
      <c r="D952" s="227" t="s">
        <v>170</v>
      </c>
      <c r="E952" s="236" t="s">
        <v>19</v>
      </c>
      <c r="F952" s="237" t="s">
        <v>1936</v>
      </c>
      <c r="G952" s="235"/>
      <c r="H952" s="238">
        <v>8.858</v>
      </c>
      <c r="I952" s="239"/>
      <c r="J952" s="235"/>
      <c r="K952" s="235"/>
      <c r="L952" s="240"/>
      <c r="M952" s="241"/>
      <c r="N952" s="242"/>
      <c r="O952" s="242"/>
      <c r="P952" s="242"/>
      <c r="Q952" s="242"/>
      <c r="R952" s="242"/>
      <c r="S952" s="242"/>
      <c r="T952" s="24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4" t="s">
        <v>170</v>
      </c>
      <c r="AU952" s="244" t="s">
        <v>82</v>
      </c>
      <c r="AV952" s="13" t="s">
        <v>82</v>
      </c>
      <c r="AW952" s="13" t="s">
        <v>33</v>
      </c>
      <c r="AX952" s="13" t="s">
        <v>72</v>
      </c>
      <c r="AY952" s="244" t="s">
        <v>157</v>
      </c>
    </row>
    <row r="953" spans="1:51" s="13" customFormat="1" ht="12">
      <c r="A953" s="13"/>
      <c r="B953" s="234"/>
      <c r="C953" s="235"/>
      <c r="D953" s="227" t="s">
        <v>170</v>
      </c>
      <c r="E953" s="236" t="s">
        <v>19</v>
      </c>
      <c r="F953" s="237" t="s">
        <v>1937</v>
      </c>
      <c r="G953" s="235"/>
      <c r="H953" s="238">
        <v>9.221</v>
      </c>
      <c r="I953" s="239"/>
      <c r="J953" s="235"/>
      <c r="K953" s="235"/>
      <c r="L953" s="240"/>
      <c r="M953" s="241"/>
      <c r="N953" s="242"/>
      <c r="O953" s="242"/>
      <c r="P953" s="242"/>
      <c r="Q953" s="242"/>
      <c r="R953" s="242"/>
      <c r="S953" s="242"/>
      <c r="T953" s="24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4" t="s">
        <v>170</v>
      </c>
      <c r="AU953" s="244" t="s">
        <v>82</v>
      </c>
      <c r="AV953" s="13" t="s">
        <v>82</v>
      </c>
      <c r="AW953" s="13" t="s">
        <v>33</v>
      </c>
      <c r="AX953" s="13" t="s">
        <v>72</v>
      </c>
      <c r="AY953" s="244" t="s">
        <v>157</v>
      </c>
    </row>
    <row r="954" spans="1:51" s="13" customFormat="1" ht="12">
      <c r="A954" s="13"/>
      <c r="B954" s="234"/>
      <c r="C954" s="235"/>
      <c r="D954" s="227" t="s">
        <v>170</v>
      </c>
      <c r="E954" s="236" t="s">
        <v>19</v>
      </c>
      <c r="F954" s="237" t="s">
        <v>1938</v>
      </c>
      <c r="G954" s="235"/>
      <c r="H954" s="238">
        <v>9.286</v>
      </c>
      <c r="I954" s="239"/>
      <c r="J954" s="235"/>
      <c r="K954" s="235"/>
      <c r="L954" s="240"/>
      <c r="M954" s="241"/>
      <c r="N954" s="242"/>
      <c r="O954" s="242"/>
      <c r="P954" s="242"/>
      <c r="Q954" s="242"/>
      <c r="R954" s="242"/>
      <c r="S954" s="242"/>
      <c r="T954" s="24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4" t="s">
        <v>170</v>
      </c>
      <c r="AU954" s="244" t="s">
        <v>82</v>
      </c>
      <c r="AV954" s="13" t="s">
        <v>82</v>
      </c>
      <c r="AW954" s="13" t="s">
        <v>33</v>
      </c>
      <c r="AX954" s="13" t="s">
        <v>72</v>
      </c>
      <c r="AY954" s="244" t="s">
        <v>157</v>
      </c>
    </row>
    <row r="955" spans="1:51" s="13" customFormat="1" ht="12">
      <c r="A955" s="13"/>
      <c r="B955" s="234"/>
      <c r="C955" s="235"/>
      <c r="D955" s="227" t="s">
        <v>170</v>
      </c>
      <c r="E955" s="236" t="s">
        <v>19</v>
      </c>
      <c r="F955" s="237" t="s">
        <v>1939</v>
      </c>
      <c r="G955" s="235"/>
      <c r="H955" s="238">
        <v>8.38</v>
      </c>
      <c r="I955" s="239"/>
      <c r="J955" s="235"/>
      <c r="K955" s="235"/>
      <c r="L955" s="240"/>
      <c r="M955" s="241"/>
      <c r="N955" s="242"/>
      <c r="O955" s="242"/>
      <c r="P955" s="242"/>
      <c r="Q955" s="242"/>
      <c r="R955" s="242"/>
      <c r="S955" s="242"/>
      <c r="T955" s="24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4" t="s">
        <v>170</v>
      </c>
      <c r="AU955" s="244" t="s">
        <v>82</v>
      </c>
      <c r="AV955" s="13" t="s">
        <v>82</v>
      </c>
      <c r="AW955" s="13" t="s">
        <v>33</v>
      </c>
      <c r="AX955" s="13" t="s">
        <v>72</v>
      </c>
      <c r="AY955" s="244" t="s">
        <v>157</v>
      </c>
    </row>
    <row r="956" spans="1:51" s="13" customFormat="1" ht="12">
      <c r="A956" s="13"/>
      <c r="B956" s="234"/>
      <c r="C956" s="235"/>
      <c r="D956" s="227" t="s">
        <v>170</v>
      </c>
      <c r="E956" s="236" t="s">
        <v>19</v>
      </c>
      <c r="F956" s="237" t="s">
        <v>1940</v>
      </c>
      <c r="G956" s="235"/>
      <c r="H956" s="238">
        <v>9.78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4" t="s">
        <v>170</v>
      </c>
      <c r="AU956" s="244" t="s">
        <v>82</v>
      </c>
      <c r="AV956" s="13" t="s">
        <v>82</v>
      </c>
      <c r="AW956" s="13" t="s">
        <v>33</v>
      </c>
      <c r="AX956" s="13" t="s">
        <v>72</v>
      </c>
      <c r="AY956" s="244" t="s">
        <v>157</v>
      </c>
    </row>
    <row r="957" spans="1:51" s="13" customFormat="1" ht="12">
      <c r="A957" s="13"/>
      <c r="B957" s="234"/>
      <c r="C957" s="235"/>
      <c r="D957" s="227" t="s">
        <v>170</v>
      </c>
      <c r="E957" s="236" t="s">
        <v>19</v>
      </c>
      <c r="F957" s="237" t="s">
        <v>1941</v>
      </c>
      <c r="G957" s="235"/>
      <c r="H957" s="238">
        <v>17.514</v>
      </c>
      <c r="I957" s="239"/>
      <c r="J957" s="235"/>
      <c r="K957" s="235"/>
      <c r="L957" s="240"/>
      <c r="M957" s="241"/>
      <c r="N957" s="242"/>
      <c r="O957" s="242"/>
      <c r="P957" s="242"/>
      <c r="Q957" s="242"/>
      <c r="R957" s="242"/>
      <c r="S957" s="242"/>
      <c r="T957" s="24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4" t="s">
        <v>170</v>
      </c>
      <c r="AU957" s="244" t="s">
        <v>82</v>
      </c>
      <c r="AV957" s="13" t="s">
        <v>82</v>
      </c>
      <c r="AW957" s="13" t="s">
        <v>33</v>
      </c>
      <c r="AX957" s="13" t="s">
        <v>72</v>
      </c>
      <c r="AY957" s="244" t="s">
        <v>157</v>
      </c>
    </row>
    <row r="958" spans="1:51" s="13" customFormat="1" ht="12">
      <c r="A958" s="13"/>
      <c r="B958" s="234"/>
      <c r="C958" s="235"/>
      <c r="D958" s="227" t="s">
        <v>170</v>
      </c>
      <c r="E958" s="236" t="s">
        <v>19</v>
      </c>
      <c r="F958" s="237" t="s">
        <v>1942</v>
      </c>
      <c r="G958" s="235"/>
      <c r="H958" s="238">
        <v>9.608</v>
      </c>
      <c r="I958" s="239"/>
      <c r="J958" s="235"/>
      <c r="K958" s="235"/>
      <c r="L958" s="240"/>
      <c r="M958" s="241"/>
      <c r="N958" s="242"/>
      <c r="O958" s="242"/>
      <c r="P958" s="242"/>
      <c r="Q958" s="242"/>
      <c r="R958" s="242"/>
      <c r="S958" s="242"/>
      <c r="T958" s="24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4" t="s">
        <v>170</v>
      </c>
      <c r="AU958" s="244" t="s">
        <v>82</v>
      </c>
      <c r="AV958" s="13" t="s">
        <v>82</v>
      </c>
      <c r="AW958" s="13" t="s">
        <v>33</v>
      </c>
      <c r="AX958" s="13" t="s">
        <v>72</v>
      </c>
      <c r="AY958" s="244" t="s">
        <v>157</v>
      </c>
    </row>
    <row r="959" spans="1:51" s="13" customFormat="1" ht="12">
      <c r="A959" s="13"/>
      <c r="B959" s="234"/>
      <c r="C959" s="235"/>
      <c r="D959" s="227" t="s">
        <v>170</v>
      </c>
      <c r="E959" s="236" t="s">
        <v>19</v>
      </c>
      <c r="F959" s="237" t="s">
        <v>1943</v>
      </c>
      <c r="G959" s="235"/>
      <c r="H959" s="238">
        <v>9.565</v>
      </c>
      <c r="I959" s="239"/>
      <c r="J959" s="235"/>
      <c r="K959" s="235"/>
      <c r="L959" s="240"/>
      <c r="M959" s="241"/>
      <c r="N959" s="242"/>
      <c r="O959" s="242"/>
      <c r="P959" s="242"/>
      <c r="Q959" s="242"/>
      <c r="R959" s="242"/>
      <c r="S959" s="242"/>
      <c r="T959" s="24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44" t="s">
        <v>170</v>
      </c>
      <c r="AU959" s="244" t="s">
        <v>82</v>
      </c>
      <c r="AV959" s="13" t="s">
        <v>82</v>
      </c>
      <c r="AW959" s="13" t="s">
        <v>33</v>
      </c>
      <c r="AX959" s="13" t="s">
        <v>72</v>
      </c>
      <c r="AY959" s="244" t="s">
        <v>157</v>
      </c>
    </row>
    <row r="960" spans="1:51" s="13" customFormat="1" ht="12">
      <c r="A960" s="13"/>
      <c r="B960" s="234"/>
      <c r="C960" s="235"/>
      <c r="D960" s="227" t="s">
        <v>170</v>
      </c>
      <c r="E960" s="236" t="s">
        <v>19</v>
      </c>
      <c r="F960" s="237" t="s">
        <v>1944</v>
      </c>
      <c r="G960" s="235"/>
      <c r="H960" s="238">
        <v>30.234</v>
      </c>
      <c r="I960" s="239"/>
      <c r="J960" s="235"/>
      <c r="K960" s="235"/>
      <c r="L960" s="240"/>
      <c r="M960" s="241"/>
      <c r="N960" s="242"/>
      <c r="O960" s="242"/>
      <c r="P960" s="242"/>
      <c r="Q960" s="242"/>
      <c r="R960" s="242"/>
      <c r="S960" s="242"/>
      <c r="T960" s="24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4" t="s">
        <v>170</v>
      </c>
      <c r="AU960" s="244" t="s">
        <v>82</v>
      </c>
      <c r="AV960" s="13" t="s">
        <v>82</v>
      </c>
      <c r="AW960" s="13" t="s">
        <v>33</v>
      </c>
      <c r="AX960" s="13" t="s">
        <v>72</v>
      </c>
      <c r="AY960" s="244" t="s">
        <v>157</v>
      </c>
    </row>
    <row r="961" spans="1:51" s="13" customFormat="1" ht="12">
      <c r="A961" s="13"/>
      <c r="B961" s="234"/>
      <c r="C961" s="235"/>
      <c r="D961" s="227" t="s">
        <v>170</v>
      </c>
      <c r="E961" s="236" t="s">
        <v>19</v>
      </c>
      <c r="F961" s="237" t="s">
        <v>1945</v>
      </c>
      <c r="G961" s="235"/>
      <c r="H961" s="238">
        <v>33.118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44" t="s">
        <v>170</v>
      </c>
      <c r="AU961" s="244" t="s">
        <v>82</v>
      </c>
      <c r="AV961" s="13" t="s">
        <v>82</v>
      </c>
      <c r="AW961" s="13" t="s">
        <v>33</v>
      </c>
      <c r="AX961" s="13" t="s">
        <v>72</v>
      </c>
      <c r="AY961" s="244" t="s">
        <v>157</v>
      </c>
    </row>
    <row r="962" spans="1:51" s="13" customFormat="1" ht="12">
      <c r="A962" s="13"/>
      <c r="B962" s="234"/>
      <c r="C962" s="235"/>
      <c r="D962" s="227" t="s">
        <v>170</v>
      </c>
      <c r="E962" s="236" t="s">
        <v>19</v>
      </c>
      <c r="F962" s="237" t="s">
        <v>1946</v>
      </c>
      <c r="G962" s="235"/>
      <c r="H962" s="238">
        <v>7.22</v>
      </c>
      <c r="I962" s="239"/>
      <c r="J962" s="235"/>
      <c r="K962" s="235"/>
      <c r="L962" s="240"/>
      <c r="M962" s="241"/>
      <c r="N962" s="242"/>
      <c r="O962" s="242"/>
      <c r="P962" s="242"/>
      <c r="Q962" s="242"/>
      <c r="R962" s="242"/>
      <c r="S962" s="242"/>
      <c r="T962" s="24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4" t="s">
        <v>170</v>
      </c>
      <c r="AU962" s="244" t="s">
        <v>82</v>
      </c>
      <c r="AV962" s="13" t="s">
        <v>82</v>
      </c>
      <c r="AW962" s="13" t="s">
        <v>33</v>
      </c>
      <c r="AX962" s="13" t="s">
        <v>72</v>
      </c>
      <c r="AY962" s="244" t="s">
        <v>157</v>
      </c>
    </row>
    <row r="963" spans="1:51" s="13" customFormat="1" ht="12">
      <c r="A963" s="13"/>
      <c r="B963" s="234"/>
      <c r="C963" s="235"/>
      <c r="D963" s="227" t="s">
        <v>170</v>
      </c>
      <c r="E963" s="236" t="s">
        <v>19</v>
      </c>
      <c r="F963" s="237" t="s">
        <v>1947</v>
      </c>
      <c r="G963" s="235"/>
      <c r="H963" s="238">
        <v>10.941</v>
      </c>
      <c r="I963" s="239"/>
      <c r="J963" s="235"/>
      <c r="K963" s="235"/>
      <c r="L963" s="240"/>
      <c r="M963" s="241"/>
      <c r="N963" s="242"/>
      <c r="O963" s="242"/>
      <c r="P963" s="242"/>
      <c r="Q963" s="242"/>
      <c r="R963" s="242"/>
      <c r="S963" s="242"/>
      <c r="T963" s="24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4" t="s">
        <v>170</v>
      </c>
      <c r="AU963" s="244" t="s">
        <v>82</v>
      </c>
      <c r="AV963" s="13" t="s">
        <v>82</v>
      </c>
      <c r="AW963" s="13" t="s">
        <v>33</v>
      </c>
      <c r="AX963" s="13" t="s">
        <v>72</v>
      </c>
      <c r="AY963" s="244" t="s">
        <v>157</v>
      </c>
    </row>
    <row r="964" spans="1:51" s="13" customFormat="1" ht="12">
      <c r="A964" s="13"/>
      <c r="B964" s="234"/>
      <c r="C964" s="235"/>
      <c r="D964" s="227" t="s">
        <v>170</v>
      </c>
      <c r="E964" s="236" t="s">
        <v>19</v>
      </c>
      <c r="F964" s="237" t="s">
        <v>1948</v>
      </c>
      <c r="G964" s="235"/>
      <c r="H964" s="238">
        <v>21.792</v>
      </c>
      <c r="I964" s="239"/>
      <c r="J964" s="235"/>
      <c r="K964" s="235"/>
      <c r="L964" s="240"/>
      <c r="M964" s="241"/>
      <c r="N964" s="242"/>
      <c r="O964" s="242"/>
      <c r="P964" s="242"/>
      <c r="Q964" s="242"/>
      <c r="R964" s="242"/>
      <c r="S964" s="242"/>
      <c r="T964" s="24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4" t="s">
        <v>170</v>
      </c>
      <c r="AU964" s="244" t="s">
        <v>82</v>
      </c>
      <c r="AV964" s="13" t="s">
        <v>82</v>
      </c>
      <c r="AW964" s="13" t="s">
        <v>33</v>
      </c>
      <c r="AX964" s="13" t="s">
        <v>72</v>
      </c>
      <c r="AY964" s="244" t="s">
        <v>157</v>
      </c>
    </row>
    <row r="965" spans="1:51" s="14" customFormat="1" ht="12">
      <c r="A965" s="14"/>
      <c r="B965" s="245"/>
      <c r="C965" s="246"/>
      <c r="D965" s="227" t="s">
        <v>170</v>
      </c>
      <c r="E965" s="247" t="s">
        <v>19</v>
      </c>
      <c r="F965" s="248" t="s">
        <v>205</v>
      </c>
      <c r="G965" s="246"/>
      <c r="H965" s="249">
        <v>185.517</v>
      </c>
      <c r="I965" s="250"/>
      <c r="J965" s="246"/>
      <c r="K965" s="246"/>
      <c r="L965" s="251"/>
      <c r="M965" s="252"/>
      <c r="N965" s="253"/>
      <c r="O965" s="253"/>
      <c r="P965" s="253"/>
      <c r="Q965" s="253"/>
      <c r="R965" s="253"/>
      <c r="S965" s="253"/>
      <c r="T965" s="25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5" t="s">
        <v>170</v>
      </c>
      <c r="AU965" s="255" t="s">
        <v>82</v>
      </c>
      <c r="AV965" s="14" t="s">
        <v>111</v>
      </c>
      <c r="AW965" s="14" t="s">
        <v>33</v>
      </c>
      <c r="AX965" s="14" t="s">
        <v>72</v>
      </c>
      <c r="AY965" s="255" t="s">
        <v>157</v>
      </c>
    </row>
    <row r="966" spans="1:51" s="13" customFormat="1" ht="12">
      <c r="A966" s="13"/>
      <c r="B966" s="234"/>
      <c r="C966" s="235"/>
      <c r="D966" s="227" t="s">
        <v>170</v>
      </c>
      <c r="E966" s="236" t="s">
        <v>19</v>
      </c>
      <c r="F966" s="237" t="s">
        <v>1949</v>
      </c>
      <c r="G966" s="235"/>
      <c r="H966" s="238">
        <v>33.44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4" t="s">
        <v>170</v>
      </c>
      <c r="AU966" s="244" t="s">
        <v>82</v>
      </c>
      <c r="AV966" s="13" t="s">
        <v>82</v>
      </c>
      <c r="AW966" s="13" t="s">
        <v>33</v>
      </c>
      <c r="AX966" s="13" t="s">
        <v>72</v>
      </c>
      <c r="AY966" s="244" t="s">
        <v>157</v>
      </c>
    </row>
    <row r="967" spans="1:51" s="13" customFormat="1" ht="12">
      <c r="A967" s="13"/>
      <c r="B967" s="234"/>
      <c r="C967" s="235"/>
      <c r="D967" s="227" t="s">
        <v>170</v>
      </c>
      <c r="E967" s="236" t="s">
        <v>19</v>
      </c>
      <c r="F967" s="237" t="s">
        <v>1950</v>
      </c>
      <c r="G967" s="235"/>
      <c r="H967" s="238">
        <v>11.694</v>
      </c>
      <c r="I967" s="239"/>
      <c r="J967" s="235"/>
      <c r="K967" s="235"/>
      <c r="L967" s="240"/>
      <c r="M967" s="241"/>
      <c r="N967" s="242"/>
      <c r="O967" s="242"/>
      <c r="P967" s="242"/>
      <c r="Q967" s="242"/>
      <c r="R967" s="242"/>
      <c r="S967" s="242"/>
      <c r="T967" s="24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4" t="s">
        <v>170</v>
      </c>
      <c r="AU967" s="244" t="s">
        <v>82</v>
      </c>
      <c r="AV967" s="13" t="s">
        <v>82</v>
      </c>
      <c r="AW967" s="13" t="s">
        <v>33</v>
      </c>
      <c r="AX967" s="13" t="s">
        <v>72</v>
      </c>
      <c r="AY967" s="244" t="s">
        <v>157</v>
      </c>
    </row>
    <row r="968" spans="1:51" s="13" customFormat="1" ht="12">
      <c r="A968" s="13"/>
      <c r="B968" s="234"/>
      <c r="C968" s="235"/>
      <c r="D968" s="227" t="s">
        <v>170</v>
      </c>
      <c r="E968" s="236" t="s">
        <v>19</v>
      </c>
      <c r="F968" s="237" t="s">
        <v>1951</v>
      </c>
      <c r="G968" s="235"/>
      <c r="H968" s="238">
        <v>11.264</v>
      </c>
      <c r="I968" s="239"/>
      <c r="J968" s="235"/>
      <c r="K968" s="235"/>
      <c r="L968" s="240"/>
      <c r="M968" s="241"/>
      <c r="N968" s="242"/>
      <c r="O968" s="242"/>
      <c r="P968" s="242"/>
      <c r="Q968" s="242"/>
      <c r="R968" s="242"/>
      <c r="S968" s="242"/>
      <c r="T968" s="24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4" t="s">
        <v>170</v>
      </c>
      <c r="AU968" s="244" t="s">
        <v>82</v>
      </c>
      <c r="AV968" s="13" t="s">
        <v>82</v>
      </c>
      <c r="AW968" s="13" t="s">
        <v>33</v>
      </c>
      <c r="AX968" s="13" t="s">
        <v>72</v>
      </c>
      <c r="AY968" s="244" t="s">
        <v>157</v>
      </c>
    </row>
    <row r="969" spans="1:51" s="13" customFormat="1" ht="12">
      <c r="A969" s="13"/>
      <c r="B969" s="234"/>
      <c r="C969" s="235"/>
      <c r="D969" s="227" t="s">
        <v>170</v>
      </c>
      <c r="E969" s="236" t="s">
        <v>19</v>
      </c>
      <c r="F969" s="237" t="s">
        <v>1952</v>
      </c>
      <c r="G969" s="235"/>
      <c r="H969" s="238">
        <v>2.892</v>
      </c>
      <c r="I969" s="239"/>
      <c r="J969" s="235"/>
      <c r="K969" s="235"/>
      <c r="L969" s="240"/>
      <c r="M969" s="241"/>
      <c r="N969" s="242"/>
      <c r="O969" s="242"/>
      <c r="P969" s="242"/>
      <c r="Q969" s="242"/>
      <c r="R969" s="242"/>
      <c r="S969" s="242"/>
      <c r="T969" s="24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44" t="s">
        <v>170</v>
      </c>
      <c r="AU969" s="244" t="s">
        <v>82</v>
      </c>
      <c r="AV969" s="13" t="s">
        <v>82</v>
      </c>
      <c r="AW969" s="13" t="s">
        <v>33</v>
      </c>
      <c r="AX969" s="13" t="s">
        <v>72</v>
      </c>
      <c r="AY969" s="244" t="s">
        <v>157</v>
      </c>
    </row>
    <row r="970" spans="1:51" s="13" customFormat="1" ht="12">
      <c r="A970" s="13"/>
      <c r="B970" s="234"/>
      <c r="C970" s="235"/>
      <c r="D970" s="227" t="s">
        <v>170</v>
      </c>
      <c r="E970" s="236" t="s">
        <v>19</v>
      </c>
      <c r="F970" s="237" t="s">
        <v>1953</v>
      </c>
      <c r="G970" s="235"/>
      <c r="H970" s="238">
        <v>28.834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4" t="s">
        <v>170</v>
      </c>
      <c r="AU970" s="244" t="s">
        <v>82</v>
      </c>
      <c r="AV970" s="13" t="s">
        <v>82</v>
      </c>
      <c r="AW970" s="13" t="s">
        <v>33</v>
      </c>
      <c r="AX970" s="13" t="s">
        <v>72</v>
      </c>
      <c r="AY970" s="244" t="s">
        <v>157</v>
      </c>
    </row>
    <row r="971" spans="1:51" s="13" customFormat="1" ht="12">
      <c r="A971" s="13"/>
      <c r="B971" s="234"/>
      <c r="C971" s="235"/>
      <c r="D971" s="227" t="s">
        <v>170</v>
      </c>
      <c r="E971" s="236" t="s">
        <v>19</v>
      </c>
      <c r="F971" s="237" t="s">
        <v>1954</v>
      </c>
      <c r="G971" s="235"/>
      <c r="H971" s="238">
        <v>11.07</v>
      </c>
      <c r="I971" s="239"/>
      <c r="J971" s="235"/>
      <c r="K971" s="235"/>
      <c r="L971" s="240"/>
      <c r="M971" s="241"/>
      <c r="N971" s="242"/>
      <c r="O971" s="242"/>
      <c r="P971" s="242"/>
      <c r="Q971" s="242"/>
      <c r="R971" s="242"/>
      <c r="S971" s="242"/>
      <c r="T971" s="24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4" t="s">
        <v>170</v>
      </c>
      <c r="AU971" s="244" t="s">
        <v>82</v>
      </c>
      <c r="AV971" s="13" t="s">
        <v>82</v>
      </c>
      <c r="AW971" s="13" t="s">
        <v>33</v>
      </c>
      <c r="AX971" s="13" t="s">
        <v>72</v>
      </c>
      <c r="AY971" s="244" t="s">
        <v>157</v>
      </c>
    </row>
    <row r="972" spans="1:51" s="13" customFormat="1" ht="12">
      <c r="A972" s="13"/>
      <c r="B972" s="234"/>
      <c r="C972" s="235"/>
      <c r="D972" s="227" t="s">
        <v>170</v>
      </c>
      <c r="E972" s="236" t="s">
        <v>19</v>
      </c>
      <c r="F972" s="237" t="s">
        <v>1955</v>
      </c>
      <c r="G972" s="235"/>
      <c r="H972" s="238">
        <v>8.92</v>
      </c>
      <c r="I972" s="239"/>
      <c r="J972" s="235"/>
      <c r="K972" s="235"/>
      <c r="L972" s="240"/>
      <c r="M972" s="241"/>
      <c r="N972" s="242"/>
      <c r="O972" s="242"/>
      <c r="P972" s="242"/>
      <c r="Q972" s="242"/>
      <c r="R972" s="242"/>
      <c r="S972" s="242"/>
      <c r="T972" s="24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4" t="s">
        <v>170</v>
      </c>
      <c r="AU972" s="244" t="s">
        <v>82</v>
      </c>
      <c r="AV972" s="13" t="s">
        <v>82</v>
      </c>
      <c r="AW972" s="13" t="s">
        <v>33</v>
      </c>
      <c r="AX972" s="13" t="s">
        <v>72</v>
      </c>
      <c r="AY972" s="244" t="s">
        <v>157</v>
      </c>
    </row>
    <row r="973" spans="1:51" s="13" customFormat="1" ht="12">
      <c r="A973" s="13"/>
      <c r="B973" s="234"/>
      <c r="C973" s="235"/>
      <c r="D973" s="227" t="s">
        <v>170</v>
      </c>
      <c r="E973" s="236" t="s">
        <v>19</v>
      </c>
      <c r="F973" s="237" t="s">
        <v>1956</v>
      </c>
      <c r="G973" s="235"/>
      <c r="H973" s="238">
        <v>8.705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4" t="s">
        <v>170</v>
      </c>
      <c r="AU973" s="244" t="s">
        <v>82</v>
      </c>
      <c r="AV973" s="13" t="s">
        <v>82</v>
      </c>
      <c r="AW973" s="13" t="s">
        <v>33</v>
      </c>
      <c r="AX973" s="13" t="s">
        <v>72</v>
      </c>
      <c r="AY973" s="244" t="s">
        <v>157</v>
      </c>
    </row>
    <row r="974" spans="1:51" s="13" customFormat="1" ht="12">
      <c r="A974" s="13"/>
      <c r="B974" s="234"/>
      <c r="C974" s="235"/>
      <c r="D974" s="227" t="s">
        <v>170</v>
      </c>
      <c r="E974" s="236" t="s">
        <v>19</v>
      </c>
      <c r="F974" s="237" t="s">
        <v>1957</v>
      </c>
      <c r="G974" s="235"/>
      <c r="H974" s="238">
        <v>11.089</v>
      </c>
      <c r="I974" s="239"/>
      <c r="J974" s="235"/>
      <c r="K974" s="235"/>
      <c r="L974" s="240"/>
      <c r="M974" s="241"/>
      <c r="N974" s="242"/>
      <c r="O974" s="242"/>
      <c r="P974" s="242"/>
      <c r="Q974" s="242"/>
      <c r="R974" s="242"/>
      <c r="S974" s="242"/>
      <c r="T974" s="24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44" t="s">
        <v>170</v>
      </c>
      <c r="AU974" s="244" t="s">
        <v>82</v>
      </c>
      <c r="AV974" s="13" t="s">
        <v>82</v>
      </c>
      <c r="AW974" s="13" t="s">
        <v>33</v>
      </c>
      <c r="AX974" s="13" t="s">
        <v>72</v>
      </c>
      <c r="AY974" s="244" t="s">
        <v>157</v>
      </c>
    </row>
    <row r="975" spans="1:51" s="13" customFormat="1" ht="12">
      <c r="A975" s="13"/>
      <c r="B975" s="234"/>
      <c r="C975" s="235"/>
      <c r="D975" s="227" t="s">
        <v>170</v>
      </c>
      <c r="E975" s="236" t="s">
        <v>19</v>
      </c>
      <c r="F975" s="237" t="s">
        <v>1958</v>
      </c>
      <c r="G975" s="235"/>
      <c r="H975" s="238">
        <v>7.19</v>
      </c>
      <c r="I975" s="239"/>
      <c r="J975" s="235"/>
      <c r="K975" s="235"/>
      <c r="L975" s="240"/>
      <c r="M975" s="241"/>
      <c r="N975" s="242"/>
      <c r="O975" s="242"/>
      <c r="P975" s="242"/>
      <c r="Q975" s="242"/>
      <c r="R975" s="242"/>
      <c r="S975" s="242"/>
      <c r="T975" s="24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4" t="s">
        <v>170</v>
      </c>
      <c r="AU975" s="244" t="s">
        <v>82</v>
      </c>
      <c r="AV975" s="13" t="s">
        <v>82</v>
      </c>
      <c r="AW975" s="13" t="s">
        <v>33</v>
      </c>
      <c r="AX975" s="13" t="s">
        <v>72</v>
      </c>
      <c r="AY975" s="244" t="s">
        <v>157</v>
      </c>
    </row>
    <row r="976" spans="1:51" s="14" customFormat="1" ht="12">
      <c r="A976" s="14"/>
      <c r="B976" s="245"/>
      <c r="C976" s="246"/>
      <c r="D976" s="227" t="s">
        <v>170</v>
      </c>
      <c r="E976" s="247" t="s">
        <v>19</v>
      </c>
      <c r="F976" s="248" t="s">
        <v>207</v>
      </c>
      <c r="G976" s="246"/>
      <c r="H976" s="249">
        <v>135.09799999999998</v>
      </c>
      <c r="I976" s="250"/>
      <c r="J976" s="246"/>
      <c r="K976" s="246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170</v>
      </c>
      <c r="AU976" s="255" t="s">
        <v>82</v>
      </c>
      <c r="AV976" s="14" t="s">
        <v>111</v>
      </c>
      <c r="AW976" s="14" t="s">
        <v>33</v>
      </c>
      <c r="AX976" s="14" t="s">
        <v>72</v>
      </c>
      <c r="AY976" s="255" t="s">
        <v>157</v>
      </c>
    </row>
    <row r="977" spans="1:51" s="13" customFormat="1" ht="12">
      <c r="A977" s="13"/>
      <c r="B977" s="234"/>
      <c r="C977" s="235"/>
      <c r="D977" s="227" t="s">
        <v>170</v>
      </c>
      <c r="E977" s="236" t="s">
        <v>19</v>
      </c>
      <c r="F977" s="237" t="s">
        <v>1959</v>
      </c>
      <c r="G977" s="235"/>
      <c r="H977" s="238">
        <v>28.361</v>
      </c>
      <c r="I977" s="239"/>
      <c r="J977" s="235"/>
      <c r="K977" s="235"/>
      <c r="L977" s="240"/>
      <c r="M977" s="241"/>
      <c r="N977" s="242"/>
      <c r="O977" s="242"/>
      <c r="P977" s="242"/>
      <c r="Q977" s="242"/>
      <c r="R977" s="242"/>
      <c r="S977" s="242"/>
      <c r="T977" s="24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4" t="s">
        <v>170</v>
      </c>
      <c r="AU977" s="244" t="s">
        <v>82</v>
      </c>
      <c r="AV977" s="13" t="s">
        <v>82</v>
      </c>
      <c r="AW977" s="13" t="s">
        <v>33</v>
      </c>
      <c r="AX977" s="13" t="s">
        <v>72</v>
      </c>
      <c r="AY977" s="244" t="s">
        <v>157</v>
      </c>
    </row>
    <row r="978" spans="1:51" s="13" customFormat="1" ht="12">
      <c r="A978" s="13"/>
      <c r="B978" s="234"/>
      <c r="C978" s="235"/>
      <c r="D978" s="227" t="s">
        <v>170</v>
      </c>
      <c r="E978" s="236" t="s">
        <v>19</v>
      </c>
      <c r="F978" s="237" t="s">
        <v>1960</v>
      </c>
      <c r="G978" s="235"/>
      <c r="H978" s="238">
        <v>1.8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4" t="s">
        <v>170</v>
      </c>
      <c r="AU978" s="244" t="s">
        <v>82</v>
      </c>
      <c r="AV978" s="13" t="s">
        <v>82</v>
      </c>
      <c r="AW978" s="13" t="s">
        <v>33</v>
      </c>
      <c r="AX978" s="13" t="s">
        <v>72</v>
      </c>
      <c r="AY978" s="244" t="s">
        <v>157</v>
      </c>
    </row>
    <row r="979" spans="1:51" s="13" customFormat="1" ht="12">
      <c r="A979" s="13"/>
      <c r="B979" s="234"/>
      <c r="C979" s="235"/>
      <c r="D979" s="227" t="s">
        <v>170</v>
      </c>
      <c r="E979" s="236" t="s">
        <v>19</v>
      </c>
      <c r="F979" s="237" t="s">
        <v>1961</v>
      </c>
      <c r="G979" s="235"/>
      <c r="H979" s="238">
        <v>8.705</v>
      </c>
      <c r="I979" s="239"/>
      <c r="J979" s="235"/>
      <c r="K979" s="235"/>
      <c r="L979" s="240"/>
      <c r="M979" s="241"/>
      <c r="N979" s="242"/>
      <c r="O979" s="242"/>
      <c r="P979" s="242"/>
      <c r="Q979" s="242"/>
      <c r="R979" s="242"/>
      <c r="S979" s="242"/>
      <c r="T979" s="24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4" t="s">
        <v>170</v>
      </c>
      <c r="AU979" s="244" t="s">
        <v>82</v>
      </c>
      <c r="AV979" s="13" t="s">
        <v>82</v>
      </c>
      <c r="AW979" s="13" t="s">
        <v>33</v>
      </c>
      <c r="AX979" s="13" t="s">
        <v>72</v>
      </c>
      <c r="AY979" s="244" t="s">
        <v>157</v>
      </c>
    </row>
    <row r="980" spans="1:51" s="13" customFormat="1" ht="12">
      <c r="A980" s="13"/>
      <c r="B980" s="234"/>
      <c r="C980" s="235"/>
      <c r="D980" s="227" t="s">
        <v>170</v>
      </c>
      <c r="E980" s="236" t="s">
        <v>19</v>
      </c>
      <c r="F980" s="237" t="s">
        <v>1962</v>
      </c>
      <c r="G980" s="235"/>
      <c r="H980" s="238">
        <v>8.92</v>
      </c>
      <c r="I980" s="239"/>
      <c r="J980" s="235"/>
      <c r="K980" s="235"/>
      <c r="L980" s="240"/>
      <c r="M980" s="241"/>
      <c r="N980" s="242"/>
      <c r="O980" s="242"/>
      <c r="P980" s="242"/>
      <c r="Q980" s="242"/>
      <c r="R980" s="242"/>
      <c r="S980" s="242"/>
      <c r="T980" s="24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44" t="s">
        <v>170</v>
      </c>
      <c r="AU980" s="244" t="s">
        <v>82</v>
      </c>
      <c r="AV980" s="13" t="s">
        <v>82</v>
      </c>
      <c r="AW980" s="13" t="s">
        <v>33</v>
      </c>
      <c r="AX980" s="13" t="s">
        <v>72</v>
      </c>
      <c r="AY980" s="244" t="s">
        <v>157</v>
      </c>
    </row>
    <row r="981" spans="1:51" s="13" customFormat="1" ht="12">
      <c r="A981" s="13"/>
      <c r="B981" s="234"/>
      <c r="C981" s="235"/>
      <c r="D981" s="227" t="s">
        <v>170</v>
      </c>
      <c r="E981" s="236" t="s">
        <v>19</v>
      </c>
      <c r="F981" s="237" t="s">
        <v>1963</v>
      </c>
      <c r="G981" s="235"/>
      <c r="H981" s="238">
        <v>11.199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4" t="s">
        <v>170</v>
      </c>
      <c r="AU981" s="244" t="s">
        <v>82</v>
      </c>
      <c r="AV981" s="13" t="s">
        <v>82</v>
      </c>
      <c r="AW981" s="13" t="s">
        <v>33</v>
      </c>
      <c r="AX981" s="13" t="s">
        <v>72</v>
      </c>
      <c r="AY981" s="244" t="s">
        <v>157</v>
      </c>
    </row>
    <row r="982" spans="1:51" s="13" customFormat="1" ht="12">
      <c r="A982" s="13"/>
      <c r="B982" s="234"/>
      <c r="C982" s="235"/>
      <c r="D982" s="227" t="s">
        <v>170</v>
      </c>
      <c r="E982" s="236" t="s">
        <v>19</v>
      </c>
      <c r="F982" s="237" t="s">
        <v>1964</v>
      </c>
      <c r="G982" s="235"/>
      <c r="H982" s="238">
        <v>2.532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4" t="s">
        <v>170</v>
      </c>
      <c r="AU982" s="244" t="s">
        <v>82</v>
      </c>
      <c r="AV982" s="13" t="s">
        <v>82</v>
      </c>
      <c r="AW982" s="13" t="s">
        <v>33</v>
      </c>
      <c r="AX982" s="13" t="s">
        <v>72</v>
      </c>
      <c r="AY982" s="244" t="s">
        <v>157</v>
      </c>
    </row>
    <row r="983" spans="1:51" s="13" customFormat="1" ht="12">
      <c r="A983" s="13"/>
      <c r="B983" s="234"/>
      <c r="C983" s="235"/>
      <c r="D983" s="227" t="s">
        <v>170</v>
      </c>
      <c r="E983" s="236" t="s">
        <v>19</v>
      </c>
      <c r="F983" s="237" t="s">
        <v>1965</v>
      </c>
      <c r="G983" s="235"/>
      <c r="H983" s="238">
        <v>25.743</v>
      </c>
      <c r="I983" s="239"/>
      <c r="J983" s="235"/>
      <c r="K983" s="235"/>
      <c r="L983" s="240"/>
      <c r="M983" s="241"/>
      <c r="N983" s="242"/>
      <c r="O983" s="242"/>
      <c r="P983" s="242"/>
      <c r="Q983" s="242"/>
      <c r="R983" s="242"/>
      <c r="S983" s="242"/>
      <c r="T983" s="24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4" t="s">
        <v>170</v>
      </c>
      <c r="AU983" s="244" t="s">
        <v>82</v>
      </c>
      <c r="AV983" s="13" t="s">
        <v>82</v>
      </c>
      <c r="AW983" s="13" t="s">
        <v>33</v>
      </c>
      <c r="AX983" s="13" t="s">
        <v>72</v>
      </c>
      <c r="AY983" s="244" t="s">
        <v>157</v>
      </c>
    </row>
    <row r="984" spans="1:51" s="13" customFormat="1" ht="12">
      <c r="A984" s="13"/>
      <c r="B984" s="234"/>
      <c r="C984" s="235"/>
      <c r="D984" s="227" t="s">
        <v>170</v>
      </c>
      <c r="E984" s="236" t="s">
        <v>19</v>
      </c>
      <c r="F984" s="237" t="s">
        <v>1966</v>
      </c>
      <c r="G984" s="235"/>
      <c r="H984" s="238">
        <v>11.5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44" t="s">
        <v>170</v>
      </c>
      <c r="AU984" s="244" t="s">
        <v>82</v>
      </c>
      <c r="AV984" s="13" t="s">
        <v>82</v>
      </c>
      <c r="AW984" s="13" t="s">
        <v>33</v>
      </c>
      <c r="AX984" s="13" t="s">
        <v>72</v>
      </c>
      <c r="AY984" s="244" t="s">
        <v>157</v>
      </c>
    </row>
    <row r="985" spans="1:51" s="13" customFormat="1" ht="12">
      <c r="A985" s="13"/>
      <c r="B985" s="234"/>
      <c r="C985" s="235"/>
      <c r="D985" s="227" t="s">
        <v>170</v>
      </c>
      <c r="E985" s="236" t="s">
        <v>19</v>
      </c>
      <c r="F985" s="237" t="s">
        <v>1967</v>
      </c>
      <c r="G985" s="235"/>
      <c r="H985" s="238">
        <v>11.887</v>
      </c>
      <c r="I985" s="239"/>
      <c r="J985" s="235"/>
      <c r="K985" s="235"/>
      <c r="L985" s="240"/>
      <c r="M985" s="241"/>
      <c r="N985" s="242"/>
      <c r="O985" s="242"/>
      <c r="P985" s="242"/>
      <c r="Q985" s="242"/>
      <c r="R985" s="242"/>
      <c r="S985" s="242"/>
      <c r="T985" s="24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4" t="s">
        <v>170</v>
      </c>
      <c r="AU985" s="244" t="s">
        <v>82</v>
      </c>
      <c r="AV985" s="13" t="s">
        <v>82</v>
      </c>
      <c r="AW985" s="13" t="s">
        <v>33</v>
      </c>
      <c r="AX985" s="13" t="s">
        <v>72</v>
      </c>
      <c r="AY985" s="244" t="s">
        <v>157</v>
      </c>
    </row>
    <row r="986" spans="1:51" s="14" customFormat="1" ht="12">
      <c r="A986" s="14"/>
      <c r="B986" s="245"/>
      <c r="C986" s="246"/>
      <c r="D986" s="227" t="s">
        <v>170</v>
      </c>
      <c r="E986" s="247" t="s">
        <v>19</v>
      </c>
      <c r="F986" s="248" t="s">
        <v>218</v>
      </c>
      <c r="G986" s="246"/>
      <c r="H986" s="249">
        <v>110.64699999999999</v>
      </c>
      <c r="I986" s="250"/>
      <c r="J986" s="246"/>
      <c r="K986" s="246"/>
      <c r="L986" s="251"/>
      <c r="M986" s="252"/>
      <c r="N986" s="253"/>
      <c r="O986" s="253"/>
      <c r="P986" s="253"/>
      <c r="Q986" s="253"/>
      <c r="R986" s="253"/>
      <c r="S986" s="253"/>
      <c r="T986" s="25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5" t="s">
        <v>170</v>
      </c>
      <c r="AU986" s="255" t="s">
        <v>82</v>
      </c>
      <c r="AV986" s="14" t="s">
        <v>111</v>
      </c>
      <c r="AW986" s="14" t="s">
        <v>33</v>
      </c>
      <c r="AX986" s="14" t="s">
        <v>72</v>
      </c>
      <c r="AY986" s="255" t="s">
        <v>157</v>
      </c>
    </row>
    <row r="987" spans="1:51" s="13" customFormat="1" ht="12">
      <c r="A987" s="13"/>
      <c r="B987" s="234"/>
      <c r="C987" s="235"/>
      <c r="D987" s="227" t="s">
        <v>170</v>
      </c>
      <c r="E987" s="236" t="s">
        <v>19</v>
      </c>
      <c r="F987" s="237" t="s">
        <v>1968</v>
      </c>
      <c r="G987" s="235"/>
      <c r="H987" s="238">
        <v>28.49</v>
      </c>
      <c r="I987" s="239"/>
      <c r="J987" s="235"/>
      <c r="K987" s="235"/>
      <c r="L987" s="240"/>
      <c r="M987" s="241"/>
      <c r="N987" s="242"/>
      <c r="O987" s="242"/>
      <c r="P987" s="242"/>
      <c r="Q987" s="242"/>
      <c r="R987" s="242"/>
      <c r="S987" s="242"/>
      <c r="T987" s="24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4" t="s">
        <v>170</v>
      </c>
      <c r="AU987" s="244" t="s">
        <v>82</v>
      </c>
      <c r="AV987" s="13" t="s">
        <v>82</v>
      </c>
      <c r="AW987" s="13" t="s">
        <v>33</v>
      </c>
      <c r="AX987" s="13" t="s">
        <v>72</v>
      </c>
      <c r="AY987" s="244" t="s">
        <v>157</v>
      </c>
    </row>
    <row r="988" spans="1:51" s="13" customFormat="1" ht="12">
      <c r="A988" s="13"/>
      <c r="B988" s="234"/>
      <c r="C988" s="235"/>
      <c r="D988" s="227" t="s">
        <v>170</v>
      </c>
      <c r="E988" s="236" t="s">
        <v>19</v>
      </c>
      <c r="F988" s="237" t="s">
        <v>1969</v>
      </c>
      <c r="G988" s="235"/>
      <c r="H988" s="238">
        <v>17.219</v>
      </c>
      <c r="I988" s="239"/>
      <c r="J988" s="235"/>
      <c r="K988" s="235"/>
      <c r="L988" s="240"/>
      <c r="M988" s="241"/>
      <c r="N988" s="242"/>
      <c r="O988" s="242"/>
      <c r="P988" s="242"/>
      <c r="Q988" s="242"/>
      <c r="R988" s="242"/>
      <c r="S988" s="242"/>
      <c r="T988" s="24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4" t="s">
        <v>170</v>
      </c>
      <c r="AU988" s="244" t="s">
        <v>82</v>
      </c>
      <c r="AV988" s="13" t="s">
        <v>82</v>
      </c>
      <c r="AW988" s="13" t="s">
        <v>33</v>
      </c>
      <c r="AX988" s="13" t="s">
        <v>72</v>
      </c>
      <c r="AY988" s="244" t="s">
        <v>157</v>
      </c>
    </row>
    <row r="989" spans="1:51" s="13" customFormat="1" ht="12">
      <c r="A989" s="13"/>
      <c r="B989" s="234"/>
      <c r="C989" s="235"/>
      <c r="D989" s="227" t="s">
        <v>170</v>
      </c>
      <c r="E989" s="236" t="s">
        <v>19</v>
      </c>
      <c r="F989" s="237" t="s">
        <v>1970</v>
      </c>
      <c r="G989" s="235"/>
      <c r="H989" s="238">
        <v>8.92</v>
      </c>
      <c r="I989" s="239"/>
      <c r="J989" s="235"/>
      <c r="K989" s="235"/>
      <c r="L989" s="240"/>
      <c r="M989" s="241"/>
      <c r="N989" s="242"/>
      <c r="O989" s="242"/>
      <c r="P989" s="242"/>
      <c r="Q989" s="242"/>
      <c r="R989" s="242"/>
      <c r="S989" s="242"/>
      <c r="T989" s="24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44" t="s">
        <v>170</v>
      </c>
      <c r="AU989" s="244" t="s">
        <v>82</v>
      </c>
      <c r="AV989" s="13" t="s">
        <v>82</v>
      </c>
      <c r="AW989" s="13" t="s">
        <v>33</v>
      </c>
      <c r="AX989" s="13" t="s">
        <v>72</v>
      </c>
      <c r="AY989" s="244" t="s">
        <v>157</v>
      </c>
    </row>
    <row r="990" spans="1:51" s="13" customFormat="1" ht="12">
      <c r="A990" s="13"/>
      <c r="B990" s="234"/>
      <c r="C990" s="235"/>
      <c r="D990" s="227" t="s">
        <v>170</v>
      </c>
      <c r="E990" s="236" t="s">
        <v>19</v>
      </c>
      <c r="F990" s="237" t="s">
        <v>1971</v>
      </c>
      <c r="G990" s="235"/>
      <c r="H990" s="238">
        <v>8.92</v>
      </c>
      <c r="I990" s="239"/>
      <c r="J990" s="235"/>
      <c r="K990" s="235"/>
      <c r="L990" s="240"/>
      <c r="M990" s="241"/>
      <c r="N990" s="242"/>
      <c r="O990" s="242"/>
      <c r="P990" s="242"/>
      <c r="Q990" s="242"/>
      <c r="R990" s="242"/>
      <c r="S990" s="242"/>
      <c r="T990" s="24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4" t="s">
        <v>170</v>
      </c>
      <c r="AU990" s="244" t="s">
        <v>82</v>
      </c>
      <c r="AV990" s="13" t="s">
        <v>82</v>
      </c>
      <c r="AW990" s="13" t="s">
        <v>33</v>
      </c>
      <c r="AX990" s="13" t="s">
        <v>72</v>
      </c>
      <c r="AY990" s="244" t="s">
        <v>157</v>
      </c>
    </row>
    <row r="991" spans="1:51" s="13" customFormat="1" ht="12">
      <c r="A991" s="13"/>
      <c r="B991" s="234"/>
      <c r="C991" s="235"/>
      <c r="D991" s="227" t="s">
        <v>170</v>
      </c>
      <c r="E991" s="236" t="s">
        <v>19</v>
      </c>
      <c r="F991" s="237" t="s">
        <v>1972</v>
      </c>
      <c r="G991" s="235"/>
      <c r="H991" s="238">
        <v>11.199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4" t="s">
        <v>170</v>
      </c>
      <c r="AU991" s="244" t="s">
        <v>82</v>
      </c>
      <c r="AV991" s="13" t="s">
        <v>82</v>
      </c>
      <c r="AW991" s="13" t="s">
        <v>33</v>
      </c>
      <c r="AX991" s="13" t="s">
        <v>72</v>
      </c>
      <c r="AY991" s="244" t="s">
        <v>157</v>
      </c>
    </row>
    <row r="992" spans="1:51" s="13" customFormat="1" ht="12">
      <c r="A992" s="13"/>
      <c r="B992" s="234"/>
      <c r="C992" s="235"/>
      <c r="D992" s="227" t="s">
        <v>170</v>
      </c>
      <c r="E992" s="236" t="s">
        <v>19</v>
      </c>
      <c r="F992" s="237" t="s">
        <v>1973</v>
      </c>
      <c r="G992" s="235"/>
      <c r="H992" s="238">
        <v>2.226</v>
      </c>
      <c r="I992" s="239"/>
      <c r="J992" s="235"/>
      <c r="K992" s="235"/>
      <c r="L992" s="240"/>
      <c r="M992" s="241"/>
      <c r="N992" s="242"/>
      <c r="O992" s="242"/>
      <c r="P992" s="242"/>
      <c r="Q992" s="242"/>
      <c r="R992" s="242"/>
      <c r="S992" s="242"/>
      <c r="T992" s="24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44" t="s">
        <v>170</v>
      </c>
      <c r="AU992" s="244" t="s">
        <v>82</v>
      </c>
      <c r="AV992" s="13" t="s">
        <v>82</v>
      </c>
      <c r="AW992" s="13" t="s">
        <v>33</v>
      </c>
      <c r="AX992" s="13" t="s">
        <v>72</v>
      </c>
      <c r="AY992" s="244" t="s">
        <v>157</v>
      </c>
    </row>
    <row r="993" spans="1:51" s="13" customFormat="1" ht="12">
      <c r="A993" s="13"/>
      <c r="B993" s="234"/>
      <c r="C993" s="235"/>
      <c r="D993" s="227" t="s">
        <v>170</v>
      </c>
      <c r="E993" s="236" t="s">
        <v>19</v>
      </c>
      <c r="F993" s="237" t="s">
        <v>1974</v>
      </c>
      <c r="G993" s="235"/>
      <c r="H993" s="238">
        <v>25.743</v>
      </c>
      <c r="I993" s="239"/>
      <c r="J993" s="235"/>
      <c r="K993" s="235"/>
      <c r="L993" s="240"/>
      <c r="M993" s="241"/>
      <c r="N993" s="242"/>
      <c r="O993" s="242"/>
      <c r="P993" s="242"/>
      <c r="Q993" s="242"/>
      <c r="R993" s="242"/>
      <c r="S993" s="242"/>
      <c r="T993" s="24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4" t="s">
        <v>170</v>
      </c>
      <c r="AU993" s="244" t="s">
        <v>82</v>
      </c>
      <c r="AV993" s="13" t="s">
        <v>82</v>
      </c>
      <c r="AW993" s="13" t="s">
        <v>33</v>
      </c>
      <c r="AX993" s="13" t="s">
        <v>72</v>
      </c>
      <c r="AY993" s="244" t="s">
        <v>157</v>
      </c>
    </row>
    <row r="994" spans="1:51" s="13" customFormat="1" ht="12">
      <c r="A994" s="13"/>
      <c r="B994" s="234"/>
      <c r="C994" s="235"/>
      <c r="D994" s="227" t="s">
        <v>170</v>
      </c>
      <c r="E994" s="236" t="s">
        <v>19</v>
      </c>
      <c r="F994" s="237" t="s">
        <v>1975</v>
      </c>
      <c r="G994" s="235"/>
      <c r="H994" s="238">
        <v>11.672</v>
      </c>
      <c r="I994" s="239"/>
      <c r="J994" s="235"/>
      <c r="K994" s="235"/>
      <c r="L994" s="240"/>
      <c r="M994" s="241"/>
      <c r="N994" s="242"/>
      <c r="O994" s="242"/>
      <c r="P994" s="242"/>
      <c r="Q994" s="242"/>
      <c r="R994" s="242"/>
      <c r="S994" s="242"/>
      <c r="T994" s="24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44" t="s">
        <v>170</v>
      </c>
      <c r="AU994" s="244" t="s">
        <v>82</v>
      </c>
      <c r="AV994" s="13" t="s">
        <v>82</v>
      </c>
      <c r="AW994" s="13" t="s">
        <v>33</v>
      </c>
      <c r="AX994" s="13" t="s">
        <v>72</v>
      </c>
      <c r="AY994" s="244" t="s">
        <v>157</v>
      </c>
    </row>
    <row r="995" spans="1:51" s="13" customFormat="1" ht="12">
      <c r="A995" s="13"/>
      <c r="B995" s="234"/>
      <c r="C995" s="235"/>
      <c r="D995" s="227" t="s">
        <v>170</v>
      </c>
      <c r="E995" s="236" t="s">
        <v>19</v>
      </c>
      <c r="F995" s="237" t="s">
        <v>1976</v>
      </c>
      <c r="G995" s="235"/>
      <c r="H995" s="238">
        <v>11.672</v>
      </c>
      <c r="I995" s="239"/>
      <c r="J995" s="235"/>
      <c r="K995" s="235"/>
      <c r="L995" s="240"/>
      <c r="M995" s="241"/>
      <c r="N995" s="242"/>
      <c r="O995" s="242"/>
      <c r="P995" s="242"/>
      <c r="Q995" s="242"/>
      <c r="R995" s="242"/>
      <c r="S995" s="242"/>
      <c r="T995" s="24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4" t="s">
        <v>170</v>
      </c>
      <c r="AU995" s="244" t="s">
        <v>82</v>
      </c>
      <c r="AV995" s="13" t="s">
        <v>82</v>
      </c>
      <c r="AW995" s="13" t="s">
        <v>33</v>
      </c>
      <c r="AX995" s="13" t="s">
        <v>72</v>
      </c>
      <c r="AY995" s="244" t="s">
        <v>157</v>
      </c>
    </row>
    <row r="996" spans="1:51" s="14" customFormat="1" ht="12">
      <c r="A996" s="14"/>
      <c r="B996" s="245"/>
      <c r="C996" s="246"/>
      <c r="D996" s="227" t="s">
        <v>170</v>
      </c>
      <c r="E996" s="247" t="s">
        <v>19</v>
      </c>
      <c r="F996" s="248" t="s">
        <v>220</v>
      </c>
      <c r="G996" s="246"/>
      <c r="H996" s="249">
        <v>126.06099999999999</v>
      </c>
      <c r="I996" s="250"/>
      <c r="J996" s="246"/>
      <c r="K996" s="246"/>
      <c r="L996" s="251"/>
      <c r="M996" s="252"/>
      <c r="N996" s="253"/>
      <c r="O996" s="253"/>
      <c r="P996" s="253"/>
      <c r="Q996" s="253"/>
      <c r="R996" s="253"/>
      <c r="S996" s="253"/>
      <c r="T996" s="25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5" t="s">
        <v>170</v>
      </c>
      <c r="AU996" s="255" t="s">
        <v>82</v>
      </c>
      <c r="AV996" s="14" t="s">
        <v>111</v>
      </c>
      <c r="AW996" s="14" t="s">
        <v>33</v>
      </c>
      <c r="AX996" s="14" t="s">
        <v>72</v>
      </c>
      <c r="AY996" s="255" t="s">
        <v>157</v>
      </c>
    </row>
    <row r="997" spans="1:51" s="15" customFormat="1" ht="12">
      <c r="A997" s="15"/>
      <c r="B997" s="256"/>
      <c r="C997" s="257"/>
      <c r="D997" s="227" t="s">
        <v>170</v>
      </c>
      <c r="E997" s="258" t="s">
        <v>19</v>
      </c>
      <c r="F997" s="259" t="s">
        <v>208</v>
      </c>
      <c r="G997" s="257"/>
      <c r="H997" s="260">
        <v>557.3230000000001</v>
      </c>
      <c r="I997" s="261"/>
      <c r="J997" s="257"/>
      <c r="K997" s="257"/>
      <c r="L997" s="262"/>
      <c r="M997" s="263"/>
      <c r="N997" s="264"/>
      <c r="O997" s="264"/>
      <c r="P997" s="264"/>
      <c r="Q997" s="264"/>
      <c r="R997" s="264"/>
      <c r="S997" s="264"/>
      <c r="T997" s="26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66" t="s">
        <v>170</v>
      </c>
      <c r="AU997" s="266" t="s">
        <v>82</v>
      </c>
      <c r="AV997" s="15" t="s">
        <v>164</v>
      </c>
      <c r="AW997" s="15" t="s">
        <v>33</v>
      </c>
      <c r="AX997" s="15" t="s">
        <v>80</v>
      </c>
      <c r="AY997" s="266" t="s">
        <v>157</v>
      </c>
    </row>
    <row r="998" spans="1:65" s="2" customFormat="1" ht="24.15" customHeight="1">
      <c r="A998" s="39"/>
      <c r="B998" s="40"/>
      <c r="C998" s="214" t="s">
        <v>1977</v>
      </c>
      <c r="D998" s="214" t="s">
        <v>159</v>
      </c>
      <c r="E998" s="215" t="s">
        <v>1978</v>
      </c>
      <c r="F998" s="216" t="s">
        <v>1979</v>
      </c>
      <c r="G998" s="217" t="s">
        <v>200</v>
      </c>
      <c r="H998" s="218">
        <v>17</v>
      </c>
      <c r="I998" s="219"/>
      <c r="J998" s="220">
        <f>ROUND(I998*H998,2)</f>
        <v>0</v>
      </c>
      <c r="K998" s="216" t="s">
        <v>163</v>
      </c>
      <c r="L998" s="45"/>
      <c r="M998" s="221" t="s">
        <v>19</v>
      </c>
      <c r="N998" s="222" t="s">
        <v>43</v>
      </c>
      <c r="O998" s="85"/>
      <c r="P998" s="223">
        <f>O998*H998</f>
        <v>0</v>
      </c>
      <c r="Q998" s="223">
        <v>0.0015</v>
      </c>
      <c r="R998" s="223">
        <f>Q998*H998</f>
        <v>0.025500000000000002</v>
      </c>
      <c r="S998" s="223">
        <v>0</v>
      </c>
      <c r="T998" s="224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25" t="s">
        <v>300</v>
      </c>
      <c r="AT998" s="225" t="s">
        <v>159</v>
      </c>
      <c r="AU998" s="225" t="s">
        <v>82</v>
      </c>
      <c r="AY998" s="18" t="s">
        <v>157</v>
      </c>
      <c r="BE998" s="226">
        <f>IF(N998="základní",J998,0)</f>
        <v>0</v>
      </c>
      <c r="BF998" s="226">
        <f>IF(N998="snížená",J998,0)</f>
        <v>0</v>
      </c>
      <c r="BG998" s="226">
        <f>IF(N998="zákl. přenesená",J998,0)</f>
        <v>0</v>
      </c>
      <c r="BH998" s="226">
        <f>IF(N998="sníž. přenesená",J998,0)</f>
        <v>0</v>
      </c>
      <c r="BI998" s="226">
        <f>IF(N998="nulová",J998,0)</f>
        <v>0</v>
      </c>
      <c r="BJ998" s="18" t="s">
        <v>80</v>
      </c>
      <c r="BK998" s="226">
        <f>ROUND(I998*H998,2)</f>
        <v>0</v>
      </c>
      <c r="BL998" s="18" t="s">
        <v>300</v>
      </c>
      <c r="BM998" s="225" t="s">
        <v>1980</v>
      </c>
    </row>
    <row r="999" spans="1:47" s="2" customFormat="1" ht="12">
      <c r="A999" s="39"/>
      <c r="B999" s="40"/>
      <c r="C999" s="41"/>
      <c r="D999" s="227" t="s">
        <v>166</v>
      </c>
      <c r="E999" s="41"/>
      <c r="F999" s="228" t="s">
        <v>1981</v>
      </c>
      <c r="G999" s="41"/>
      <c r="H999" s="41"/>
      <c r="I999" s="229"/>
      <c r="J999" s="41"/>
      <c r="K999" s="41"/>
      <c r="L999" s="45"/>
      <c r="M999" s="230"/>
      <c r="N999" s="231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166</v>
      </c>
      <c r="AU999" s="18" t="s">
        <v>82</v>
      </c>
    </row>
    <row r="1000" spans="1:47" s="2" customFormat="1" ht="12">
      <c r="A1000" s="39"/>
      <c r="B1000" s="40"/>
      <c r="C1000" s="41"/>
      <c r="D1000" s="232" t="s">
        <v>168</v>
      </c>
      <c r="E1000" s="41"/>
      <c r="F1000" s="233" t="s">
        <v>1982</v>
      </c>
      <c r="G1000" s="41"/>
      <c r="H1000" s="41"/>
      <c r="I1000" s="229"/>
      <c r="J1000" s="41"/>
      <c r="K1000" s="41"/>
      <c r="L1000" s="45"/>
      <c r="M1000" s="230"/>
      <c r="N1000" s="231"/>
      <c r="O1000" s="85"/>
      <c r="P1000" s="85"/>
      <c r="Q1000" s="85"/>
      <c r="R1000" s="85"/>
      <c r="S1000" s="85"/>
      <c r="T1000" s="86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T1000" s="18" t="s">
        <v>168</v>
      </c>
      <c r="AU1000" s="18" t="s">
        <v>82</v>
      </c>
    </row>
    <row r="1001" spans="1:65" s="2" customFormat="1" ht="37.8" customHeight="1">
      <c r="A1001" s="39"/>
      <c r="B1001" s="40"/>
      <c r="C1001" s="214" t="s">
        <v>1983</v>
      </c>
      <c r="D1001" s="214" t="s">
        <v>159</v>
      </c>
      <c r="E1001" s="215" t="s">
        <v>1984</v>
      </c>
      <c r="F1001" s="216" t="s">
        <v>1985</v>
      </c>
      <c r="G1001" s="217" t="s">
        <v>200</v>
      </c>
      <c r="H1001" s="218">
        <v>557.323</v>
      </c>
      <c r="I1001" s="219"/>
      <c r="J1001" s="220">
        <f>ROUND(I1001*H1001,2)</f>
        <v>0</v>
      </c>
      <c r="K1001" s="216" t="s">
        <v>163</v>
      </c>
      <c r="L1001" s="45"/>
      <c r="M1001" s="221" t="s">
        <v>19</v>
      </c>
      <c r="N1001" s="222" t="s">
        <v>43</v>
      </c>
      <c r="O1001" s="85"/>
      <c r="P1001" s="223">
        <f>O1001*H1001</f>
        <v>0</v>
      </c>
      <c r="Q1001" s="223">
        <v>0.009</v>
      </c>
      <c r="R1001" s="223">
        <f>Q1001*H1001</f>
        <v>5.0159069999999994</v>
      </c>
      <c r="S1001" s="223">
        <v>0</v>
      </c>
      <c r="T1001" s="224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25" t="s">
        <v>300</v>
      </c>
      <c r="AT1001" s="225" t="s">
        <v>159</v>
      </c>
      <c r="AU1001" s="225" t="s">
        <v>82</v>
      </c>
      <c r="AY1001" s="18" t="s">
        <v>157</v>
      </c>
      <c r="BE1001" s="226">
        <f>IF(N1001="základní",J1001,0)</f>
        <v>0</v>
      </c>
      <c r="BF1001" s="226">
        <f>IF(N1001="snížená",J1001,0)</f>
        <v>0</v>
      </c>
      <c r="BG1001" s="226">
        <f>IF(N1001="zákl. přenesená",J1001,0)</f>
        <v>0</v>
      </c>
      <c r="BH1001" s="226">
        <f>IF(N1001="sníž. přenesená",J1001,0)</f>
        <v>0</v>
      </c>
      <c r="BI1001" s="226">
        <f>IF(N1001="nulová",J1001,0)</f>
        <v>0</v>
      </c>
      <c r="BJ1001" s="18" t="s">
        <v>80</v>
      </c>
      <c r="BK1001" s="226">
        <f>ROUND(I1001*H1001,2)</f>
        <v>0</v>
      </c>
      <c r="BL1001" s="18" t="s">
        <v>300</v>
      </c>
      <c r="BM1001" s="225" t="s">
        <v>1986</v>
      </c>
    </row>
    <row r="1002" spans="1:47" s="2" customFormat="1" ht="12">
      <c r="A1002" s="39"/>
      <c r="B1002" s="40"/>
      <c r="C1002" s="41"/>
      <c r="D1002" s="227" t="s">
        <v>166</v>
      </c>
      <c r="E1002" s="41"/>
      <c r="F1002" s="228" t="s">
        <v>1987</v>
      </c>
      <c r="G1002" s="41"/>
      <c r="H1002" s="41"/>
      <c r="I1002" s="229"/>
      <c r="J1002" s="41"/>
      <c r="K1002" s="41"/>
      <c r="L1002" s="45"/>
      <c r="M1002" s="230"/>
      <c r="N1002" s="231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8" t="s">
        <v>166</v>
      </c>
      <c r="AU1002" s="18" t="s">
        <v>82</v>
      </c>
    </row>
    <row r="1003" spans="1:47" s="2" customFormat="1" ht="12">
      <c r="A1003" s="39"/>
      <c r="B1003" s="40"/>
      <c r="C1003" s="41"/>
      <c r="D1003" s="232" t="s">
        <v>168</v>
      </c>
      <c r="E1003" s="41"/>
      <c r="F1003" s="233" t="s">
        <v>1988</v>
      </c>
      <c r="G1003" s="41"/>
      <c r="H1003" s="41"/>
      <c r="I1003" s="229"/>
      <c r="J1003" s="41"/>
      <c r="K1003" s="41"/>
      <c r="L1003" s="45"/>
      <c r="M1003" s="230"/>
      <c r="N1003" s="231"/>
      <c r="O1003" s="85"/>
      <c r="P1003" s="85"/>
      <c r="Q1003" s="85"/>
      <c r="R1003" s="85"/>
      <c r="S1003" s="85"/>
      <c r="T1003" s="86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168</v>
      </c>
      <c r="AU1003" s="18" t="s">
        <v>82</v>
      </c>
    </row>
    <row r="1004" spans="1:65" s="2" customFormat="1" ht="24.15" customHeight="1">
      <c r="A1004" s="39"/>
      <c r="B1004" s="40"/>
      <c r="C1004" s="272" t="s">
        <v>1989</v>
      </c>
      <c r="D1004" s="272" t="s">
        <v>891</v>
      </c>
      <c r="E1004" s="273" t="s">
        <v>1990</v>
      </c>
      <c r="F1004" s="274" t="s">
        <v>1991</v>
      </c>
      <c r="G1004" s="275" t="s">
        <v>200</v>
      </c>
      <c r="H1004" s="276">
        <v>640.921</v>
      </c>
      <c r="I1004" s="277"/>
      <c r="J1004" s="278">
        <f>ROUND(I1004*H1004,2)</f>
        <v>0</v>
      </c>
      <c r="K1004" s="274" t="s">
        <v>163</v>
      </c>
      <c r="L1004" s="279"/>
      <c r="M1004" s="280" t="s">
        <v>19</v>
      </c>
      <c r="N1004" s="281" t="s">
        <v>43</v>
      </c>
      <c r="O1004" s="85"/>
      <c r="P1004" s="223">
        <f>O1004*H1004</f>
        <v>0</v>
      </c>
      <c r="Q1004" s="223">
        <v>0.02</v>
      </c>
      <c r="R1004" s="223">
        <f>Q1004*H1004</f>
        <v>12.818420000000001</v>
      </c>
      <c r="S1004" s="223">
        <v>0</v>
      </c>
      <c r="T1004" s="224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25" t="s">
        <v>416</v>
      </c>
      <c r="AT1004" s="225" t="s">
        <v>891</v>
      </c>
      <c r="AU1004" s="225" t="s">
        <v>82</v>
      </c>
      <c r="AY1004" s="18" t="s">
        <v>157</v>
      </c>
      <c r="BE1004" s="226">
        <f>IF(N1004="základní",J1004,0)</f>
        <v>0</v>
      </c>
      <c r="BF1004" s="226">
        <f>IF(N1004="snížená",J1004,0)</f>
        <v>0</v>
      </c>
      <c r="BG1004" s="226">
        <f>IF(N1004="zákl. přenesená",J1004,0)</f>
        <v>0</v>
      </c>
      <c r="BH1004" s="226">
        <f>IF(N1004="sníž. přenesená",J1004,0)</f>
        <v>0</v>
      </c>
      <c r="BI1004" s="226">
        <f>IF(N1004="nulová",J1004,0)</f>
        <v>0</v>
      </c>
      <c r="BJ1004" s="18" t="s">
        <v>80</v>
      </c>
      <c r="BK1004" s="226">
        <f>ROUND(I1004*H1004,2)</f>
        <v>0</v>
      </c>
      <c r="BL1004" s="18" t="s">
        <v>300</v>
      </c>
      <c r="BM1004" s="225" t="s">
        <v>1992</v>
      </c>
    </row>
    <row r="1005" spans="1:47" s="2" customFormat="1" ht="12">
      <c r="A1005" s="39"/>
      <c r="B1005" s="40"/>
      <c r="C1005" s="41"/>
      <c r="D1005" s="227" t="s">
        <v>166</v>
      </c>
      <c r="E1005" s="41"/>
      <c r="F1005" s="228" t="s">
        <v>1991</v>
      </c>
      <c r="G1005" s="41"/>
      <c r="H1005" s="41"/>
      <c r="I1005" s="229"/>
      <c r="J1005" s="41"/>
      <c r="K1005" s="41"/>
      <c r="L1005" s="45"/>
      <c r="M1005" s="230"/>
      <c r="N1005" s="231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8" t="s">
        <v>166</v>
      </c>
      <c r="AU1005" s="18" t="s">
        <v>82</v>
      </c>
    </row>
    <row r="1006" spans="1:47" s="2" customFormat="1" ht="12">
      <c r="A1006" s="39"/>
      <c r="B1006" s="40"/>
      <c r="C1006" s="41"/>
      <c r="D1006" s="232" t="s">
        <v>168</v>
      </c>
      <c r="E1006" s="41"/>
      <c r="F1006" s="233" t="s">
        <v>1993</v>
      </c>
      <c r="G1006" s="41"/>
      <c r="H1006" s="41"/>
      <c r="I1006" s="229"/>
      <c r="J1006" s="41"/>
      <c r="K1006" s="41"/>
      <c r="L1006" s="45"/>
      <c r="M1006" s="230"/>
      <c r="N1006" s="231"/>
      <c r="O1006" s="85"/>
      <c r="P1006" s="85"/>
      <c r="Q1006" s="85"/>
      <c r="R1006" s="85"/>
      <c r="S1006" s="85"/>
      <c r="T1006" s="86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T1006" s="18" t="s">
        <v>168</v>
      </c>
      <c r="AU1006" s="18" t="s">
        <v>82</v>
      </c>
    </row>
    <row r="1007" spans="1:47" s="2" customFormat="1" ht="12">
      <c r="A1007" s="39"/>
      <c r="B1007" s="40"/>
      <c r="C1007" s="41"/>
      <c r="D1007" s="227" t="s">
        <v>298</v>
      </c>
      <c r="E1007" s="41"/>
      <c r="F1007" s="268" t="s">
        <v>1994</v>
      </c>
      <c r="G1007" s="41"/>
      <c r="H1007" s="41"/>
      <c r="I1007" s="229"/>
      <c r="J1007" s="41"/>
      <c r="K1007" s="41"/>
      <c r="L1007" s="45"/>
      <c r="M1007" s="230"/>
      <c r="N1007" s="231"/>
      <c r="O1007" s="85"/>
      <c r="P1007" s="85"/>
      <c r="Q1007" s="85"/>
      <c r="R1007" s="85"/>
      <c r="S1007" s="85"/>
      <c r="T1007" s="86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T1007" s="18" t="s">
        <v>298</v>
      </c>
      <c r="AU1007" s="18" t="s">
        <v>82</v>
      </c>
    </row>
    <row r="1008" spans="1:51" s="13" customFormat="1" ht="12">
      <c r="A1008" s="13"/>
      <c r="B1008" s="234"/>
      <c r="C1008" s="235"/>
      <c r="D1008" s="227" t="s">
        <v>170</v>
      </c>
      <c r="E1008" s="235"/>
      <c r="F1008" s="237" t="s">
        <v>1995</v>
      </c>
      <c r="G1008" s="235"/>
      <c r="H1008" s="238">
        <v>640.921</v>
      </c>
      <c r="I1008" s="239"/>
      <c r="J1008" s="235"/>
      <c r="K1008" s="235"/>
      <c r="L1008" s="240"/>
      <c r="M1008" s="241"/>
      <c r="N1008" s="242"/>
      <c r="O1008" s="242"/>
      <c r="P1008" s="242"/>
      <c r="Q1008" s="242"/>
      <c r="R1008" s="242"/>
      <c r="S1008" s="242"/>
      <c r="T1008" s="24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4" t="s">
        <v>170</v>
      </c>
      <c r="AU1008" s="244" t="s">
        <v>82</v>
      </c>
      <c r="AV1008" s="13" t="s">
        <v>82</v>
      </c>
      <c r="AW1008" s="13" t="s">
        <v>4</v>
      </c>
      <c r="AX1008" s="13" t="s">
        <v>80</v>
      </c>
      <c r="AY1008" s="244" t="s">
        <v>157</v>
      </c>
    </row>
    <row r="1009" spans="1:65" s="2" customFormat="1" ht="24.15" customHeight="1">
      <c r="A1009" s="39"/>
      <c r="B1009" s="40"/>
      <c r="C1009" s="214" t="s">
        <v>1996</v>
      </c>
      <c r="D1009" s="214" t="s">
        <v>159</v>
      </c>
      <c r="E1009" s="215" t="s">
        <v>1997</v>
      </c>
      <c r="F1009" s="216" t="s">
        <v>1998</v>
      </c>
      <c r="G1009" s="217" t="s">
        <v>200</v>
      </c>
      <c r="H1009" s="218">
        <v>11.184</v>
      </c>
      <c r="I1009" s="219"/>
      <c r="J1009" s="220">
        <f>ROUND(I1009*H1009,2)</f>
        <v>0</v>
      </c>
      <c r="K1009" s="216" t="s">
        <v>163</v>
      </c>
      <c r="L1009" s="45"/>
      <c r="M1009" s="221" t="s">
        <v>19</v>
      </c>
      <c r="N1009" s="222" t="s">
        <v>43</v>
      </c>
      <c r="O1009" s="85"/>
      <c r="P1009" s="223">
        <f>O1009*H1009</f>
        <v>0</v>
      </c>
      <c r="Q1009" s="223">
        <v>0.00063</v>
      </c>
      <c r="R1009" s="223">
        <f>Q1009*H1009</f>
        <v>0.00704592</v>
      </c>
      <c r="S1009" s="223">
        <v>0</v>
      </c>
      <c r="T1009" s="224">
        <f>S1009*H1009</f>
        <v>0</v>
      </c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R1009" s="225" t="s">
        <v>300</v>
      </c>
      <c r="AT1009" s="225" t="s">
        <v>159</v>
      </c>
      <c r="AU1009" s="225" t="s">
        <v>82</v>
      </c>
      <c r="AY1009" s="18" t="s">
        <v>157</v>
      </c>
      <c r="BE1009" s="226">
        <f>IF(N1009="základní",J1009,0)</f>
        <v>0</v>
      </c>
      <c r="BF1009" s="226">
        <f>IF(N1009="snížená",J1009,0)</f>
        <v>0</v>
      </c>
      <c r="BG1009" s="226">
        <f>IF(N1009="zákl. přenesená",J1009,0)</f>
        <v>0</v>
      </c>
      <c r="BH1009" s="226">
        <f>IF(N1009="sníž. přenesená",J1009,0)</f>
        <v>0</v>
      </c>
      <c r="BI1009" s="226">
        <f>IF(N1009="nulová",J1009,0)</f>
        <v>0</v>
      </c>
      <c r="BJ1009" s="18" t="s">
        <v>80</v>
      </c>
      <c r="BK1009" s="226">
        <f>ROUND(I1009*H1009,2)</f>
        <v>0</v>
      </c>
      <c r="BL1009" s="18" t="s">
        <v>300</v>
      </c>
      <c r="BM1009" s="225" t="s">
        <v>1999</v>
      </c>
    </row>
    <row r="1010" spans="1:47" s="2" customFormat="1" ht="12">
      <c r="A1010" s="39"/>
      <c r="B1010" s="40"/>
      <c r="C1010" s="41"/>
      <c r="D1010" s="227" t="s">
        <v>166</v>
      </c>
      <c r="E1010" s="41"/>
      <c r="F1010" s="228" t="s">
        <v>2000</v>
      </c>
      <c r="G1010" s="41"/>
      <c r="H1010" s="41"/>
      <c r="I1010" s="229"/>
      <c r="J1010" s="41"/>
      <c r="K1010" s="41"/>
      <c r="L1010" s="45"/>
      <c r="M1010" s="230"/>
      <c r="N1010" s="231"/>
      <c r="O1010" s="85"/>
      <c r="P1010" s="85"/>
      <c r="Q1010" s="85"/>
      <c r="R1010" s="85"/>
      <c r="S1010" s="85"/>
      <c r="T1010" s="86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T1010" s="18" t="s">
        <v>166</v>
      </c>
      <c r="AU1010" s="18" t="s">
        <v>82</v>
      </c>
    </row>
    <row r="1011" spans="1:47" s="2" customFormat="1" ht="12">
      <c r="A1011" s="39"/>
      <c r="B1011" s="40"/>
      <c r="C1011" s="41"/>
      <c r="D1011" s="232" t="s">
        <v>168</v>
      </c>
      <c r="E1011" s="41"/>
      <c r="F1011" s="233" t="s">
        <v>2001</v>
      </c>
      <c r="G1011" s="41"/>
      <c r="H1011" s="41"/>
      <c r="I1011" s="229"/>
      <c r="J1011" s="41"/>
      <c r="K1011" s="41"/>
      <c r="L1011" s="45"/>
      <c r="M1011" s="230"/>
      <c r="N1011" s="231"/>
      <c r="O1011" s="85"/>
      <c r="P1011" s="85"/>
      <c r="Q1011" s="85"/>
      <c r="R1011" s="85"/>
      <c r="S1011" s="85"/>
      <c r="T1011" s="86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8" t="s">
        <v>168</v>
      </c>
      <c r="AU1011" s="18" t="s">
        <v>82</v>
      </c>
    </row>
    <row r="1012" spans="1:51" s="13" customFormat="1" ht="12">
      <c r="A1012" s="13"/>
      <c r="B1012" s="234"/>
      <c r="C1012" s="235"/>
      <c r="D1012" s="227" t="s">
        <v>170</v>
      </c>
      <c r="E1012" s="236" t="s">
        <v>19</v>
      </c>
      <c r="F1012" s="237" t="s">
        <v>2002</v>
      </c>
      <c r="G1012" s="235"/>
      <c r="H1012" s="238">
        <v>9.6</v>
      </c>
      <c r="I1012" s="239"/>
      <c r="J1012" s="235"/>
      <c r="K1012" s="235"/>
      <c r="L1012" s="240"/>
      <c r="M1012" s="241"/>
      <c r="N1012" s="242"/>
      <c r="O1012" s="242"/>
      <c r="P1012" s="242"/>
      <c r="Q1012" s="242"/>
      <c r="R1012" s="242"/>
      <c r="S1012" s="242"/>
      <c r="T1012" s="24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4" t="s">
        <v>170</v>
      </c>
      <c r="AU1012" s="244" t="s">
        <v>82</v>
      </c>
      <c r="AV1012" s="13" t="s">
        <v>82</v>
      </c>
      <c r="AW1012" s="13" t="s">
        <v>33</v>
      </c>
      <c r="AX1012" s="13" t="s">
        <v>72</v>
      </c>
      <c r="AY1012" s="244" t="s">
        <v>157</v>
      </c>
    </row>
    <row r="1013" spans="1:51" s="13" customFormat="1" ht="12">
      <c r="A1013" s="13"/>
      <c r="B1013" s="234"/>
      <c r="C1013" s="235"/>
      <c r="D1013" s="227" t="s">
        <v>170</v>
      </c>
      <c r="E1013" s="236" t="s">
        <v>19</v>
      </c>
      <c r="F1013" s="237" t="s">
        <v>2003</v>
      </c>
      <c r="G1013" s="235"/>
      <c r="H1013" s="238">
        <v>1.584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4" t="s">
        <v>170</v>
      </c>
      <c r="AU1013" s="244" t="s">
        <v>82</v>
      </c>
      <c r="AV1013" s="13" t="s">
        <v>82</v>
      </c>
      <c r="AW1013" s="13" t="s">
        <v>33</v>
      </c>
      <c r="AX1013" s="13" t="s">
        <v>72</v>
      </c>
      <c r="AY1013" s="244" t="s">
        <v>157</v>
      </c>
    </row>
    <row r="1014" spans="1:51" s="15" customFormat="1" ht="12">
      <c r="A1014" s="15"/>
      <c r="B1014" s="256"/>
      <c r="C1014" s="257"/>
      <c r="D1014" s="227" t="s">
        <v>170</v>
      </c>
      <c r="E1014" s="258" t="s">
        <v>19</v>
      </c>
      <c r="F1014" s="259" t="s">
        <v>208</v>
      </c>
      <c r="G1014" s="257"/>
      <c r="H1014" s="260">
        <v>11.184</v>
      </c>
      <c r="I1014" s="261"/>
      <c r="J1014" s="257"/>
      <c r="K1014" s="257"/>
      <c r="L1014" s="262"/>
      <c r="M1014" s="263"/>
      <c r="N1014" s="264"/>
      <c r="O1014" s="264"/>
      <c r="P1014" s="264"/>
      <c r="Q1014" s="264"/>
      <c r="R1014" s="264"/>
      <c r="S1014" s="264"/>
      <c r="T1014" s="26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66" t="s">
        <v>170</v>
      </c>
      <c r="AU1014" s="266" t="s">
        <v>82</v>
      </c>
      <c r="AV1014" s="15" t="s">
        <v>164</v>
      </c>
      <c r="AW1014" s="15" t="s">
        <v>33</v>
      </c>
      <c r="AX1014" s="15" t="s">
        <v>80</v>
      </c>
      <c r="AY1014" s="266" t="s">
        <v>157</v>
      </c>
    </row>
    <row r="1015" spans="1:65" s="2" customFormat="1" ht="24.15" customHeight="1">
      <c r="A1015" s="39"/>
      <c r="B1015" s="40"/>
      <c r="C1015" s="272" t="s">
        <v>2004</v>
      </c>
      <c r="D1015" s="272" t="s">
        <v>891</v>
      </c>
      <c r="E1015" s="273" t="s">
        <v>2005</v>
      </c>
      <c r="F1015" s="274" t="s">
        <v>2006</v>
      </c>
      <c r="G1015" s="275" t="s">
        <v>200</v>
      </c>
      <c r="H1015" s="276">
        <v>12.302</v>
      </c>
      <c r="I1015" s="277"/>
      <c r="J1015" s="278">
        <f>ROUND(I1015*H1015,2)</f>
        <v>0</v>
      </c>
      <c r="K1015" s="274" t="s">
        <v>163</v>
      </c>
      <c r="L1015" s="279"/>
      <c r="M1015" s="280" t="s">
        <v>19</v>
      </c>
      <c r="N1015" s="281" t="s">
        <v>43</v>
      </c>
      <c r="O1015" s="85"/>
      <c r="P1015" s="223">
        <f>O1015*H1015</f>
        <v>0</v>
      </c>
      <c r="Q1015" s="223">
        <v>0.0075</v>
      </c>
      <c r="R1015" s="223">
        <f>Q1015*H1015</f>
        <v>0.092265</v>
      </c>
      <c r="S1015" s="223">
        <v>0</v>
      </c>
      <c r="T1015" s="224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25" t="s">
        <v>416</v>
      </c>
      <c r="AT1015" s="225" t="s">
        <v>891</v>
      </c>
      <c r="AU1015" s="225" t="s">
        <v>82</v>
      </c>
      <c r="AY1015" s="18" t="s">
        <v>157</v>
      </c>
      <c r="BE1015" s="226">
        <f>IF(N1015="základní",J1015,0)</f>
        <v>0</v>
      </c>
      <c r="BF1015" s="226">
        <f>IF(N1015="snížená",J1015,0)</f>
        <v>0</v>
      </c>
      <c r="BG1015" s="226">
        <f>IF(N1015="zákl. přenesená",J1015,0)</f>
        <v>0</v>
      </c>
      <c r="BH1015" s="226">
        <f>IF(N1015="sníž. přenesená",J1015,0)</f>
        <v>0</v>
      </c>
      <c r="BI1015" s="226">
        <f>IF(N1015="nulová",J1015,0)</f>
        <v>0</v>
      </c>
      <c r="BJ1015" s="18" t="s">
        <v>80</v>
      </c>
      <c r="BK1015" s="226">
        <f>ROUND(I1015*H1015,2)</f>
        <v>0</v>
      </c>
      <c r="BL1015" s="18" t="s">
        <v>300</v>
      </c>
      <c r="BM1015" s="225" t="s">
        <v>2007</v>
      </c>
    </row>
    <row r="1016" spans="1:47" s="2" customFormat="1" ht="12">
      <c r="A1016" s="39"/>
      <c r="B1016" s="40"/>
      <c r="C1016" s="41"/>
      <c r="D1016" s="227" t="s">
        <v>166</v>
      </c>
      <c r="E1016" s="41"/>
      <c r="F1016" s="228" t="s">
        <v>2006</v>
      </c>
      <c r="G1016" s="41"/>
      <c r="H1016" s="41"/>
      <c r="I1016" s="229"/>
      <c r="J1016" s="41"/>
      <c r="K1016" s="41"/>
      <c r="L1016" s="45"/>
      <c r="M1016" s="230"/>
      <c r="N1016" s="231"/>
      <c r="O1016" s="85"/>
      <c r="P1016" s="85"/>
      <c r="Q1016" s="85"/>
      <c r="R1016" s="85"/>
      <c r="S1016" s="85"/>
      <c r="T1016" s="86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T1016" s="18" t="s">
        <v>166</v>
      </c>
      <c r="AU1016" s="18" t="s">
        <v>82</v>
      </c>
    </row>
    <row r="1017" spans="1:47" s="2" customFormat="1" ht="12">
      <c r="A1017" s="39"/>
      <c r="B1017" s="40"/>
      <c r="C1017" s="41"/>
      <c r="D1017" s="232" t="s">
        <v>168</v>
      </c>
      <c r="E1017" s="41"/>
      <c r="F1017" s="233" t="s">
        <v>2008</v>
      </c>
      <c r="G1017" s="41"/>
      <c r="H1017" s="41"/>
      <c r="I1017" s="229"/>
      <c r="J1017" s="41"/>
      <c r="K1017" s="41"/>
      <c r="L1017" s="45"/>
      <c r="M1017" s="230"/>
      <c r="N1017" s="231"/>
      <c r="O1017" s="85"/>
      <c r="P1017" s="85"/>
      <c r="Q1017" s="85"/>
      <c r="R1017" s="85"/>
      <c r="S1017" s="85"/>
      <c r="T1017" s="86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T1017" s="18" t="s">
        <v>168</v>
      </c>
      <c r="AU1017" s="18" t="s">
        <v>82</v>
      </c>
    </row>
    <row r="1018" spans="1:51" s="13" customFormat="1" ht="12">
      <c r="A1018" s="13"/>
      <c r="B1018" s="234"/>
      <c r="C1018" s="235"/>
      <c r="D1018" s="227" t="s">
        <v>170</v>
      </c>
      <c r="E1018" s="235"/>
      <c r="F1018" s="237" t="s">
        <v>2009</v>
      </c>
      <c r="G1018" s="235"/>
      <c r="H1018" s="238">
        <v>12.302</v>
      </c>
      <c r="I1018" s="239"/>
      <c r="J1018" s="235"/>
      <c r="K1018" s="235"/>
      <c r="L1018" s="240"/>
      <c r="M1018" s="241"/>
      <c r="N1018" s="242"/>
      <c r="O1018" s="242"/>
      <c r="P1018" s="242"/>
      <c r="Q1018" s="242"/>
      <c r="R1018" s="242"/>
      <c r="S1018" s="242"/>
      <c r="T1018" s="24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4" t="s">
        <v>170</v>
      </c>
      <c r="AU1018" s="244" t="s">
        <v>82</v>
      </c>
      <c r="AV1018" s="13" t="s">
        <v>82</v>
      </c>
      <c r="AW1018" s="13" t="s">
        <v>4</v>
      </c>
      <c r="AX1018" s="13" t="s">
        <v>80</v>
      </c>
      <c r="AY1018" s="244" t="s">
        <v>157</v>
      </c>
    </row>
    <row r="1019" spans="1:65" s="2" customFormat="1" ht="21.75" customHeight="1">
      <c r="A1019" s="39"/>
      <c r="B1019" s="40"/>
      <c r="C1019" s="214" t="s">
        <v>2010</v>
      </c>
      <c r="D1019" s="214" t="s">
        <v>159</v>
      </c>
      <c r="E1019" s="215" t="s">
        <v>2011</v>
      </c>
      <c r="F1019" s="216" t="s">
        <v>2012</v>
      </c>
      <c r="G1019" s="217" t="s">
        <v>247</v>
      </c>
      <c r="H1019" s="218">
        <v>278.662</v>
      </c>
      <c r="I1019" s="219"/>
      <c r="J1019" s="220">
        <f>ROUND(I1019*H1019,2)</f>
        <v>0</v>
      </c>
      <c r="K1019" s="216" t="s">
        <v>163</v>
      </c>
      <c r="L1019" s="45"/>
      <c r="M1019" s="221" t="s">
        <v>19</v>
      </c>
      <c r="N1019" s="222" t="s">
        <v>43</v>
      </c>
      <c r="O1019" s="85"/>
      <c r="P1019" s="223">
        <f>O1019*H1019</f>
        <v>0</v>
      </c>
      <c r="Q1019" s="223">
        <v>0.0005</v>
      </c>
      <c r="R1019" s="223">
        <f>Q1019*H1019</f>
        <v>0.13933099999999998</v>
      </c>
      <c r="S1019" s="223">
        <v>0</v>
      </c>
      <c r="T1019" s="224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25" t="s">
        <v>300</v>
      </c>
      <c r="AT1019" s="225" t="s">
        <v>159</v>
      </c>
      <c r="AU1019" s="225" t="s">
        <v>82</v>
      </c>
      <c r="AY1019" s="18" t="s">
        <v>157</v>
      </c>
      <c r="BE1019" s="226">
        <f>IF(N1019="základní",J1019,0)</f>
        <v>0</v>
      </c>
      <c r="BF1019" s="226">
        <f>IF(N1019="snížená",J1019,0)</f>
        <v>0</v>
      </c>
      <c r="BG1019" s="226">
        <f>IF(N1019="zákl. přenesená",J1019,0)</f>
        <v>0</v>
      </c>
      <c r="BH1019" s="226">
        <f>IF(N1019="sníž. přenesená",J1019,0)</f>
        <v>0</v>
      </c>
      <c r="BI1019" s="226">
        <f>IF(N1019="nulová",J1019,0)</f>
        <v>0</v>
      </c>
      <c r="BJ1019" s="18" t="s">
        <v>80</v>
      </c>
      <c r="BK1019" s="226">
        <f>ROUND(I1019*H1019,2)</f>
        <v>0</v>
      </c>
      <c r="BL1019" s="18" t="s">
        <v>300</v>
      </c>
      <c r="BM1019" s="225" t="s">
        <v>2013</v>
      </c>
    </row>
    <row r="1020" spans="1:47" s="2" customFormat="1" ht="12">
      <c r="A1020" s="39"/>
      <c r="B1020" s="40"/>
      <c r="C1020" s="41"/>
      <c r="D1020" s="227" t="s">
        <v>166</v>
      </c>
      <c r="E1020" s="41"/>
      <c r="F1020" s="228" t="s">
        <v>2014</v>
      </c>
      <c r="G1020" s="41"/>
      <c r="H1020" s="41"/>
      <c r="I1020" s="229"/>
      <c r="J1020" s="41"/>
      <c r="K1020" s="41"/>
      <c r="L1020" s="45"/>
      <c r="M1020" s="230"/>
      <c r="N1020" s="231"/>
      <c r="O1020" s="85"/>
      <c r="P1020" s="85"/>
      <c r="Q1020" s="85"/>
      <c r="R1020" s="85"/>
      <c r="S1020" s="85"/>
      <c r="T1020" s="86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T1020" s="18" t="s">
        <v>166</v>
      </c>
      <c r="AU1020" s="18" t="s">
        <v>82</v>
      </c>
    </row>
    <row r="1021" spans="1:47" s="2" customFormat="1" ht="12">
      <c r="A1021" s="39"/>
      <c r="B1021" s="40"/>
      <c r="C1021" s="41"/>
      <c r="D1021" s="232" t="s">
        <v>168</v>
      </c>
      <c r="E1021" s="41"/>
      <c r="F1021" s="233" t="s">
        <v>2015</v>
      </c>
      <c r="G1021" s="41"/>
      <c r="H1021" s="41"/>
      <c r="I1021" s="229"/>
      <c r="J1021" s="41"/>
      <c r="K1021" s="41"/>
      <c r="L1021" s="45"/>
      <c r="M1021" s="230"/>
      <c r="N1021" s="231"/>
      <c r="O1021" s="85"/>
      <c r="P1021" s="85"/>
      <c r="Q1021" s="85"/>
      <c r="R1021" s="85"/>
      <c r="S1021" s="85"/>
      <c r="T1021" s="86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T1021" s="18" t="s">
        <v>168</v>
      </c>
      <c r="AU1021" s="18" t="s">
        <v>82</v>
      </c>
    </row>
    <row r="1022" spans="1:47" s="2" customFormat="1" ht="12">
      <c r="A1022" s="39"/>
      <c r="B1022" s="40"/>
      <c r="C1022" s="41"/>
      <c r="D1022" s="227" t="s">
        <v>298</v>
      </c>
      <c r="E1022" s="41"/>
      <c r="F1022" s="268" t="s">
        <v>2016</v>
      </c>
      <c r="G1022" s="41"/>
      <c r="H1022" s="41"/>
      <c r="I1022" s="229"/>
      <c r="J1022" s="41"/>
      <c r="K1022" s="41"/>
      <c r="L1022" s="45"/>
      <c r="M1022" s="230"/>
      <c r="N1022" s="231"/>
      <c r="O1022" s="85"/>
      <c r="P1022" s="85"/>
      <c r="Q1022" s="85"/>
      <c r="R1022" s="85"/>
      <c r="S1022" s="85"/>
      <c r="T1022" s="86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T1022" s="18" t="s">
        <v>298</v>
      </c>
      <c r="AU1022" s="18" t="s">
        <v>82</v>
      </c>
    </row>
    <row r="1023" spans="1:51" s="13" customFormat="1" ht="12">
      <c r="A1023" s="13"/>
      <c r="B1023" s="234"/>
      <c r="C1023" s="235"/>
      <c r="D1023" s="227" t="s">
        <v>170</v>
      </c>
      <c r="E1023" s="236" t="s">
        <v>19</v>
      </c>
      <c r="F1023" s="237" t="s">
        <v>2017</v>
      </c>
      <c r="G1023" s="235"/>
      <c r="H1023" s="238">
        <v>278.662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4" t="s">
        <v>170</v>
      </c>
      <c r="AU1023" s="244" t="s">
        <v>82</v>
      </c>
      <c r="AV1023" s="13" t="s">
        <v>82</v>
      </c>
      <c r="AW1023" s="13" t="s">
        <v>33</v>
      </c>
      <c r="AX1023" s="13" t="s">
        <v>80</v>
      </c>
      <c r="AY1023" s="244" t="s">
        <v>157</v>
      </c>
    </row>
    <row r="1024" spans="1:65" s="2" customFormat="1" ht="24.15" customHeight="1">
      <c r="A1024" s="39"/>
      <c r="B1024" s="40"/>
      <c r="C1024" s="214" t="s">
        <v>2018</v>
      </c>
      <c r="D1024" s="214" t="s">
        <v>159</v>
      </c>
      <c r="E1024" s="215" t="s">
        <v>2019</v>
      </c>
      <c r="F1024" s="216" t="s">
        <v>2020</v>
      </c>
      <c r="G1024" s="217" t="s">
        <v>190</v>
      </c>
      <c r="H1024" s="218">
        <v>18.266</v>
      </c>
      <c r="I1024" s="219"/>
      <c r="J1024" s="220">
        <f>ROUND(I1024*H1024,2)</f>
        <v>0</v>
      </c>
      <c r="K1024" s="216" t="s">
        <v>163</v>
      </c>
      <c r="L1024" s="45"/>
      <c r="M1024" s="221" t="s">
        <v>19</v>
      </c>
      <c r="N1024" s="222" t="s">
        <v>43</v>
      </c>
      <c r="O1024" s="85"/>
      <c r="P1024" s="223">
        <f>O1024*H1024</f>
        <v>0</v>
      </c>
      <c r="Q1024" s="223">
        <v>0</v>
      </c>
      <c r="R1024" s="223">
        <f>Q1024*H1024</f>
        <v>0</v>
      </c>
      <c r="S1024" s="223">
        <v>0</v>
      </c>
      <c r="T1024" s="224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25" t="s">
        <v>300</v>
      </c>
      <c r="AT1024" s="225" t="s">
        <v>159</v>
      </c>
      <c r="AU1024" s="225" t="s">
        <v>82</v>
      </c>
      <c r="AY1024" s="18" t="s">
        <v>157</v>
      </c>
      <c r="BE1024" s="226">
        <f>IF(N1024="základní",J1024,0)</f>
        <v>0</v>
      </c>
      <c r="BF1024" s="226">
        <f>IF(N1024="snížená",J1024,0)</f>
        <v>0</v>
      </c>
      <c r="BG1024" s="226">
        <f>IF(N1024="zákl. přenesená",J1024,0)</f>
        <v>0</v>
      </c>
      <c r="BH1024" s="226">
        <f>IF(N1024="sníž. přenesená",J1024,0)</f>
        <v>0</v>
      </c>
      <c r="BI1024" s="226">
        <f>IF(N1024="nulová",J1024,0)</f>
        <v>0</v>
      </c>
      <c r="BJ1024" s="18" t="s">
        <v>80</v>
      </c>
      <c r="BK1024" s="226">
        <f>ROUND(I1024*H1024,2)</f>
        <v>0</v>
      </c>
      <c r="BL1024" s="18" t="s">
        <v>300</v>
      </c>
      <c r="BM1024" s="225" t="s">
        <v>2021</v>
      </c>
    </row>
    <row r="1025" spans="1:47" s="2" customFormat="1" ht="12">
      <c r="A1025" s="39"/>
      <c r="B1025" s="40"/>
      <c r="C1025" s="41"/>
      <c r="D1025" s="227" t="s">
        <v>166</v>
      </c>
      <c r="E1025" s="41"/>
      <c r="F1025" s="228" t="s">
        <v>2022</v>
      </c>
      <c r="G1025" s="41"/>
      <c r="H1025" s="41"/>
      <c r="I1025" s="229"/>
      <c r="J1025" s="41"/>
      <c r="K1025" s="41"/>
      <c r="L1025" s="45"/>
      <c r="M1025" s="230"/>
      <c r="N1025" s="231"/>
      <c r="O1025" s="85"/>
      <c r="P1025" s="85"/>
      <c r="Q1025" s="85"/>
      <c r="R1025" s="85"/>
      <c r="S1025" s="85"/>
      <c r="T1025" s="86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T1025" s="18" t="s">
        <v>166</v>
      </c>
      <c r="AU1025" s="18" t="s">
        <v>82</v>
      </c>
    </row>
    <row r="1026" spans="1:47" s="2" customFormat="1" ht="12">
      <c r="A1026" s="39"/>
      <c r="B1026" s="40"/>
      <c r="C1026" s="41"/>
      <c r="D1026" s="232" t="s">
        <v>168</v>
      </c>
      <c r="E1026" s="41"/>
      <c r="F1026" s="233" t="s">
        <v>2023</v>
      </c>
      <c r="G1026" s="41"/>
      <c r="H1026" s="41"/>
      <c r="I1026" s="229"/>
      <c r="J1026" s="41"/>
      <c r="K1026" s="41"/>
      <c r="L1026" s="45"/>
      <c r="M1026" s="230"/>
      <c r="N1026" s="231"/>
      <c r="O1026" s="85"/>
      <c r="P1026" s="85"/>
      <c r="Q1026" s="85"/>
      <c r="R1026" s="85"/>
      <c r="S1026" s="85"/>
      <c r="T1026" s="86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T1026" s="18" t="s">
        <v>168</v>
      </c>
      <c r="AU1026" s="18" t="s">
        <v>82</v>
      </c>
    </row>
    <row r="1027" spans="1:63" s="12" customFormat="1" ht="22.8" customHeight="1">
      <c r="A1027" s="12"/>
      <c r="B1027" s="198"/>
      <c r="C1027" s="199"/>
      <c r="D1027" s="200" t="s">
        <v>71</v>
      </c>
      <c r="E1027" s="212" t="s">
        <v>2024</v>
      </c>
      <c r="F1027" s="212" t="s">
        <v>2025</v>
      </c>
      <c r="G1027" s="199"/>
      <c r="H1027" s="199"/>
      <c r="I1027" s="202"/>
      <c r="J1027" s="213">
        <f>BK1027</f>
        <v>0</v>
      </c>
      <c r="K1027" s="199"/>
      <c r="L1027" s="204"/>
      <c r="M1027" s="205"/>
      <c r="N1027" s="206"/>
      <c r="O1027" s="206"/>
      <c r="P1027" s="207">
        <f>SUM(P1028:P1037)</f>
        <v>0</v>
      </c>
      <c r="Q1027" s="206"/>
      <c r="R1027" s="207">
        <f>SUM(R1028:R1037)</f>
        <v>0.024</v>
      </c>
      <c r="S1027" s="206"/>
      <c r="T1027" s="208">
        <f>SUM(T1028:T1037)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09" t="s">
        <v>82</v>
      </c>
      <c r="AT1027" s="210" t="s">
        <v>71</v>
      </c>
      <c r="AU1027" s="210" t="s">
        <v>80</v>
      </c>
      <c r="AY1027" s="209" t="s">
        <v>157</v>
      </c>
      <c r="BK1027" s="211">
        <f>SUM(BK1028:BK1037)</f>
        <v>0</v>
      </c>
    </row>
    <row r="1028" spans="1:65" s="2" customFormat="1" ht="24.15" customHeight="1">
      <c r="A1028" s="39"/>
      <c r="B1028" s="40"/>
      <c r="C1028" s="214" t="s">
        <v>2026</v>
      </c>
      <c r="D1028" s="214" t="s">
        <v>159</v>
      </c>
      <c r="E1028" s="215" t="s">
        <v>2027</v>
      </c>
      <c r="F1028" s="216" t="s">
        <v>2028</v>
      </c>
      <c r="G1028" s="217" t="s">
        <v>200</v>
      </c>
      <c r="H1028" s="218">
        <v>75</v>
      </c>
      <c r="I1028" s="219"/>
      <c r="J1028" s="220">
        <f>ROUND(I1028*H1028,2)</f>
        <v>0</v>
      </c>
      <c r="K1028" s="216" t="s">
        <v>163</v>
      </c>
      <c r="L1028" s="45"/>
      <c r="M1028" s="221" t="s">
        <v>19</v>
      </c>
      <c r="N1028" s="222" t="s">
        <v>43</v>
      </c>
      <c r="O1028" s="85"/>
      <c r="P1028" s="223">
        <f>O1028*H1028</f>
        <v>0</v>
      </c>
      <c r="Q1028" s="223">
        <v>8E-05</v>
      </c>
      <c r="R1028" s="223">
        <f>Q1028*H1028</f>
        <v>0.006</v>
      </c>
      <c r="S1028" s="223">
        <v>0</v>
      </c>
      <c r="T1028" s="224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25" t="s">
        <v>300</v>
      </c>
      <c r="AT1028" s="225" t="s">
        <v>159</v>
      </c>
      <c r="AU1028" s="225" t="s">
        <v>82</v>
      </c>
      <c r="AY1028" s="18" t="s">
        <v>157</v>
      </c>
      <c r="BE1028" s="226">
        <f>IF(N1028="základní",J1028,0)</f>
        <v>0</v>
      </c>
      <c r="BF1028" s="226">
        <f>IF(N1028="snížená",J1028,0)</f>
        <v>0</v>
      </c>
      <c r="BG1028" s="226">
        <f>IF(N1028="zákl. přenesená",J1028,0)</f>
        <v>0</v>
      </c>
      <c r="BH1028" s="226">
        <f>IF(N1028="sníž. přenesená",J1028,0)</f>
        <v>0</v>
      </c>
      <c r="BI1028" s="226">
        <f>IF(N1028="nulová",J1028,0)</f>
        <v>0</v>
      </c>
      <c r="BJ1028" s="18" t="s">
        <v>80</v>
      </c>
      <c r="BK1028" s="226">
        <f>ROUND(I1028*H1028,2)</f>
        <v>0</v>
      </c>
      <c r="BL1028" s="18" t="s">
        <v>300</v>
      </c>
      <c r="BM1028" s="225" t="s">
        <v>2029</v>
      </c>
    </row>
    <row r="1029" spans="1:47" s="2" customFormat="1" ht="12">
      <c r="A1029" s="39"/>
      <c r="B1029" s="40"/>
      <c r="C1029" s="41"/>
      <c r="D1029" s="227" t="s">
        <v>166</v>
      </c>
      <c r="E1029" s="41"/>
      <c r="F1029" s="228" t="s">
        <v>2030</v>
      </c>
      <c r="G1029" s="41"/>
      <c r="H1029" s="41"/>
      <c r="I1029" s="229"/>
      <c r="J1029" s="41"/>
      <c r="K1029" s="41"/>
      <c r="L1029" s="45"/>
      <c r="M1029" s="230"/>
      <c r="N1029" s="231"/>
      <c r="O1029" s="85"/>
      <c r="P1029" s="85"/>
      <c r="Q1029" s="85"/>
      <c r="R1029" s="85"/>
      <c r="S1029" s="85"/>
      <c r="T1029" s="86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T1029" s="18" t="s">
        <v>166</v>
      </c>
      <c r="AU1029" s="18" t="s">
        <v>82</v>
      </c>
    </row>
    <row r="1030" spans="1:47" s="2" customFormat="1" ht="12">
      <c r="A1030" s="39"/>
      <c r="B1030" s="40"/>
      <c r="C1030" s="41"/>
      <c r="D1030" s="232" t="s">
        <v>168</v>
      </c>
      <c r="E1030" s="41"/>
      <c r="F1030" s="233" t="s">
        <v>2031</v>
      </c>
      <c r="G1030" s="41"/>
      <c r="H1030" s="41"/>
      <c r="I1030" s="229"/>
      <c r="J1030" s="41"/>
      <c r="K1030" s="41"/>
      <c r="L1030" s="45"/>
      <c r="M1030" s="230"/>
      <c r="N1030" s="231"/>
      <c r="O1030" s="85"/>
      <c r="P1030" s="85"/>
      <c r="Q1030" s="85"/>
      <c r="R1030" s="85"/>
      <c r="S1030" s="85"/>
      <c r="T1030" s="86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T1030" s="18" t="s">
        <v>168</v>
      </c>
      <c r="AU1030" s="18" t="s">
        <v>82</v>
      </c>
    </row>
    <row r="1031" spans="1:65" s="2" customFormat="1" ht="24.15" customHeight="1">
      <c r="A1031" s="39"/>
      <c r="B1031" s="40"/>
      <c r="C1031" s="214" t="s">
        <v>2032</v>
      </c>
      <c r="D1031" s="214" t="s">
        <v>159</v>
      </c>
      <c r="E1031" s="215" t="s">
        <v>2033</v>
      </c>
      <c r="F1031" s="216" t="s">
        <v>2034</v>
      </c>
      <c r="G1031" s="217" t="s">
        <v>200</v>
      </c>
      <c r="H1031" s="218">
        <v>75</v>
      </c>
      <c r="I1031" s="219"/>
      <c r="J1031" s="220">
        <f>ROUND(I1031*H1031,2)</f>
        <v>0</v>
      </c>
      <c r="K1031" s="216" t="s">
        <v>163</v>
      </c>
      <c r="L1031" s="45"/>
      <c r="M1031" s="221" t="s">
        <v>19</v>
      </c>
      <c r="N1031" s="222" t="s">
        <v>43</v>
      </c>
      <c r="O1031" s="85"/>
      <c r="P1031" s="223">
        <f>O1031*H1031</f>
        <v>0</v>
      </c>
      <c r="Q1031" s="223">
        <v>0.00012</v>
      </c>
      <c r="R1031" s="223">
        <f>Q1031*H1031</f>
        <v>0.009000000000000001</v>
      </c>
      <c r="S1031" s="223">
        <v>0</v>
      </c>
      <c r="T1031" s="224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25" t="s">
        <v>300</v>
      </c>
      <c r="AT1031" s="225" t="s">
        <v>159</v>
      </c>
      <c r="AU1031" s="225" t="s">
        <v>82</v>
      </c>
      <c r="AY1031" s="18" t="s">
        <v>157</v>
      </c>
      <c r="BE1031" s="226">
        <f>IF(N1031="základní",J1031,0)</f>
        <v>0</v>
      </c>
      <c r="BF1031" s="226">
        <f>IF(N1031="snížená",J1031,0)</f>
        <v>0</v>
      </c>
      <c r="BG1031" s="226">
        <f>IF(N1031="zákl. přenesená",J1031,0)</f>
        <v>0</v>
      </c>
      <c r="BH1031" s="226">
        <f>IF(N1031="sníž. přenesená",J1031,0)</f>
        <v>0</v>
      </c>
      <c r="BI1031" s="226">
        <f>IF(N1031="nulová",J1031,0)</f>
        <v>0</v>
      </c>
      <c r="BJ1031" s="18" t="s">
        <v>80</v>
      </c>
      <c r="BK1031" s="226">
        <f>ROUND(I1031*H1031,2)</f>
        <v>0</v>
      </c>
      <c r="BL1031" s="18" t="s">
        <v>300</v>
      </c>
      <c r="BM1031" s="225" t="s">
        <v>2035</v>
      </c>
    </row>
    <row r="1032" spans="1:47" s="2" customFormat="1" ht="12">
      <c r="A1032" s="39"/>
      <c r="B1032" s="40"/>
      <c r="C1032" s="41"/>
      <c r="D1032" s="227" t="s">
        <v>166</v>
      </c>
      <c r="E1032" s="41"/>
      <c r="F1032" s="228" t="s">
        <v>2036</v>
      </c>
      <c r="G1032" s="41"/>
      <c r="H1032" s="41"/>
      <c r="I1032" s="229"/>
      <c r="J1032" s="41"/>
      <c r="K1032" s="41"/>
      <c r="L1032" s="45"/>
      <c r="M1032" s="230"/>
      <c r="N1032" s="231"/>
      <c r="O1032" s="85"/>
      <c r="P1032" s="85"/>
      <c r="Q1032" s="85"/>
      <c r="R1032" s="85"/>
      <c r="S1032" s="85"/>
      <c r="T1032" s="86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T1032" s="18" t="s">
        <v>166</v>
      </c>
      <c r="AU1032" s="18" t="s">
        <v>82</v>
      </c>
    </row>
    <row r="1033" spans="1:47" s="2" customFormat="1" ht="12">
      <c r="A1033" s="39"/>
      <c r="B1033" s="40"/>
      <c r="C1033" s="41"/>
      <c r="D1033" s="232" t="s">
        <v>168</v>
      </c>
      <c r="E1033" s="41"/>
      <c r="F1033" s="233" t="s">
        <v>2037</v>
      </c>
      <c r="G1033" s="41"/>
      <c r="H1033" s="41"/>
      <c r="I1033" s="229"/>
      <c r="J1033" s="41"/>
      <c r="K1033" s="41"/>
      <c r="L1033" s="45"/>
      <c r="M1033" s="230"/>
      <c r="N1033" s="231"/>
      <c r="O1033" s="85"/>
      <c r="P1033" s="85"/>
      <c r="Q1033" s="85"/>
      <c r="R1033" s="85"/>
      <c r="S1033" s="85"/>
      <c r="T1033" s="86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T1033" s="18" t="s">
        <v>168</v>
      </c>
      <c r="AU1033" s="18" t="s">
        <v>82</v>
      </c>
    </row>
    <row r="1034" spans="1:65" s="2" customFormat="1" ht="24.15" customHeight="1">
      <c r="A1034" s="39"/>
      <c r="B1034" s="40"/>
      <c r="C1034" s="214" t="s">
        <v>2038</v>
      </c>
      <c r="D1034" s="214" t="s">
        <v>159</v>
      </c>
      <c r="E1034" s="215" t="s">
        <v>2039</v>
      </c>
      <c r="F1034" s="216" t="s">
        <v>2040</v>
      </c>
      <c r="G1034" s="217" t="s">
        <v>200</v>
      </c>
      <c r="H1034" s="218">
        <v>75</v>
      </c>
      <c r="I1034" s="219"/>
      <c r="J1034" s="220">
        <f>ROUND(I1034*H1034,2)</f>
        <v>0</v>
      </c>
      <c r="K1034" s="216" t="s">
        <v>163</v>
      </c>
      <c r="L1034" s="45"/>
      <c r="M1034" s="221" t="s">
        <v>19</v>
      </c>
      <c r="N1034" s="222" t="s">
        <v>43</v>
      </c>
      <c r="O1034" s="85"/>
      <c r="P1034" s="223">
        <f>O1034*H1034</f>
        <v>0</v>
      </c>
      <c r="Q1034" s="223">
        <v>0.00012</v>
      </c>
      <c r="R1034" s="223">
        <f>Q1034*H1034</f>
        <v>0.009000000000000001</v>
      </c>
      <c r="S1034" s="223">
        <v>0</v>
      </c>
      <c r="T1034" s="224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25" t="s">
        <v>300</v>
      </c>
      <c r="AT1034" s="225" t="s">
        <v>159</v>
      </c>
      <c r="AU1034" s="225" t="s">
        <v>82</v>
      </c>
      <c r="AY1034" s="18" t="s">
        <v>157</v>
      </c>
      <c r="BE1034" s="226">
        <f>IF(N1034="základní",J1034,0)</f>
        <v>0</v>
      </c>
      <c r="BF1034" s="226">
        <f>IF(N1034="snížená",J1034,0)</f>
        <v>0</v>
      </c>
      <c r="BG1034" s="226">
        <f>IF(N1034="zákl. přenesená",J1034,0)</f>
        <v>0</v>
      </c>
      <c r="BH1034" s="226">
        <f>IF(N1034="sníž. přenesená",J1034,0)</f>
        <v>0</v>
      </c>
      <c r="BI1034" s="226">
        <f>IF(N1034="nulová",J1034,0)</f>
        <v>0</v>
      </c>
      <c r="BJ1034" s="18" t="s">
        <v>80</v>
      </c>
      <c r="BK1034" s="226">
        <f>ROUND(I1034*H1034,2)</f>
        <v>0</v>
      </c>
      <c r="BL1034" s="18" t="s">
        <v>300</v>
      </c>
      <c r="BM1034" s="225" t="s">
        <v>2041</v>
      </c>
    </row>
    <row r="1035" spans="1:47" s="2" customFormat="1" ht="12">
      <c r="A1035" s="39"/>
      <c r="B1035" s="40"/>
      <c r="C1035" s="41"/>
      <c r="D1035" s="227" t="s">
        <v>166</v>
      </c>
      <c r="E1035" s="41"/>
      <c r="F1035" s="228" t="s">
        <v>2042</v>
      </c>
      <c r="G1035" s="41"/>
      <c r="H1035" s="41"/>
      <c r="I1035" s="229"/>
      <c r="J1035" s="41"/>
      <c r="K1035" s="41"/>
      <c r="L1035" s="45"/>
      <c r="M1035" s="230"/>
      <c r="N1035" s="231"/>
      <c r="O1035" s="85"/>
      <c r="P1035" s="85"/>
      <c r="Q1035" s="85"/>
      <c r="R1035" s="85"/>
      <c r="S1035" s="85"/>
      <c r="T1035" s="86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T1035" s="18" t="s">
        <v>166</v>
      </c>
      <c r="AU1035" s="18" t="s">
        <v>82</v>
      </c>
    </row>
    <row r="1036" spans="1:47" s="2" customFormat="1" ht="12">
      <c r="A1036" s="39"/>
      <c r="B1036" s="40"/>
      <c r="C1036" s="41"/>
      <c r="D1036" s="232" t="s">
        <v>168</v>
      </c>
      <c r="E1036" s="41"/>
      <c r="F1036" s="233" t="s">
        <v>2043</v>
      </c>
      <c r="G1036" s="41"/>
      <c r="H1036" s="41"/>
      <c r="I1036" s="229"/>
      <c r="J1036" s="41"/>
      <c r="K1036" s="41"/>
      <c r="L1036" s="45"/>
      <c r="M1036" s="230"/>
      <c r="N1036" s="231"/>
      <c r="O1036" s="85"/>
      <c r="P1036" s="85"/>
      <c r="Q1036" s="85"/>
      <c r="R1036" s="85"/>
      <c r="S1036" s="85"/>
      <c r="T1036" s="86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T1036" s="18" t="s">
        <v>168</v>
      </c>
      <c r="AU1036" s="18" t="s">
        <v>82</v>
      </c>
    </row>
    <row r="1037" spans="1:51" s="13" customFormat="1" ht="12">
      <c r="A1037" s="13"/>
      <c r="B1037" s="234"/>
      <c r="C1037" s="235"/>
      <c r="D1037" s="227" t="s">
        <v>170</v>
      </c>
      <c r="E1037" s="236" t="s">
        <v>19</v>
      </c>
      <c r="F1037" s="237" t="s">
        <v>2044</v>
      </c>
      <c r="G1037" s="235"/>
      <c r="H1037" s="238">
        <v>75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4" t="s">
        <v>170</v>
      </c>
      <c r="AU1037" s="244" t="s">
        <v>82</v>
      </c>
      <c r="AV1037" s="13" t="s">
        <v>82</v>
      </c>
      <c r="AW1037" s="13" t="s">
        <v>33</v>
      </c>
      <c r="AX1037" s="13" t="s">
        <v>80</v>
      </c>
      <c r="AY1037" s="244" t="s">
        <v>157</v>
      </c>
    </row>
    <row r="1038" spans="1:63" s="12" customFormat="1" ht="22.8" customHeight="1">
      <c r="A1038" s="12"/>
      <c r="B1038" s="198"/>
      <c r="C1038" s="199"/>
      <c r="D1038" s="200" t="s">
        <v>71</v>
      </c>
      <c r="E1038" s="212" t="s">
        <v>2045</v>
      </c>
      <c r="F1038" s="212" t="s">
        <v>2046</v>
      </c>
      <c r="G1038" s="199"/>
      <c r="H1038" s="199"/>
      <c r="I1038" s="202"/>
      <c r="J1038" s="213">
        <f>BK1038</f>
        <v>0</v>
      </c>
      <c r="K1038" s="199"/>
      <c r="L1038" s="204"/>
      <c r="M1038" s="205"/>
      <c r="N1038" s="206"/>
      <c r="O1038" s="206"/>
      <c r="P1038" s="207">
        <f>SUM(P1039:P1075)</f>
        <v>0</v>
      </c>
      <c r="Q1038" s="206"/>
      <c r="R1038" s="207">
        <f>SUM(R1039:R1075)</f>
        <v>7.123023030000001</v>
      </c>
      <c r="S1038" s="206"/>
      <c r="T1038" s="208">
        <f>SUM(T1039:T1075)</f>
        <v>1.2812513900000002</v>
      </c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R1038" s="209" t="s">
        <v>82</v>
      </c>
      <c r="AT1038" s="210" t="s">
        <v>71</v>
      </c>
      <c r="AU1038" s="210" t="s">
        <v>80</v>
      </c>
      <c r="AY1038" s="209" t="s">
        <v>157</v>
      </c>
      <c r="BK1038" s="211">
        <f>SUM(BK1039:BK1075)</f>
        <v>0</v>
      </c>
    </row>
    <row r="1039" spans="1:65" s="2" customFormat="1" ht="16.5" customHeight="1">
      <c r="A1039" s="39"/>
      <c r="B1039" s="40"/>
      <c r="C1039" s="214" t="s">
        <v>2047</v>
      </c>
      <c r="D1039" s="214" t="s">
        <v>159</v>
      </c>
      <c r="E1039" s="215" t="s">
        <v>2048</v>
      </c>
      <c r="F1039" s="216" t="s">
        <v>2049</v>
      </c>
      <c r="G1039" s="217" t="s">
        <v>200</v>
      </c>
      <c r="H1039" s="218">
        <v>4133.069</v>
      </c>
      <c r="I1039" s="219"/>
      <c r="J1039" s="220">
        <f>ROUND(I1039*H1039,2)</f>
        <v>0</v>
      </c>
      <c r="K1039" s="216" t="s">
        <v>163</v>
      </c>
      <c r="L1039" s="45"/>
      <c r="M1039" s="221" t="s">
        <v>19</v>
      </c>
      <c r="N1039" s="222" t="s">
        <v>43</v>
      </c>
      <c r="O1039" s="85"/>
      <c r="P1039" s="223">
        <f>O1039*H1039</f>
        <v>0</v>
      </c>
      <c r="Q1039" s="223">
        <v>0.001</v>
      </c>
      <c r="R1039" s="223">
        <f>Q1039*H1039</f>
        <v>4.133069000000001</v>
      </c>
      <c r="S1039" s="223">
        <v>0.00031</v>
      </c>
      <c r="T1039" s="224">
        <f>S1039*H1039</f>
        <v>1.2812513900000002</v>
      </c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R1039" s="225" t="s">
        <v>300</v>
      </c>
      <c r="AT1039" s="225" t="s">
        <v>159</v>
      </c>
      <c r="AU1039" s="225" t="s">
        <v>82</v>
      </c>
      <c r="AY1039" s="18" t="s">
        <v>157</v>
      </c>
      <c r="BE1039" s="226">
        <f>IF(N1039="základní",J1039,0)</f>
        <v>0</v>
      </c>
      <c r="BF1039" s="226">
        <f>IF(N1039="snížená",J1039,0)</f>
        <v>0</v>
      </c>
      <c r="BG1039" s="226">
        <f>IF(N1039="zákl. přenesená",J1039,0)</f>
        <v>0</v>
      </c>
      <c r="BH1039" s="226">
        <f>IF(N1039="sníž. přenesená",J1039,0)</f>
        <v>0</v>
      </c>
      <c r="BI1039" s="226">
        <f>IF(N1039="nulová",J1039,0)</f>
        <v>0</v>
      </c>
      <c r="BJ1039" s="18" t="s">
        <v>80</v>
      </c>
      <c r="BK1039" s="226">
        <f>ROUND(I1039*H1039,2)</f>
        <v>0</v>
      </c>
      <c r="BL1039" s="18" t="s">
        <v>300</v>
      </c>
      <c r="BM1039" s="225" t="s">
        <v>2050</v>
      </c>
    </row>
    <row r="1040" spans="1:47" s="2" customFormat="1" ht="12">
      <c r="A1040" s="39"/>
      <c r="B1040" s="40"/>
      <c r="C1040" s="41"/>
      <c r="D1040" s="227" t="s">
        <v>166</v>
      </c>
      <c r="E1040" s="41"/>
      <c r="F1040" s="228" t="s">
        <v>2051</v>
      </c>
      <c r="G1040" s="41"/>
      <c r="H1040" s="41"/>
      <c r="I1040" s="229"/>
      <c r="J1040" s="41"/>
      <c r="K1040" s="41"/>
      <c r="L1040" s="45"/>
      <c r="M1040" s="230"/>
      <c r="N1040" s="231"/>
      <c r="O1040" s="85"/>
      <c r="P1040" s="85"/>
      <c r="Q1040" s="85"/>
      <c r="R1040" s="85"/>
      <c r="S1040" s="85"/>
      <c r="T1040" s="86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T1040" s="18" t="s">
        <v>166</v>
      </c>
      <c r="AU1040" s="18" t="s">
        <v>82</v>
      </c>
    </row>
    <row r="1041" spans="1:47" s="2" customFormat="1" ht="12">
      <c r="A1041" s="39"/>
      <c r="B1041" s="40"/>
      <c r="C1041" s="41"/>
      <c r="D1041" s="232" t="s">
        <v>168</v>
      </c>
      <c r="E1041" s="41"/>
      <c r="F1041" s="233" t="s">
        <v>2052</v>
      </c>
      <c r="G1041" s="41"/>
      <c r="H1041" s="41"/>
      <c r="I1041" s="229"/>
      <c r="J1041" s="41"/>
      <c r="K1041" s="41"/>
      <c r="L1041" s="45"/>
      <c r="M1041" s="230"/>
      <c r="N1041" s="231"/>
      <c r="O1041" s="85"/>
      <c r="P1041" s="85"/>
      <c r="Q1041" s="85"/>
      <c r="R1041" s="85"/>
      <c r="S1041" s="85"/>
      <c r="T1041" s="86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T1041" s="18" t="s">
        <v>168</v>
      </c>
      <c r="AU1041" s="18" t="s">
        <v>82</v>
      </c>
    </row>
    <row r="1042" spans="1:51" s="13" customFormat="1" ht="12">
      <c r="A1042" s="13"/>
      <c r="B1042" s="234"/>
      <c r="C1042" s="235"/>
      <c r="D1042" s="227" t="s">
        <v>170</v>
      </c>
      <c r="E1042" s="236" t="s">
        <v>19</v>
      </c>
      <c r="F1042" s="237" t="s">
        <v>2053</v>
      </c>
      <c r="G1042" s="235"/>
      <c r="H1042" s="238">
        <v>190.2</v>
      </c>
      <c r="I1042" s="239"/>
      <c r="J1042" s="235"/>
      <c r="K1042" s="235"/>
      <c r="L1042" s="240"/>
      <c r="M1042" s="241"/>
      <c r="N1042" s="242"/>
      <c r="O1042" s="242"/>
      <c r="P1042" s="242"/>
      <c r="Q1042" s="242"/>
      <c r="R1042" s="242"/>
      <c r="S1042" s="242"/>
      <c r="T1042" s="24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4" t="s">
        <v>170</v>
      </c>
      <c r="AU1042" s="244" t="s">
        <v>82</v>
      </c>
      <c r="AV1042" s="13" t="s">
        <v>82</v>
      </c>
      <c r="AW1042" s="13" t="s">
        <v>33</v>
      </c>
      <c r="AX1042" s="13" t="s">
        <v>72</v>
      </c>
      <c r="AY1042" s="244" t="s">
        <v>157</v>
      </c>
    </row>
    <row r="1043" spans="1:51" s="13" customFormat="1" ht="12">
      <c r="A1043" s="13"/>
      <c r="B1043" s="234"/>
      <c r="C1043" s="235"/>
      <c r="D1043" s="227" t="s">
        <v>170</v>
      </c>
      <c r="E1043" s="236" t="s">
        <v>19</v>
      </c>
      <c r="F1043" s="237" t="s">
        <v>2054</v>
      </c>
      <c r="G1043" s="235"/>
      <c r="H1043" s="238">
        <v>89.4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44" t="s">
        <v>170</v>
      </c>
      <c r="AU1043" s="244" t="s">
        <v>82</v>
      </c>
      <c r="AV1043" s="13" t="s">
        <v>82</v>
      </c>
      <c r="AW1043" s="13" t="s">
        <v>33</v>
      </c>
      <c r="AX1043" s="13" t="s">
        <v>72</v>
      </c>
      <c r="AY1043" s="244" t="s">
        <v>157</v>
      </c>
    </row>
    <row r="1044" spans="1:51" s="13" customFormat="1" ht="12">
      <c r="A1044" s="13"/>
      <c r="B1044" s="234"/>
      <c r="C1044" s="235"/>
      <c r="D1044" s="227" t="s">
        <v>170</v>
      </c>
      <c r="E1044" s="236" t="s">
        <v>19</v>
      </c>
      <c r="F1044" s="237" t="s">
        <v>2055</v>
      </c>
      <c r="G1044" s="235"/>
      <c r="H1044" s="238">
        <v>105</v>
      </c>
      <c r="I1044" s="239"/>
      <c r="J1044" s="235"/>
      <c r="K1044" s="235"/>
      <c r="L1044" s="240"/>
      <c r="M1044" s="241"/>
      <c r="N1044" s="242"/>
      <c r="O1044" s="242"/>
      <c r="P1044" s="242"/>
      <c r="Q1044" s="242"/>
      <c r="R1044" s="242"/>
      <c r="S1044" s="242"/>
      <c r="T1044" s="24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4" t="s">
        <v>170</v>
      </c>
      <c r="AU1044" s="244" t="s">
        <v>82</v>
      </c>
      <c r="AV1044" s="13" t="s">
        <v>82</v>
      </c>
      <c r="AW1044" s="13" t="s">
        <v>33</v>
      </c>
      <c r="AX1044" s="13" t="s">
        <v>72</v>
      </c>
      <c r="AY1044" s="244" t="s">
        <v>157</v>
      </c>
    </row>
    <row r="1045" spans="1:51" s="13" customFormat="1" ht="12">
      <c r="A1045" s="13"/>
      <c r="B1045" s="234"/>
      <c r="C1045" s="235"/>
      <c r="D1045" s="227" t="s">
        <v>170</v>
      </c>
      <c r="E1045" s="236" t="s">
        <v>19</v>
      </c>
      <c r="F1045" s="237" t="s">
        <v>2056</v>
      </c>
      <c r="G1045" s="235"/>
      <c r="H1045" s="238">
        <v>75.6</v>
      </c>
      <c r="I1045" s="239"/>
      <c r="J1045" s="235"/>
      <c r="K1045" s="235"/>
      <c r="L1045" s="240"/>
      <c r="M1045" s="241"/>
      <c r="N1045" s="242"/>
      <c r="O1045" s="242"/>
      <c r="P1045" s="242"/>
      <c r="Q1045" s="242"/>
      <c r="R1045" s="242"/>
      <c r="S1045" s="242"/>
      <c r="T1045" s="24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4" t="s">
        <v>170</v>
      </c>
      <c r="AU1045" s="244" t="s">
        <v>82</v>
      </c>
      <c r="AV1045" s="13" t="s">
        <v>82</v>
      </c>
      <c r="AW1045" s="13" t="s">
        <v>33</v>
      </c>
      <c r="AX1045" s="13" t="s">
        <v>72</v>
      </c>
      <c r="AY1045" s="244" t="s">
        <v>157</v>
      </c>
    </row>
    <row r="1046" spans="1:51" s="13" customFormat="1" ht="12">
      <c r="A1046" s="13"/>
      <c r="B1046" s="234"/>
      <c r="C1046" s="235"/>
      <c r="D1046" s="227" t="s">
        <v>170</v>
      </c>
      <c r="E1046" s="236" t="s">
        <v>19</v>
      </c>
      <c r="F1046" s="237" t="s">
        <v>2057</v>
      </c>
      <c r="G1046" s="235"/>
      <c r="H1046" s="238">
        <v>62.4</v>
      </c>
      <c r="I1046" s="239"/>
      <c r="J1046" s="235"/>
      <c r="K1046" s="235"/>
      <c r="L1046" s="240"/>
      <c r="M1046" s="241"/>
      <c r="N1046" s="242"/>
      <c r="O1046" s="242"/>
      <c r="P1046" s="242"/>
      <c r="Q1046" s="242"/>
      <c r="R1046" s="242"/>
      <c r="S1046" s="242"/>
      <c r="T1046" s="24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4" t="s">
        <v>170</v>
      </c>
      <c r="AU1046" s="244" t="s">
        <v>82</v>
      </c>
      <c r="AV1046" s="13" t="s">
        <v>82</v>
      </c>
      <c r="AW1046" s="13" t="s">
        <v>33</v>
      </c>
      <c r="AX1046" s="13" t="s">
        <v>72</v>
      </c>
      <c r="AY1046" s="244" t="s">
        <v>157</v>
      </c>
    </row>
    <row r="1047" spans="1:51" s="13" customFormat="1" ht="12">
      <c r="A1047" s="13"/>
      <c r="B1047" s="234"/>
      <c r="C1047" s="235"/>
      <c r="D1047" s="227" t="s">
        <v>170</v>
      </c>
      <c r="E1047" s="236" t="s">
        <v>19</v>
      </c>
      <c r="F1047" s="237" t="s">
        <v>2058</v>
      </c>
      <c r="G1047" s="235"/>
      <c r="H1047" s="238">
        <v>43.5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4" t="s">
        <v>170</v>
      </c>
      <c r="AU1047" s="244" t="s">
        <v>82</v>
      </c>
      <c r="AV1047" s="13" t="s">
        <v>82</v>
      </c>
      <c r="AW1047" s="13" t="s">
        <v>33</v>
      </c>
      <c r="AX1047" s="13" t="s">
        <v>72</v>
      </c>
      <c r="AY1047" s="244" t="s">
        <v>157</v>
      </c>
    </row>
    <row r="1048" spans="1:51" s="13" customFormat="1" ht="12">
      <c r="A1048" s="13"/>
      <c r="B1048" s="234"/>
      <c r="C1048" s="235"/>
      <c r="D1048" s="227" t="s">
        <v>170</v>
      </c>
      <c r="E1048" s="236" t="s">
        <v>19</v>
      </c>
      <c r="F1048" s="237" t="s">
        <v>2059</v>
      </c>
      <c r="G1048" s="235"/>
      <c r="H1048" s="238">
        <v>366</v>
      </c>
      <c r="I1048" s="239"/>
      <c r="J1048" s="235"/>
      <c r="K1048" s="235"/>
      <c r="L1048" s="240"/>
      <c r="M1048" s="241"/>
      <c r="N1048" s="242"/>
      <c r="O1048" s="242"/>
      <c r="P1048" s="242"/>
      <c r="Q1048" s="242"/>
      <c r="R1048" s="242"/>
      <c r="S1048" s="242"/>
      <c r="T1048" s="24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4" t="s">
        <v>170</v>
      </c>
      <c r="AU1048" s="244" t="s">
        <v>82</v>
      </c>
      <c r="AV1048" s="13" t="s">
        <v>82</v>
      </c>
      <c r="AW1048" s="13" t="s">
        <v>33</v>
      </c>
      <c r="AX1048" s="13" t="s">
        <v>72</v>
      </c>
      <c r="AY1048" s="244" t="s">
        <v>157</v>
      </c>
    </row>
    <row r="1049" spans="1:51" s="13" customFormat="1" ht="12">
      <c r="A1049" s="13"/>
      <c r="B1049" s="234"/>
      <c r="C1049" s="235"/>
      <c r="D1049" s="227" t="s">
        <v>170</v>
      </c>
      <c r="E1049" s="236" t="s">
        <v>19</v>
      </c>
      <c r="F1049" s="237" t="s">
        <v>2060</v>
      </c>
      <c r="G1049" s="235"/>
      <c r="H1049" s="238">
        <v>34.683</v>
      </c>
      <c r="I1049" s="239"/>
      <c r="J1049" s="235"/>
      <c r="K1049" s="235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44" t="s">
        <v>170</v>
      </c>
      <c r="AU1049" s="244" t="s">
        <v>82</v>
      </c>
      <c r="AV1049" s="13" t="s">
        <v>82</v>
      </c>
      <c r="AW1049" s="13" t="s">
        <v>33</v>
      </c>
      <c r="AX1049" s="13" t="s">
        <v>72</v>
      </c>
      <c r="AY1049" s="244" t="s">
        <v>157</v>
      </c>
    </row>
    <row r="1050" spans="1:51" s="14" customFormat="1" ht="12">
      <c r="A1050" s="14"/>
      <c r="B1050" s="245"/>
      <c r="C1050" s="246"/>
      <c r="D1050" s="227" t="s">
        <v>170</v>
      </c>
      <c r="E1050" s="247" t="s">
        <v>19</v>
      </c>
      <c r="F1050" s="248" t="s">
        <v>205</v>
      </c>
      <c r="G1050" s="246"/>
      <c r="H1050" s="249">
        <v>966.783</v>
      </c>
      <c r="I1050" s="250"/>
      <c r="J1050" s="246"/>
      <c r="K1050" s="246"/>
      <c r="L1050" s="251"/>
      <c r="M1050" s="252"/>
      <c r="N1050" s="253"/>
      <c r="O1050" s="253"/>
      <c r="P1050" s="253"/>
      <c r="Q1050" s="253"/>
      <c r="R1050" s="253"/>
      <c r="S1050" s="253"/>
      <c r="T1050" s="25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55" t="s">
        <v>170</v>
      </c>
      <c r="AU1050" s="255" t="s">
        <v>82</v>
      </c>
      <c r="AV1050" s="14" t="s">
        <v>111</v>
      </c>
      <c r="AW1050" s="14" t="s">
        <v>33</v>
      </c>
      <c r="AX1050" s="14" t="s">
        <v>72</v>
      </c>
      <c r="AY1050" s="255" t="s">
        <v>157</v>
      </c>
    </row>
    <row r="1051" spans="1:51" s="13" customFormat="1" ht="12">
      <c r="A1051" s="13"/>
      <c r="B1051" s="234"/>
      <c r="C1051" s="235"/>
      <c r="D1051" s="227" t="s">
        <v>170</v>
      </c>
      <c r="E1051" s="236" t="s">
        <v>19</v>
      </c>
      <c r="F1051" s="237" t="s">
        <v>2061</v>
      </c>
      <c r="G1051" s="235"/>
      <c r="H1051" s="238">
        <v>663.6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44" t="s">
        <v>170</v>
      </c>
      <c r="AU1051" s="244" t="s">
        <v>82</v>
      </c>
      <c r="AV1051" s="13" t="s">
        <v>82</v>
      </c>
      <c r="AW1051" s="13" t="s">
        <v>33</v>
      </c>
      <c r="AX1051" s="13" t="s">
        <v>72</v>
      </c>
      <c r="AY1051" s="244" t="s">
        <v>157</v>
      </c>
    </row>
    <row r="1052" spans="1:51" s="13" customFormat="1" ht="12">
      <c r="A1052" s="13"/>
      <c r="B1052" s="234"/>
      <c r="C1052" s="235"/>
      <c r="D1052" s="227" t="s">
        <v>170</v>
      </c>
      <c r="E1052" s="236" t="s">
        <v>19</v>
      </c>
      <c r="F1052" s="237" t="s">
        <v>2062</v>
      </c>
      <c r="G1052" s="235"/>
      <c r="H1052" s="238">
        <v>69.366</v>
      </c>
      <c r="I1052" s="239"/>
      <c r="J1052" s="235"/>
      <c r="K1052" s="235"/>
      <c r="L1052" s="240"/>
      <c r="M1052" s="241"/>
      <c r="N1052" s="242"/>
      <c r="O1052" s="242"/>
      <c r="P1052" s="242"/>
      <c r="Q1052" s="242"/>
      <c r="R1052" s="242"/>
      <c r="S1052" s="242"/>
      <c r="T1052" s="24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4" t="s">
        <v>170</v>
      </c>
      <c r="AU1052" s="244" t="s">
        <v>82</v>
      </c>
      <c r="AV1052" s="13" t="s">
        <v>82</v>
      </c>
      <c r="AW1052" s="13" t="s">
        <v>33</v>
      </c>
      <c r="AX1052" s="13" t="s">
        <v>72</v>
      </c>
      <c r="AY1052" s="244" t="s">
        <v>157</v>
      </c>
    </row>
    <row r="1053" spans="1:51" s="14" customFormat="1" ht="12">
      <c r="A1053" s="14"/>
      <c r="B1053" s="245"/>
      <c r="C1053" s="246"/>
      <c r="D1053" s="227" t="s">
        <v>170</v>
      </c>
      <c r="E1053" s="247" t="s">
        <v>19</v>
      </c>
      <c r="F1053" s="248" t="s">
        <v>207</v>
      </c>
      <c r="G1053" s="246"/>
      <c r="H1053" s="249">
        <v>732.966</v>
      </c>
      <c r="I1053" s="250"/>
      <c r="J1053" s="246"/>
      <c r="K1053" s="246"/>
      <c r="L1053" s="251"/>
      <c r="M1053" s="252"/>
      <c r="N1053" s="253"/>
      <c r="O1053" s="253"/>
      <c r="P1053" s="253"/>
      <c r="Q1053" s="253"/>
      <c r="R1053" s="253"/>
      <c r="S1053" s="253"/>
      <c r="T1053" s="25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5" t="s">
        <v>170</v>
      </c>
      <c r="AU1053" s="255" t="s">
        <v>82</v>
      </c>
      <c r="AV1053" s="14" t="s">
        <v>111</v>
      </c>
      <c r="AW1053" s="14" t="s">
        <v>33</v>
      </c>
      <c r="AX1053" s="14" t="s">
        <v>72</v>
      </c>
      <c r="AY1053" s="255" t="s">
        <v>157</v>
      </c>
    </row>
    <row r="1054" spans="1:51" s="13" customFormat="1" ht="12">
      <c r="A1054" s="13"/>
      <c r="B1054" s="234"/>
      <c r="C1054" s="235"/>
      <c r="D1054" s="227" t="s">
        <v>170</v>
      </c>
      <c r="E1054" s="236" t="s">
        <v>19</v>
      </c>
      <c r="F1054" s="237" t="s">
        <v>2063</v>
      </c>
      <c r="G1054" s="235"/>
      <c r="H1054" s="238">
        <v>357.21</v>
      </c>
      <c r="I1054" s="239"/>
      <c r="J1054" s="235"/>
      <c r="K1054" s="235"/>
      <c r="L1054" s="240"/>
      <c r="M1054" s="241"/>
      <c r="N1054" s="242"/>
      <c r="O1054" s="242"/>
      <c r="P1054" s="242"/>
      <c r="Q1054" s="242"/>
      <c r="R1054" s="242"/>
      <c r="S1054" s="242"/>
      <c r="T1054" s="24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4" t="s">
        <v>170</v>
      </c>
      <c r="AU1054" s="244" t="s">
        <v>82</v>
      </c>
      <c r="AV1054" s="13" t="s">
        <v>82</v>
      </c>
      <c r="AW1054" s="13" t="s">
        <v>33</v>
      </c>
      <c r="AX1054" s="13" t="s">
        <v>72</v>
      </c>
      <c r="AY1054" s="244" t="s">
        <v>157</v>
      </c>
    </row>
    <row r="1055" spans="1:51" s="14" customFormat="1" ht="12">
      <c r="A1055" s="14"/>
      <c r="B1055" s="245"/>
      <c r="C1055" s="246"/>
      <c r="D1055" s="227" t="s">
        <v>170</v>
      </c>
      <c r="E1055" s="247" t="s">
        <v>19</v>
      </c>
      <c r="F1055" s="248" t="s">
        <v>218</v>
      </c>
      <c r="G1055" s="246"/>
      <c r="H1055" s="249">
        <v>357.21</v>
      </c>
      <c r="I1055" s="250"/>
      <c r="J1055" s="246"/>
      <c r="K1055" s="246"/>
      <c r="L1055" s="251"/>
      <c r="M1055" s="252"/>
      <c r="N1055" s="253"/>
      <c r="O1055" s="253"/>
      <c r="P1055" s="253"/>
      <c r="Q1055" s="253"/>
      <c r="R1055" s="253"/>
      <c r="S1055" s="253"/>
      <c r="T1055" s="25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5" t="s">
        <v>170</v>
      </c>
      <c r="AU1055" s="255" t="s">
        <v>82</v>
      </c>
      <c r="AV1055" s="14" t="s">
        <v>111</v>
      </c>
      <c r="AW1055" s="14" t="s">
        <v>33</v>
      </c>
      <c r="AX1055" s="14" t="s">
        <v>72</v>
      </c>
      <c r="AY1055" s="255" t="s">
        <v>157</v>
      </c>
    </row>
    <row r="1056" spans="1:51" s="13" customFormat="1" ht="12">
      <c r="A1056" s="13"/>
      <c r="B1056" s="234"/>
      <c r="C1056" s="235"/>
      <c r="D1056" s="227" t="s">
        <v>170</v>
      </c>
      <c r="E1056" s="236" t="s">
        <v>19</v>
      </c>
      <c r="F1056" s="237" t="s">
        <v>2064</v>
      </c>
      <c r="G1056" s="235"/>
      <c r="H1056" s="238">
        <v>405.945</v>
      </c>
      <c r="I1056" s="239"/>
      <c r="J1056" s="235"/>
      <c r="K1056" s="235"/>
      <c r="L1056" s="240"/>
      <c r="M1056" s="241"/>
      <c r="N1056" s="242"/>
      <c r="O1056" s="242"/>
      <c r="P1056" s="242"/>
      <c r="Q1056" s="242"/>
      <c r="R1056" s="242"/>
      <c r="S1056" s="242"/>
      <c r="T1056" s="24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44" t="s">
        <v>170</v>
      </c>
      <c r="AU1056" s="244" t="s">
        <v>82</v>
      </c>
      <c r="AV1056" s="13" t="s">
        <v>82</v>
      </c>
      <c r="AW1056" s="13" t="s">
        <v>33</v>
      </c>
      <c r="AX1056" s="13" t="s">
        <v>72</v>
      </c>
      <c r="AY1056" s="244" t="s">
        <v>157</v>
      </c>
    </row>
    <row r="1057" spans="1:51" s="14" customFormat="1" ht="12">
      <c r="A1057" s="14"/>
      <c r="B1057" s="245"/>
      <c r="C1057" s="246"/>
      <c r="D1057" s="227" t="s">
        <v>170</v>
      </c>
      <c r="E1057" s="247" t="s">
        <v>19</v>
      </c>
      <c r="F1057" s="248" t="s">
        <v>220</v>
      </c>
      <c r="G1057" s="246"/>
      <c r="H1057" s="249">
        <v>405.945</v>
      </c>
      <c r="I1057" s="250"/>
      <c r="J1057" s="246"/>
      <c r="K1057" s="246"/>
      <c r="L1057" s="251"/>
      <c r="M1057" s="252"/>
      <c r="N1057" s="253"/>
      <c r="O1057" s="253"/>
      <c r="P1057" s="253"/>
      <c r="Q1057" s="253"/>
      <c r="R1057" s="253"/>
      <c r="S1057" s="253"/>
      <c r="T1057" s="25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5" t="s">
        <v>170</v>
      </c>
      <c r="AU1057" s="255" t="s">
        <v>82</v>
      </c>
      <c r="AV1057" s="14" t="s">
        <v>111</v>
      </c>
      <c r="AW1057" s="14" t="s">
        <v>33</v>
      </c>
      <c r="AX1057" s="14" t="s">
        <v>72</v>
      </c>
      <c r="AY1057" s="255" t="s">
        <v>157</v>
      </c>
    </row>
    <row r="1058" spans="1:51" s="13" customFormat="1" ht="12">
      <c r="A1058" s="13"/>
      <c r="B1058" s="234"/>
      <c r="C1058" s="235"/>
      <c r="D1058" s="227" t="s">
        <v>170</v>
      </c>
      <c r="E1058" s="236" t="s">
        <v>19</v>
      </c>
      <c r="F1058" s="237" t="s">
        <v>2065</v>
      </c>
      <c r="G1058" s="235"/>
      <c r="H1058" s="238">
        <v>424.035</v>
      </c>
      <c r="I1058" s="239"/>
      <c r="J1058" s="235"/>
      <c r="K1058" s="235"/>
      <c r="L1058" s="240"/>
      <c r="M1058" s="241"/>
      <c r="N1058" s="242"/>
      <c r="O1058" s="242"/>
      <c r="P1058" s="242"/>
      <c r="Q1058" s="242"/>
      <c r="R1058" s="242"/>
      <c r="S1058" s="242"/>
      <c r="T1058" s="24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4" t="s">
        <v>170</v>
      </c>
      <c r="AU1058" s="244" t="s">
        <v>82</v>
      </c>
      <c r="AV1058" s="13" t="s">
        <v>82</v>
      </c>
      <c r="AW1058" s="13" t="s">
        <v>33</v>
      </c>
      <c r="AX1058" s="13" t="s">
        <v>72</v>
      </c>
      <c r="AY1058" s="244" t="s">
        <v>157</v>
      </c>
    </row>
    <row r="1059" spans="1:51" s="14" customFormat="1" ht="12">
      <c r="A1059" s="14"/>
      <c r="B1059" s="245"/>
      <c r="C1059" s="246"/>
      <c r="D1059" s="227" t="s">
        <v>170</v>
      </c>
      <c r="E1059" s="247" t="s">
        <v>19</v>
      </c>
      <c r="F1059" s="248" t="s">
        <v>611</v>
      </c>
      <c r="G1059" s="246"/>
      <c r="H1059" s="249">
        <v>424.035</v>
      </c>
      <c r="I1059" s="250"/>
      <c r="J1059" s="246"/>
      <c r="K1059" s="246"/>
      <c r="L1059" s="251"/>
      <c r="M1059" s="252"/>
      <c r="N1059" s="253"/>
      <c r="O1059" s="253"/>
      <c r="P1059" s="253"/>
      <c r="Q1059" s="253"/>
      <c r="R1059" s="253"/>
      <c r="S1059" s="253"/>
      <c r="T1059" s="25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5" t="s">
        <v>170</v>
      </c>
      <c r="AU1059" s="255" t="s">
        <v>82</v>
      </c>
      <c r="AV1059" s="14" t="s">
        <v>111</v>
      </c>
      <c r="AW1059" s="14" t="s">
        <v>33</v>
      </c>
      <c r="AX1059" s="14" t="s">
        <v>72</v>
      </c>
      <c r="AY1059" s="255" t="s">
        <v>157</v>
      </c>
    </row>
    <row r="1060" spans="1:51" s="13" customFormat="1" ht="12">
      <c r="A1060" s="13"/>
      <c r="B1060" s="234"/>
      <c r="C1060" s="235"/>
      <c r="D1060" s="227" t="s">
        <v>170</v>
      </c>
      <c r="E1060" s="236" t="s">
        <v>19</v>
      </c>
      <c r="F1060" s="237" t="s">
        <v>2066</v>
      </c>
      <c r="G1060" s="235"/>
      <c r="H1060" s="238">
        <v>60.51</v>
      </c>
      <c r="I1060" s="239"/>
      <c r="J1060" s="235"/>
      <c r="K1060" s="235"/>
      <c r="L1060" s="240"/>
      <c r="M1060" s="241"/>
      <c r="N1060" s="242"/>
      <c r="O1060" s="242"/>
      <c r="P1060" s="242"/>
      <c r="Q1060" s="242"/>
      <c r="R1060" s="242"/>
      <c r="S1060" s="242"/>
      <c r="T1060" s="24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4" t="s">
        <v>170</v>
      </c>
      <c r="AU1060" s="244" t="s">
        <v>82</v>
      </c>
      <c r="AV1060" s="13" t="s">
        <v>82</v>
      </c>
      <c r="AW1060" s="13" t="s">
        <v>33</v>
      </c>
      <c r="AX1060" s="13" t="s">
        <v>72</v>
      </c>
      <c r="AY1060" s="244" t="s">
        <v>157</v>
      </c>
    </row>
    <row r="1061" spans="1:51" s="13" customFormat="1" ht="12">
      <c r="A1061" s="13"/>
      <c r="B1061" s="234"/>
      <c r="C1061" s="235"/>
      <c r="D1061" s="227" t="s">
        <v>170</v>
      </c>
      <c r="E1061" s="236" t="s">
        <v>19</v>
      </c>
      <c r="F1061" s="237" t="s">
        <v>2067</v>
      </c>
      <c r="G1061" s="235"/>
      <c r="H1061" s="238">
        <v>22.32</v>
      </c>
      <c r="I1061" s="239"/>
      <c r="J1061" s="235"/>
      <c r="K1061" s="235"/>
      <c r="L1061" s="240"/>
      <c r="M1061" s="241"/>
      <c r="N1061" s="242"/>
      <c r="O1061" s="242"/>
      <c r="P1061" s="242"/>
      <c r="Q1061" s="242"/>
      <c r="R1061" s="242"/>
      <c r="S1061" s="242"/>
      <c r="T1061" s="24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4" t="s">
        <v>170</v>
      </c>
      <c r="AU1061" s="244" t="s">
        <v>82</v>
      </c>
      <c r="AV1061" s="13" t="s">
        <v>82</v>
      </c>
      <c r="AW1061" s="13" t="s">
        <v>33</v>
      </c>
      <c r="AX1061" s="13" t="s">
        <v>72</v>
      </c>
      <c r="AY1061" s="244" t="s">
        <v>157</v>
      </c>
    </row>
    <row r="1062" spans="1:51" s="13" customFormat="1" ht="12">
      <c r="A1062" s="13"/>
      <c r="B1062" s="234"/>
      <c r="C1062" s="235"/>
      <c r="D1062" s="227" t="s">
        <v>170</v>
      </c>
      <c r="E1062" s="236" t="s">
        <v>19</v>
      </c>
      <c r="F1062" s="237" t="s">
        <v>2068</v>
      </c>
      <c r="G1062" s="235"/>
      <c r="H1062" s="238">
        <v>400.7</v>
      </c>
      <c r="I1062" s="239"/>
      <c r="J1062" s="235"/>
      <c r="K1062" s="235"/>
      <c r="L1062" s="240"/>
      <c r="M1062" s="241"/>
      <c r="N1062" s="242"/>
      <c r="O1062" s="242"/>
      <c r="P1062" s="242"/>
      <c r="Q1062" s="242"/>
      <c r="R1062" s="242"/>
      <c r="S1062" s="242"/>
      <c r="T1062" s="24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4" t="s">
        <v>170</v>
      </c>
      <c r="AU1062" s="244" t="s">
        <v>82</v>
      </c>
      <c r="AV1062" s="13" t="s">
        <v>82</v>
      </c>
      <c r="AW1062" s="13" t="s">
        <v>33</v>
      </c>
      <c r="AX1062" s="13" t="s">
        <v>72</v>
      </c>
      <c r="AY1062" s="244" t="s">
        <v>157</v>
      </c>
    </row>
    <row r="1063" spans="1:51" s="13" customFormat="1" ht="12">
      <c r="A1063" s="13"/>
      <c r="B1063" s="234"/>
      <c r="C1063" s="235"/>
      <c r="D1063" s="227" t="s">
        <v>170</v>
      </c>
      <c r="E1063" s="236" t="s">
        <v>19</v>
      </c>
      <c r="F1063" s="237" t="s">
        <v>2069</v>
      </c>
      <c r="G1063" s="235"/>
      <c r="H1063" s="238">
        <v>394.71</v>
      </c>
      <c r="I1063" s="239"/>
      <c r="J1063" s="235"/>
      <c r="K1063" s="235"/>
      <c r="L1063" s="240"/>
      <c r="M1063" s="241"/>
      <c r="N1063" s="242"/>
      <c r="O1063" s="242"/>
      <c r="P1063" s="242"/>
      <c r="Q1063" s="242"/>
      <c r="R1063" s="242"/>
      <c r="S1063" s="242"/>
      <c r="T1063" s="24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44" t="s">
        <v>170</v>
      </c>
      <c r="AU1063" s="244" t="s">
        <v>82</v>
      </c>
      <c r="AV1063" s="13" t="s">
        <v>82</v>
      </c>
      <c r="AW1063" s="13" t="s">
        <v>33</v>
      </c>
      <c r="AX1063" s="13" t="s">
        <v>72</v>
      </c>
      <c r="AY1063" s="244" t="s">
        <v>157</v>
      </c>
    </row>
    <row r="1064" spans="1:51" s="13" customFormat="1" ht="12">
      <c r="A1064" s="13"/>
      <c r="B1064" s="234"/>
      <c r="C1064" s="235"/>
      <c r="D1064" s="227" t="s">
        <v>170</v>
      </c>
      <c r="E1064" s="236" t="s">
        <v>19</v>
      </c>
      <c r="F1064" s="237" t="s">
        <v>2070</v>
      </c>
      <c r="G1064" s="235"/>
      <c r="H1064" s="238">
        <v>367.89</v>
      </c>
      <c r="I1064" s="239"/>
      <c r="J1064" s="235"/>
      <c r="K1064" s="235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44" t="s">
        <v>170</v>
      </c>
      <c r="AU1064" s="244" t="s">
        <v>82</v>
      </c>
      <c r="AV1064" s="13" t="s">
        <v>82</v>
      </c>
      <c r="AW1064" s="13" t="s">
        <v>33</v>
      </c>
      <c r="AX1064" s="13" t="s">
        <v>72</v>
      </c>
      <c r="AY1064" s="244" t="s">
        <v>157</v>
      </c>
    </row>
    <row r="1065" spans="1:51" s="14" customFormat="1" ht="12">
      <c r="A1065" s="14"/>
      <c r="B1065" s="245"/>
      <c r="C1065" s="246"/>
      <c r="D1065" s="227" t="s">
        <v>170</v>
      </c>
      <c r="E1065" s="247" t="s">
        <v>19</v>
      </c>
      <c r="F1065" s="248" t="s">
        <v>2071</v>
      </c>
      <c r="G1065" s="246"/>
      <c r="H1065" s="249">
        <v>1246.13</v>
      </c>
      <c r="I1065" s="250"/>
      <c r="J1065" s="246"/>
      <c r="K1065" s="246"/>
      <c r="L1065" s="251"/>
      <c r="M1065" s="252"/>
      <c r="N1065" s="253"/>
      <c r="O1065" s="253"/>
      <c r="P1065" s="253"/>
      <c r="Q1065" s="253"/>
      <c r="R1065" s="253"/>
      <c r="S1065" s="253"/>
      <c r="T1065" s="25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55" t="s">
        <v>170</v>
      </c>
      <c r="AU1065" s="255" t="s">
        <v>82</v>
      </c>
      <c r="AV1065" s="14" t="s">
        <v>111</v>
      </c>
      <c r="AW1065" s="14" t="s">
        <v>33</v>
      </c>
      <c r="AX1065" s="14" t="s">
        <v>72</v>
      </c>
      <c r="AY1065" s="255" t="s">
        <v>157</v>
      </c>
    </row>
    <row r="1066" spans="1:51" s="15" customFormat="1" ht="12">
      <c r="A1066" s="15"/>
      <c r="B1066" s="256"/>
      <c r="C1066" s="257"/>
      <c r="D1066" s="227" t="s">
        <v>170</v>
      </c>
      <c r="E1066" s="258" t="s">
        <v>19</v>
      </c>
      <c r="F1066" s="259" t="s">
        <v>208</v>
      </c>
      <c r="G1066" s="257"/>
      <c r="H1066" s="260">
        <v>4133.069</v>
      </c>
      <c r="I1066" s="261"/>
      <c r="J1066" s="257"/>
      <c r="K1066" s="257"/>
      <c r="L1066" s="262"/>
      <c r="M1066" s="263"/>
      <c r="N1066" s="264"/>
      <c r="O1066" s="264"/>
      <c r="P1066" s="264"/>
      <c r="Q1066" s="264"/>
      <c r="R1066" s="264"/>
      <c r="S1066" s="264"/>
      <c r="T1066" s="26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66" t="s">
        <v>170</v>
      </c>
      <c r="AU1066" s="266" t="s">
        <v>82</v>
      </c>
      <c r="AV1066" s="15" t="s">
        <v>164</v>
      </c>
      <c r="AW1066" s="15" t="s">
        <v>33</v>
      </c>
      <c r="AX1066" s="15" t="s">
        <v>80</v>
      </c>
      <c r="AY1066" s="266" t="s">
        <v>157</v>
      </c>
    </row>
    <row r="1067" spans="1:65" s="2" customFormat="1" ht="24.15" customHeight="1">
      <c r="A1067" s="39"/>
      <c r="B1067" s="40"/>
      <c r="C1067" s="214" t="s">
        <v>2072</v>
      </c>
      <c r="D1067" s="214" t="s">
        <v>159</v>
      </c>
      <c r="E1067" s="215" t="s">
        <v>2073</v>
      </c>
      <c r="F1067" s="216" t="s">
        <v>2074</v>
      </c>
      <c r="G1067" s="217" t="s">
        <v>200</v>
      </c>
      <c r="H1067" s="218">
        <v>6101.947</v>
      </c>
      <c r="I1067" s="219"/>
      <c r="J1067" s="220">
        <f>ROUND(I1067*H1067,2)</f>
        <v>0</v>
      </c>
      <c r="K1067" s="216" t="s">
        <v>163</v>
      </c>
      <c r="L1067" s="45"/>
      <c r="M1067" s="221" t="s">
        <v>19</v>
      </c>
      <c r="N1067" s="222" t="s">
        <v>43</v>
      </c>
      <c r="O1067" s="85"/>
      <c r="P1067" s="223">
        <f>O1067*H1067</f>
        <v>0</v>
      </c>
      <c r="Q1067" s="223">
        <v>0.0002</v>
      </c>
      <c r="R1067" s="223">
        <f>Q1067*H1067</f>
        <v>1.2203894000000002</v>
      </c>
      <c r="S1067" s="223">
        <v>0</v>
      </c>
      <c r="T1067" s="224">
        <f>S1067*H1067</f>
        <v>0</v>
      </c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R1067" s="225" t="s">
        <v>300</v>
      </c>
      <c r="AT1067" s="225" t="s">
        <v>159</v>
      </c>
      <c r="AU1067" s="225" t="s">
        <v>82</v>
      </c>
      <c r="AY1067" s="18" t="s">
        <v>157</v>
      </c>
      <c r="BE1067" s="226">
        <f>IF(N1067="základní",J1067,0)</f>
        <v>0</v>
      </c>
      <c r="BF1067" s="226">
        <f>IF(N1067="snížená",J1067,0)</f>
        <v>0</v>
      </c>
      <c r="BG1067" s="226">
        <f>IF(N1067="zákl. přenesená",J1067,0)</f>
        <v>0</v>
      </c>
      <c r="BH1067" s="226">
        <f>IF(N1067="sníž. přenesená",J1067,0)</f>
        <v>0</v>
      </c>
      <c r="BI1067" s="226">
        <f>IF(N1067="nulová",J1067,0)</f>
        <v>0</v>
      </c>
      <c r="BJ1067" s="18" t="s">
        <v>80</v>
      </c>
      <c r="BK1067" s="226">
        <f>ROUND(I1067*H1067,2)</f>
        <v>0</v>
      </c>
      <c r="BL1067" s="18" t="s">
        <v>300</v>
      </c>
      <c r="BM1067" s="225" t="s">
        <v>2075</v>
      </c>
    </row>
    <row r="1068" spans="1:47" s="2" customFormat="1" ht="12">
      <c r="A1068" s="39"/>
      <c r="B1068" s="40"/>
      <c r="C1068" s="41"/>
      <c r="D1068" s="227" t="s">
        <v>166</v>
      </c>
      <c r="E1068" s="41"/>
      <c r="F1068" s="228" t="s">
        <v>2076</v>
      </c>
      <c r="G1068" s="41"/>
      <c r="H1068" s="41"/>
      <c r="I1068" s="229"/>
      <c r="J1068" s="41"/>
      <c r="K1068" s="41"/>
      <c r="L1068" s="45"/>
      <c r="M1068" s="230"/>
      <c r="N1068" s="231"/>
      <c r="O1068" s="85"/>
      <c r="P1068" s="85"/>
      <c r="Q1068" s="85"/>
      <c r="R1068" s="85"/>
      <c r="S1068" s="85"/>
      <c r="T1068" s="86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T1068" s="18" t="s">
        <v>166</v>
      </c>
      <c r="AU1068" s="18" t="s">
        <v>82</v>
      </c>
    </row>
    <row r="1069" spans="1:47" s="2" customFormat="1" ht="12">
      <c r="A1069" s="39"/>
      <c r="B1069" s="40"/>
      <c r="C1069" s="41"/>
      <c r="D1069" s="232" t="s">
        <v>168</v>
      </c>
      <c r="E1069" s="41"/>
      <c r="F1069" s="233" t="s">
        <v>2077</v>
      </c>
      <c r="G1069" s="41"/>
      <c r="H1069" s="41"/>
      <c r="I1069" s="229"/>
      <c r="J1069" s="41"/>
      <c r="K1069" s="41"/>
      <c r="L1069" s="45"/>
      <c r="M1069" s="230"/>
      <c r="N1069" s="231"/>
      <c r="O1069" s="85"/>
      <c r="P1069" s="85"/>
      <c r="Q1069" s="85"/>
      <c r="R1069" s="85"/>
      <c r="S1069" s="85"/>
      <c r="T1069" s="86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T1069" s="18" t="s">
        <v>168</v>
      </c>
      <c r="AU1069" s="18" t="s">
        <v>82</v>
      </c>
    </row>
    <row r="1070" spans="1:51" s="13" customFormat="1" ht="12">
      <c r="A1070" s="13"/>
      <c r="B1070" s="234"/>
      <c r="C1070" s="235"/>
      <c r="D1070" s="227" t="s">
        <v>170</v>
      </c>
      <c r="E1070" s="236" t="s">
        <v>19</v>
      </c>
      <c r="F1070" s="237" t="s">
        <v>2078</v>
      </c>
      <c r="G1070" s="235"/>
      <c r="H1070" s="238">
        <v>4133.069</v>
      </c>
      <c r="I1070" s="239"/>
      <c r="J1070" s="235"/>
      <c r="K1070" s="235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4" t="s">
        <v>170</v>
      </c>
      <c r="AU1070" s="244" t="s">
        <v>82</v>
      </c>
      <c r="AV1070" s="13" t="s">
        <v>82</v>
      </c>
      <c r="AW1070" s="13" t="s">
        <v>33</v>
      </c>
      <c r="AX1070" s="13" t="s">
        <v>72</v>
      </c>
      <c r="AY1070" s="244" t="s">
        <v>157</v>
      </c>
    </row>
    <row r="1071" spans="1:51" s="13" customFormat="1" ht="12">
      <c r="A1071" s="13"/>
      <c r="B1071" s="234"/>
      <c r="C1071" s="235"/>
      <c r="D1071" s="227" t="s">
        <v>170</v>
      </c>
      <c r="E1071" s="236" t="s">
        <v>19</v>
      </c>
      <c r="F1071" s="237" t="s">
        <v>2079</v>
      </c>
      <c r="G1071" s="235"/>
      <c r="H1071" s="238">
        <v>1968.878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4" t="s">
        <v>170</v>
      </c>
      <c r="AU1071" s="244" t="s">
        <v>82</v>
      </c>
      <c r="AV1071" s="13" t="s">
        <v>82</v>
      </c>
      <c r="AW1071" s="13" t="s">
        <v>33</v>
      </c>
      <c r="AX1071" s="13" t="s">
        <v>72</v>
      </c>
      <c r="AY1071" s="244" t="s">
        <v>157</v>
      </c>
    </row>
    <row r="1072" spans="1:51" s="15" customFormat="1" ht="12">
      <c r="A1072" s="15"/>
      <c r="B1072" s="256"/>
      <c r="C1072" s="257"/>
      <c r="D1072" s="227" t="s">
        <v>170</v>
      </c>
      <c r="E1072" s="258" t="s">
        <v>19</v>
      </c>
      <c r="F1072" s="259" t="s">
        <v>208</v>
      </c>
      <c r="G1072" s="257"/>
      <c r="H1072" s="260">
        <v>6101.947</v>
      </c>
      <c r="I1072" s="261"/>
      <c r="J1072" s="257"/>
      <c r="K1072" s="257"/>
      <c r="L1072" s="262"/>
      <c r="M1072" s="263"/>
      <c r="N1072" s="264"/>
      <c r="O1072" s="264"/>
      <c r="P1072" s="264"/>
      <c r="Q1072" s="264"/>
      <c r="R1072" s="264"/>
      <c r="S1072" s="264"/>
      <c r="T1072" s="26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66" t="s">
        <v>170</v>
      </c>
      <c r="AU1072" s="266" t="s">
        <v>82</v>
      </c>
      <c r="AV1072" s="15" t="s">
        <v>164</v>
      </c>
      <c r="AW1072" s="15" t="s">
        <v>33</v>
      </c>
      <c r="AX1072" s="15" t="s">
        <v>80</v>
      </c>
      <c r="AY1072" s="266" t="s">
        <v>157</v>
      </c>
    </row>
    <row r="1073" spans="1:65" s="2" customFormat="1" ht="24.15" customHeight="1">
      <c r="A1073" s="39"/>
      <c r="B1073" s="40"/>
      <c r="C1073" s="214" t="s">
        <v>2080</v>
      </c>
      <c r="D1073" s="214" t="s">
        <v>159</v>
      </c>
      <c r="E1073" s="215" t="s">
        <v>2081</v>
      </c>
      <c r="F1073" s="216" t="s">
        <v>2082</v>
      </c>
      <c r="G1073" s="217" t="s">
        <v>200</v>
      </c>
      <c r="H1073" s="218">
        <v>6101.947</v>
      </c>
      <c r="I1073" s="219"/>
      <c r="J1073" s="220">
        <f>ROUND(I1073*H1073,2)</f>
        <v>0</v>
      </c>
      <c r="K1073" s="216" t="s">
        <v>163</v>
      </c>
      <c r="L1073" s="45"/>
      <c r="M1073" s="221" t="s">
        <v>19</v>
      </c>
      <c r="N1073" s="222" t="s">
        <v>43</v>
      </c>
      <c r="O1073" s="85"/>
      <c r="P1073" s="223">
        <f>O1073*H1073</f>
        <v>0</v>
      </c>
      <c r="Q1073" s="223">
        <v>0.00029</v>
      </c>
      <c r="R1073" s="223">
        <f>Q1073*H1073</f>
        <v>1.76956463</v>
      </c>
      <c r="S1073" s="223">
        <v>0</v>
      </c>
      <c r="T1073" s="224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25" t="s">
        <v>300</v>
      </c>
      <c r="AT1073" s="225" t="s">
        <v>159</v>
      </c>
      <c r="AU1073" s="225" t="s">
        <v>82</v>
      </c>
      <c r="AY1073" s="18" t="s">
        <v>157</v>
      </c>
      <c r="BE1073" s="226">
        <f>IF(N1073="základní",J1073,0)</f>
        <v>0</v>
      </c>
      <c r="BF1073" s="226">
        <f>IF(N1073="snížená",J1073,0)</f>
        <v>0</v>
      </c>
      <c r="BG1073" s="226">
        <f>IF(N1073="zákl. přenesená",J1073,0)</f>
        <v>0</v>
      </c>
      <c r="BH1073" s="226">
        <f>IF(N1073="sníž. přenesená",J1073,0)</f>
        <v>0</v>
      </c>
      <c r="BI1073" s="226">
        <f>IF(N1073="nulová",J1073,0)</f>
        <v>0</v>
      </c>
      <c r="BJ1073" s="18" t="s">
        <v>80</v>
      </c>
      <c r="BK1073" s="226">
        <f>ROUND(I1073*H1073,2)</f>
        <v>0</v>
      </c>
      <c r="BL1073" s="18" t="s">
        <v>300</v>
      </c>
      <c r="BM1073" s="225" t="s">
        <v>2083</v>
      </c>
    </row>
    <row r="1074" spans="1:47" s="2" customFormat="1" ht="12">
      <c r="A1074" s="39"/>
      <c r="B1074" s="40"/>
      <c r="C1074" s="41"/>
      <c r="D1074" s="227" t="s">
        <v>166</v>
      </c>
      <c r="E1074" s="41"/>
      <c r="F1074" s="228" t="s">
        <v>2084</v>
      </c>
      <c r="G1074" s="41"/>
      <c r="H1074" s="41"/>
      <c r="I1074" s="229"/>
      <c r="J1074" s="41"/>
      <c r="K1074" s="41"/>
      <c r="L1074" s="45"/>
      <c r="M1074" s="230"/>
      <c r="N1074" s="231"/>
      <c r="O1074" s="85"/>
      <c r="P1074" s="85"/>
      <c r="Q1074" s="85"/>
      <c r="R1074" s="85"/>
      <c r="S1074" s="85"/>
      <c r="T1074" s="86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T1074" s="18" t="s">
        <v>166</v>
      </c>
      <c r="AU1074" s="18" t="s">
        <v>82</v>
      </c>
    </row>
    <row r="1075" spans="1:47" s="2" customFormat="1" ht="12">
      <c r="A1075" s="39"/>
      <c r="B1075" s="40"/>
      <c r="C1075" s="41"/>
      <c r="D1075" s="232" t="s">
        <v>168</v>
      </c>
      <c r="E1075" s="41"/>
      <c r="F1075" s="233" t="s">
        <v>2085</v>
      </c>
      <c r="G1075" s="41"/>
      <c r="H1075" s="41"/>
      <c r="I1075" s="229"/>
      <c r="J1075" s="41"/>
      <c r="K1075" s="41"/>
      <c r="L1075" s="45"/>
      <c r="M1075" s="230"/>
      <c r="N1075" s="231"/>
      <c r="O1075" s="85"/>
      <c r="P1075" s="85"/>
      <c r="Q1075" s="85"/>
      <c r="R1075" s="85"/>
      <c r="S1075" s="85"/>
      <c r="T1075" s="86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T1075" s="18" t="s">
        <v>168</v>
      </c>
      <c r="AU1075" s="18" t="s">
        <v>82</v>
      </c>
    </row>
    <row r="1076" spans="1:63" s="12" customFormat="1" ht="22.8" customHeight="1">
      <c r="A1076" s="12"/>
      <c r="B1076" s="198"/>
      <c r="C1076" s="199"/>
      <c r="D1076" s="200" t="s">
        <v>71</v>
      </c>
      <c r="E1076" s="212" t="s">
        <v>2086</v>
      </c>
      <c r="F1076" s="212" t="s">
        <v>2087</v>
      </c>
      <c r="G1076" s="199"/>
      <c r="H1076" s="199"/>
      <c r="I1076" s="202"/>
      <c r="J1076" s="213">
        <f>BK1076</f>
        <v>0</v>
      </c>
      <c r="K1076" s="199"/>
      <c r="L1076" s="204"/>
      <c r="M1076" s="205"/>
      <c r="N1076" s="206"/>
      <c r="O1076" s="206"/>
      <c r="P1076" s="207">
        <f>SUM(P1077:P1081)</f>
        <v>0</v>
      </c>
      <c r="Q1076" s="206"/>
      <c r="R1076" s="207">
        <f>SUM(R1077:R1081)</f>
        <v>0.0001485</v>
      </c>
      <c r="S1076" s="206"/>
      <c r="T1076" s="208">
        <f>SUM(T1077:T1081)</f>
        <v>0</v>
      </c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R1076" s="209" t="s">
        <v>82</v>
      </c>
      <c r="AT1076" s="210" t="s">
        <v>71</v>
      </c>
      <c r="AU1076" s="210" t="s">
        <v>80</v>
      </c>
      <c r="AY1076" s="209" t="s">
        <v>157</v>
      </c>
      <c r="BK1076" s="211">
        <f>SUM(BK1077:BK1081)</f>
        <v>0</v>
      </c>
    </row>
    <row r="1077" spans="1:65" s="2" customFormat="1" ht="24.15" customHeight="1">
      <c r="A1077" s="39"/>
      <c r="B1077" s="40"/>
      <c r="C1077" s="214" t="s">
        <v>2088</v>
      </c>
      <c r="D1077" s="214" t="s">
        <v>159</v>
      </c>
      <c r="E1077" s="215" t="s">
        <v>2089</v>
      </c>
      <c r="F1077" s="216" t="s">
        <v>2090</v>
      </c>
      <c r="G1077" s="217" t="s">
        <v>200</v>
      </c>
      <c r="H1077" s="218">
        <v>14.85</v>
      </c>
      <c r="I1077" s="219"/>
      <c r="J1077" s="220">
        <f>ROUND(I1077*H1077,2)</f>
        <v>0</v>
      </c>
      <c r="K1077" s="216" t="s">
        <v>163</v>
      </c>
      <c r="L1077" s="45"/>
      <c r="M1077" s="221" t="s">
        <v>19</v>
      </c>
      <c r="N1077" s="222" t="s">
        <v>43</v>
      </c>
      <c r="O1077" s="85"/>
      <c r="P1077" s="223">
        <f>O1077*H1077</f>
        <v>0</v>
      </c>
      <c r="Q1077" s="223">
        <v>1E-05</v>
      </c>
      <c r="R1077" s="223">
        <f>Q1077*H1077</f>
        <v>0.0001485</v>
      </c>
      <c r="S1077" s="223">
        <v>0</v>
      </c>
      <c r="T1077" s="224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25" t="s">
        <v>300</v>
      </c>
      <c r="AT1077" s="225" t="s">
        <v>159</v>
      </c>
      <c r="AU1077" s="225" t="s">
        <v>82</v>
      </c>
      <c r="AY1077" s="18" t="s">
        <v>157</v>
      </c>
      <c r="BE1077" s="226">
        <f>IF(N1077="základní",J1077,0)</f>
        <v>0</v>
      </c>
      <c r="BF1077" s="226">
        <f>IF(N1077="snížená",J1077,0)</f>
        <v>0</v>
      </c>
      <c r="BG1077" s="226">
        <f>IF(N1077="zákl. přenesená",J1077,0)</f>
        <v>0</v>
      </c>
      <c r="BH1077" s="226">
        <f>IF(N1077="sníž. přenesená",J1077,0)</f>
        <v>0</v>
      </c>
      <c r="BI1077" s="226">
        <f>IF(N1077="nulová",J1077,0)</f>
        <v>0</v>
      </c>
      <c r="BJ1077" s="18" t="s">
        <v>80</v>
      </c>
      <c r="BK1077" s="226">
        <f>ROUND(I1077*H1077,2)</f>
        <v>0</v>
      </c>
      <c r="BL1077" s="18" t="s">
        <v>300</v>
      </c>
      <c r="BM1077" s="225" t="s">
        <v>2091</v>
      </c>
    </row>
    <row r="1078" spans="1:47" s="2" customFormat="1" ht="12">
      <c r="A1078" s="39"/>
      <c r="B1078" s="40"/>
      <c r="C1078" s="41"/>
      <c r="D1078" s="227" t="s">
        <v>166</v>
      </c>
      <c r="E1078" s="41"/>
      <c r="F1078" s="228" t="s">
        <v>2090</v>
      </c>
      <c r="G1078" s="41"/>
      <c r="H1078" s="41"/>
      <c r="I1078" s="229"/>
      <c r="J1078" s="41"/>
      <c r="K1078" s="41"/>
      <c r="L1078" s="45"/>
      <c r="M1078" s="230"/>
      <c r="N1078" s="231"/>
      <c r="O1078" s="85"/>
      <c r="P1078" s="85"/>
      <c r="Q1078" s="85"/>
      <c r="R1078" s="85"/>
      <c r="S1078" s="85"/>
      <c r="T1078" s="86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T1078" s="18" t="s">
        <v>166</v>
      </c>
      <c r="AU1078" s="18" t="s">
        <v>82</v>
      </c>
    </row>
    <row r="1079" spans="1:47" s="2" customFormat="1" ht="12">
      <c r="A1079" s="39"/>
      <c r="B1079" s="40"/>
      <c r="C1079" s="41"/>
      <c r="D1079" s="232" t="s">
        <v>168</v>
      </c>
      <c r="E1079" s="41"/>
      <c r="F1079" s="233" t="s">
        <v>2092</v>
      </c>
      <c r="G1079" s="41"/>
      <c r="H1079" s="41"/>
      <c r="I1079" s="229"/>
      <c r="J1079" s="41"/>
      <c r="K1079" s="41"/>
      <c r="L1079" s="45"/>
      <c r="M1079" s="230"/>
      <c r="N1079" s="231"/>
      <c r="O1079" s="85"/>
      <c r="P1079" s="85"/>
      <c r="Q1079" s="85"/>
      <c r="R1079" s="85"/>
      <c r="S1079" s="85"/>
      <c r="T1079" s="86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168</v>
      </c>
      <c r="AU1079" s="18" t="s">
        <v>82</v>
      </c>
    </row>
    <row r="1080" spans="1:65" s="2" customFormat="1" ht="16.5" customHeight="1">
      <c r="A1080" s="39"/>
      <c r="B1080" s="40"/>
      <c r="C1080" s="272" t="s">
        <v>2093</v>
      </c>
      <c r="D1080" s="272" t="s">
        <v>891</v>
      </c>
      <c r="E1080" s="273" t="s">
        <v>2094</v>
      </c>
      <c r="F1080" s="274" t="s">
        <v>19</v>
      </c>
      <c r="G1080" s="275" t="s">
        <v>200</v>
      </c>
      <c r="H1080" s="276">
        <v>14.85</v>
      </c>
      <c r="I1080" s="277"/>
      <c r="J1080" s="278">
        <f>ROUND(I1080*H1080,2)</f>
        <v>0</v>
      </c>
      <c r="K1080" s="274" t="s">
        <v>19</v>
      </c>
      <c r="L1080" s="279"/>
      <c r="M1080" s="280" t="s">
        <v>19</v>
      </c>
      <c r="N1080" s="281" t="s">
        <v>43</v>
      </c>
      <c r="O1080" s="85"/>
      <c r="P1080" s="223">
        <f>O1080*H1080</f>
        <v>0</v>
      </c>
      <c r="Q1080" s="223">
        <v>0</v>
      </c>
      <c r="R1080" s="223">
        <f>Q1080*H1080</f>
        <v>0</v>
      </c>
      <c r="S1080" s="223">
        <v>0</v>
      </c>
      <c r="T1080" s="224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25" t="s">
        <v>416</v>
      </c>
      <c r="AT1080" s="225" t="s">
        <v>891</v>
      </c>
      <c r="AU1080" s="225" t="s">
        <v>82</v>
      </c>
      <c r="AY1080" s="18" t="s">
        <v>157</v>
      </c>
      <c r="BE1080" s="226">
        <f>IF(N1080="základní",J1080,0)</f>
        <v>0</v>
      </c>
      <c r="BF1080" s="226">
        <f>IF(N1080="snížená",J1080,0)</f>
        <v>0</v>
      </c>
      <c r="BG1080" s="226">
        <f>IF(N1080="zákl. přenesená",J1080,0)</f>
        <v>0</v>
      </c>
      <c r="BH1080" s="226">
        <f>IF(N1080="sníž. přenesená",J1080,0)</f>
        <v>0</v>
      </c>
      <c r="BI1080" s="226">
        <f>IF(N1080="nulová",J1080,0)</f>
        <v>0</v>
      </c>
      <c r="BJ1080" s="18" t="s">
        <v>80</v>
      </c>
      <c r="BK1080" s="226">
        <f>ROUND(I1080*H1080,2)</f>
        <v>0</v>
      </c>
      <c r="BL1080" s="18" t="s">
        <v>300</v>
      </c>
      <c r="BM1080" s="225" t="s">
        <v>2095</v>
      </c>
    </row>
    <row r="1081" spans="1:47" s="2" customFormat="1" ht="12">
      <c r="A1081" s="39"/>
      <c r="B1081" s="40"/>
      <c r="C1081" s="41"/>
      <c r="D1081" s="227" t="s">
        <v>166</v>
      </c>
      <c r="E1081" s="41"/>
      <c r="F1081" s="228" t="s">
        <v>2096</v>
      </c>
      <c r="G1081" s="41"/>
      <c r="H1081" s="41"/>
      <c r="I1081" s="229"/>
      <c r="J1081" s="41"/>
      <c r="K1081" s="41"/>
      <c r="L1081" s="45"/>
      <c r="M1081" s="289"/>
      <c r="N1081" s="290"/>
      <c r="O1081" s="291"/>
      <c r="P1081" s="291"/>
      <c r="Q1081" s="291"/>
      <c r="R1081" s="291"/>
      <c r="S1081" s="291"/>
      <c r="T1081" s="292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T1081" s="18" t="s">
        <v>166</v>
      </c>
      <c r="AU1081" s="18" t="s">
        <v>82</v>
      </c>
    </row>
    <row r="1082" spans="1:31" s="2" customFormat="1" ht="6.95" customHeight="1">
      <c r="A1082" s="39"/>
      <c r="B1082" s="60"/>
      <c r="C1082" s="61"/>
      <c r="D1082" s="61"/>
      <c r="E1082" s="61"/>
      <c r="F1082" s="61"/>
      <c r="G1082" s="61"/>
      <c r="H1082" s="61"/>
      <c r="I1082" s="61"/>
      <c r="J1082" s="61"/>
      <c r="K1082" s="61"/>
      <c r="L1082" s="45"/>
      <c r="M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</row>
  </sheetData>
  <sheetProtection password="CC35" sheet="1" objects="1" scenarios="1" formatColumns="0" formatRows="0" autoFilter="0"/>
  <autoFilter ref="C102:K1081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hyperlinks>
    <hyperlink ref="F108" r:id="rId1" display="https://podminky.urs.cz/item/CS_URS_2021_02/132112112"/>
    <hyperlink ref="F114" r:id="rId2" display="https://podminky.urs.cz/item/CS_URS_2021_02/162211311"/>
    <hyperlink ref="F117" r:id="rId3" display="https://podminky.urs.cz/item/CS_URS_2021_02/162211319"/>
    <hyperlink ref="F124" r:id="rId4" display="https://podminky.urs.cz/item/CS_URS_2021_02/174111101"/>
    <hyperlink ref="F129" r:id="rId5" display="https://podminky.urs.cz/item/CS_URS_2021_02/274313711"/>
    <hyperlink ref="F136" r:id="rId6" display="https://podminky.urs.cz/item/CS_URS_2021_02/274351121"/>
    <hyperlink ref="F143" r:id="rId7" display="https://podminky.urs.cz/item/CS_URS_2021_02/274351122"/>
    <hyperlink ref="F147" r:id="rId8" display="https://podminky.urs.cz/item/CS_URS_2021_02/311235121"/>
    <hyperlink ref="F153" r:id="rId9" display="https://podminky.urs.cz/item/CS_URS_2021_02/311235151"/>
    <hyperlink ref="F157" r:id="rId10" display="https://podminky.urs.cz/item/CS_URS_2021_02/311236601"/>
    <hyperlink ref="F167" r:id="rId11" display="https://podminky.urs.cz/item/CS_URS_2021_02/311272031"/>
    <hyperlink ref="F171" r:id="rId12" display="https://podminky.urs.cz/item/CS_URS_2021_02/311272211"/>
    <hyperlink ref="F175" r:id="rId13" display="https://podminky.urs.cz/item/CS_URS_2021_02/317168012"/>
    <hyperlink ref="F184" r:id="rId14" display="https://podminky.urs.cz/item/CS_URS_2021_02/317168015"/>
    <hyperlink ref="F187" r:id="rId15" display="https://podminky.urs.cz/item/CS_URS_2021_02/317168052"/>
    <hyperlink ref="F193" r:id="rId16" display="https://podminky.urs.cz/item/CS_URS_2021_01/317234410"/>
    <hyperlink ref="F199" r:id="rId17" display="https://podminky.urs.cz/item/CS_URS_2021_02/317944321"/>
    <hyperlink ref="F205" r:id="rId18" display="https://podminky.urs.cz/item/CS_URS_2021_02/317998110"/>
    <hyperlink ref="F211" r:id="rId19" display="https://podminky.urs.cz/item/CS_URS_2021_02/340271041"/>
    <hyperlink ref="F218" r:id="rId20" display="https://podminky.urs.cz/item/CS_URS_2021_02/342244211"/>
    <hyperlink ref="F238" r:id="rId21" display="https://podminky.urs.cz/item/CS_URS_2021_02/342244221"/>
    <hyperlink ref="F242" r:id="rId22" display="https://podminky.urs.cz/item/CS_URS_2021_02/342244311"/>
    <hyperlink ref="F262" r:id="rId23" display="https://podminky.urs.cz/item/CS_URS_2021_02/342272245"/>
    <hyperlink ref="F266" r:id="rId24" display="https://podminky.urs.cz/item/CS_URS_2021_01/342291112"/>
    <hyperlink ref="F269" r:id="rId25" display="https://podminky.urs.cz/item/CS_URS_2021_01/342291121"/>
    <hyperlink ref="F272" r:id="rId26" display="https://podminky.urs.cz/item/CS_URS_2021_01/342291131"/>
    <hyperlink ref="F275" r:id="rId27" display="https://podminky.urs.cz/item/CS_URS_2021_01/346244381"/>
    <hyperlink ref="F286" r:id="rId28" display="https://podminky.urs.cz/item/CS_URS_2021_02/348272213"/>
    <hyperlink ref="F290" r:id="rId29" display="https://podminky.urs.cz/item/CS_URS_2021_02/348272513"/>
    <hyperlink ref="F294" r:id="rId30" display="https://podminky.urs.cz/item/CS_URS_2021_02/411388531"/>
    <hyperlink ref="F300" r:id="rId31" display="https://podminky.urs.cz/item/CS_URS_2021_02/430321515"/>
    <hyperlink ref="F304" r:id="rId32" display="https://podminky.urs.cz/item/CS_URS_2021_02/430362021"/>
    <hyperlink ref="F307" r:id="rId33" display="https://podminky.urs.cz/item/CS_URS_2021_02/434121426"/>
    <hyperlink ref="F310" r:id="rId34" display="https://podminky.urs.cz/item/CS_URS_2021_02/59373003"/>
    <hyperlink ref="F314" r:id="rId35" display="https://podminky.urs.cz/item/CS_URS_2021_02/596211110"/>
    <hyperlink ref="F318" r:id="rId36" display="https://podminky.urs.cz/item/CS_URS_2021_02/59245018"/>
    <hyperlink ref="F323" r:id="rId37" display="https://podminky.urs.cz/item/CS_URS_2021_02/611131121"/>
    <hyperlink ref="F326" r:id="rId38" display="https://podminky.urs.cz/item/CS_URS_2021_02/611311131"/>
    <hyperlink ref="F329" r:id="rId39" display="https://podminky.urs.cz/item/CS_URS_2021_02/612131101"/>
    <hyperlink ref="F335" r:id="rId40" display="https://podminky.urs.cz/item/CS_URS_2021_02/612131121"/>
    <hyperlink ref="F338" r:id="rId41" display="https://podminky.urs.cz/item/CS_URS_2021_01/612142001"/>
    <hyperlink ref="F344" r:id="rId42" display="https://podminky.urs.cz/item/CS_URS_2021_02/612311131"/>
    <hyperlink ref="F347" r:id="rId43" display="https://podminky.urs.cz/item/CS_URS_2021_02/612321121"/>
    <hyperlink ref="F351" r:id="rId44" display="https://podminky.urs.cz/item/CS_URS_2021_02/612321141"/>
    <hyperlink ref="F367" r:id="rId45" display="https://podminky.urs.cz/item/CS_URS_2021_02/612321191"/>
    <hyperlink ref="F370" r:id="rId46" display="https://podminky.urs.cz/item/CS_URS_2021_01/615142012"/>
    <hyperlink ref="F378" r:id="rId47" display="https://podminky.urs.cz/item/CS_URS_2021_02/631312131"/>
    <hyperlink ref="F382" r:id="rId48" display="https://podminky.urs.cz/item/CS_URS_2021_02/642942111"/>
    <hyperlink ref="F387" r:id="rId49" display="https://podminky.urs.cz/item/CS_URS_2021_02/642943111"/>
    <hyperlink ref="F395" r:id="rId50" display="https://podminky.urs.cz/item/CS_URS_2021_02/949101111"/>
    <hyperlink ref="F399" r:id="rId51" display="https://podminky.urs.cz/item/CS_URS_2021_02/952901111"/>
    <hyperlink ref="F404" r:id="rId52" display="https://podminky.urs.cz/item/CS_URS_2021_02/953943211"/>
    <hyperlink ref="F407" r:id="rId53" display="https://podminky.urs.cz/item/CS_URS_2021_02/44932114"/>
    <hyperlink ref="F410" r:id="rId54" display="https://podminky.urs.cz/item/CS_URS_2021_02/44932111"/>
    <hyperlink ref="F413" r:id="rId55" display="https://podminky.urs.cz/item/CS_URS_2021_01/44932211"/>
    <hyperlink ref="F416" r:id="rId56" display="https://podminky.urs.cz/item/CS_URS_2021_02/953946131"/>
    <hyperlink ref="F422" r:id="rId57" display="https://podminky.urs.cz/item/CS_URS_2021_02/978013191"/>
    <hyperlink ref="F425" r:id="rId58" display="https://podminky.urs.cz/item/CS_URS_2021_02/985331212"/>
    <hyperlink ref="F429" r:id="rId59" display="https://podminky.urs.cz/item/CS_URS_2021_02/13021012"/>
    <hyperlink ref="F434" r:id="rId60" display="https://podminky.urs.cz/item/CS_URS_2021_02/997013154"/>
    <hyperlink ref="F437" r:id="rId61" display="https://podminky.urs.cz/item/CS_URS_2021_02/997013501"/>
    <hyperlink ref="F440" r:id="rId62" display="https://podminky.urs.cz/item/CS_URS_2021_02/997013509"/>
    <hyperlink ref="F448" r:id="rId63" display="https://podminky.urs.cz/item/CS_URS_2021_02/998011003"/>
    <hyperlink ref="F453" r:id="rId64" display="https://podminky.urs.cz/item/CS_URS_2021_02/714121012"/>
    <hyperlink ref="F457" r:id="rId65" display="https://podminky.urs.cz/item/CS_URS_2021_02/59036075"/>
    <hyperlink ref="F466" r:id="rId66" display="https://podminky.urs.cz/item/CS_URS_2021_02/998714103"/>
    <hyperlink ref="F470" r:id="rId67" display="https://podminky.urs.cz/item/CS_URS_2021_02/725291511"/>
    <hyperlink ref="F474" r:id="rId68" display="https://podminky.urs.cz/item/CS_URS_2021_02/725291621"/>
    <hyperlink ref="F478" r:id="rId69" display="https://podminky.urs.cz/item/CS_URS_2021_02/725291631"/>
    <hyperlink ref="F493" r:id="rId70" display="https://podminky.urs.cz/item/CS_URS_2021_02/762511136"/>
    <hyperlink ref="F497" r:id="rId71" display="https://podminky.urs.cz/item/CS_URS_2021_02/762526110"/>
    <hyperlink ref="F500" r:id="rId72" display="https://podminky.urs.cz/item/CS_URS_2021_02/61223260"/>
    <hyperlink ref="F503" r:id="rId73" display="https://podminky.urs.cz/item/CS_URS_2021_02/61223262"/>
    <hyperlink ref="F506" r:id="rId74" display="https://podminky.urs.cz/item/CS_URS_2021_02/762595001"/>
    <hyperlink ref="F510" r:id="rId75" display="https://podminky.urs.cz/item/CS_URS_2021_02/998762103"/>
    <hyperlink ref="F514" r:id="rId76" display="https://podminky.urs.cz/item/CS_URS_2021_02/763111314"/>
    <hyperlink ref="F520" r:id="rId77" display="https://podminky.urs.cz/item/CS_URS_2021_02/763131431"/>
    <hyperlink ref="F523" r:id="rId78" display="https://podminky.urs.cz/item/CS_URS_2021_02/763431011"/>
    <hyperlink ref="F531" r:id="rId79" display="https://podminky.urs.cz/item/CS_URS_2021_02/59036510"/>
    <hyperlink ref="F535" r:id="rId80" display="https://podminky.urs.cz/item/CS_URS_2021_02/998763102"/>
    <hyperlink ref="F539" r:id="rId81" display="https://podminky.urs.cz/item/CS_URS_2021_02/766416243"/>
    <hyperlink ref="F544" r:id="rId82" display="https://podminky.urs.cz/item/CS_URS_2021_02/60722283"/>
    <hyperlink ref="F550" r:id="rId83" display="https://podminky.urs.cz/item/CS_URS_2021_02/766666931"/>
    <hyperlink ref="F554" r:id="rId84" display="https://podminky.urs.cz/item/CS_URS_2021_01/766682112"/>
    <hyperlink ref="F557" r:id="rId85" display="https://podminky.urs.cz/item/CS_URS_2021_01/766682211"/>
    <hyperlink ref="F560" r:id="rId86" display="https://podminky.urs.cz/item/CS_URS_2021_01/766682212"/>
    <hyperlink ref="F563" r:id="rId87" display="https://podminky.urs.cz/item/CS_URS_2021_02/766693412"/>
    <hyperlink ref="F570" r:id="rId88" display="https://podminky.urs.cz/item/CS_URS_2021_02/766693421"/>
    <hyperlink ref="F573" r:id="rId89" display="https://podminky.urs.cz/item/CS_URS_2021_01/766694112"/>
    <hyperlink ref="F577" r:id="rId90" display="https://podminky.urs.cz/item/CS_URS_2021_01/60794102"/>
    <hyperlink ref="F583" r:id="rId91" display="https://podminky.urs.cz/item/CS_URS_2021_01/766694113"/>
    <hyperlink ref="F586" r:id="rId92" display="https://podminky.urs.cz/item/CS_URS_2021_01/766694121"/>
    <hyperlink ref="F590" r:id="rId93" display="https://podminky.urs.cz/item/CS_URS_2021_01/60794106"/>
    <hyperlink ref="F599" r:id="rId94" display="https://podminky.urs.cz/item/CS_URS_2021_01/60794121"/>
    <hyperlink ref="F603" r:id="rId95" display="https://podminky.urs.cz/item/CS_URS_2021_01/766694122"/>
    <hyperlink ref="F609" r:id="rId96" display="https://podminky.urs.cz/item/CS_URS_2021_02/766660002"/>
    <hyperlink ref="F613" r:id="rId97" display="https://podminky.urs.cz/item/CS_URS_2021_02/766682111"/>
    <hyperlink ref="F617" r:id="rId98" display="https://podminky.urs.cz/item/CS_URS_2021_02/766660172"/>
    <hyperlink ref="F819" r:id="rId99" display="https://podminky.urs.cz/item/CS_URS_2021_02/767113110"/>
    <hyperlink ref="F825" r:id="rId100" display="https://podminky.urs.cz/item/CS_URS_2021_02/767113120"/>
    <hyperlink ref="F831" r:id="rId101" display="https://podminky.urs.cz/item/CS_URS_2021_02/767531111"/>
    <hyperlink ref="F844" r:id="rId102" display="https://podminky.urs.cz/item/CS_URS_2021_02/767531121"/>
    <hyperlink ref="F850" r:id="rId103" display="https://podminky.urs.cz/item/CS_URS_2021_02/69752161"/>
    <hyperlink ref="F853" r:id="rId104" display="https://podminky.urs.cz/item/CS_URS_2021_02/767893116"/>
    <hyperlink ref="F858" r:id="rId105" display="https://podminky.urs.cz/item/CS_URS_2021_02/767995113"/>
    <hyperlink ref="F864" r:id="rId106" display="https://podminky.urs.cz/item/CS_URS_2021_02/771111011"/>
    <hyperlink ref="F878" r:id="rId107" display="https://podminky.urs.cz/item/CS_URS_2021_02/771121011"/>
    <hyperlink ref="F881" r:id="rId108" display="https://podminky.urs.cz/item/CS_URS_2021_02/771151013"/>
    <hyperlink ref="F885" r:id="rId109" display="https://podminky.urs.cz/item/CS_URS_2021_02/771574261"/>
    <hyperlink ref="F888" r:id="rId110" display="https://podminky.urs.cz/item/CS_URS_2021_02/59761415"/>
    <hyperlink ref="F893" r:id="rId111" display="https://podminky.urs.cz/item/CS_URS_2021_02/771591112"/>
    <hyperlink ref="F897" r:id="rId112" display="https://podminky.urs.cz/item/CS_URS_2021_02/998771103"/>
    <hyperlink ref="F901" r:id="rId113" display="https://podminky.urs.cz/item/CS_URS_2021_02/775429121"/>
    <hyperlink ref="F905" r:id="rId114" display="https://podminky.urs.cz/item/CS_URS_2021_02/55343110"/>
    <hyperlink ref="F910" r:id="rId115" display="https://podminky.urs.cz/item/CS_URS_2021_02/776111311"/>
    <hyperlink ref="F922" r:id="rId116" display="https://podminky.urs.cz/item/CS_URS_2021_02/776121111"/>
    <hyperlink ref="F926" r:id="rId117" display="https://podminky.urs.cz/item/CS_URS_2021_02/776141121"/>
    <hyperlink ref="F929" r:id="rId118" display="https://podminky.urs.cz/item/CS_URS_2021_02/776231111"/>
    <hyperlink ref="F932" r:id="rId119" display="https://podminky.urs.cz/item/CS_URS_2021_01/28411016"/>
    <hyperlink ref="F936" r:id="rId120" display="https://podminky.urs.cz/item/CS_URS_2021_02/776411111"/>
    <hyperlink ref="F939" r:id="rId121" display="https://podminky.urs.cz/item/CS_URS_2021_02/28411009"/>
    <hyperlink ref="F943" r:id="rId122" display="https://podminky.urs.cz/item/CS_URS_2021_02/776991121"/>
    <hyperlink ref="F947" r:id="rId123" display="https://podminky.urs.cz/item/CS_URS_2021_02/998776103"/>
    <hyperlink ref="F951" r:id="rId124" display="https://podminky.urs.cz/item/CS_URS_2021_02/781121011"/>
    <hyperlink ref="F1000" r:id="rId125" display="https://podminky.urs.cz/item/CS_URS_2021_02/781131112"/>
    <hyperlink ref="F1003" r:id="rId126" display="https://podminky.urs.cz/item/CS_URS_2021_02/781474153"/>
    <hyperlink ref="F1006" r:id="rId127" display="https://podminky.urs.cz/item/CS_URS_2021_02/59761002"/>
    <hyperlink ref="F1011" r:id="rId128" display="https://podminky.urs.cz/item/CS_URS_2021_02/781491021"/>
    <hyperlink ref="F1017" r:id="rId129" display="https://podminky.urs.cz/item/CS_URS_2021_02/63465122"/>
    <hyperlink ref="F1021" r:id="rId130" display="https://podminky.urs.cz/item/CS_URS_2021_02/781494511"/>
    <hyperlink ref="F1026" r:id="rId131" display="https://podminky.urs.cz/item/CS_URS_2021_02/998781103"/>
    <hyperlink ref="F1030" r:id="rId132" display="https://podminky.urs.cz/item/CS_URS_2021_02/783301311"/>
    <hyperlink ref="F1033" r:id="rId133" display="https://podminky.urs.cz/item/CS_URS_2021_02/783315101"/>
    <hyperlink ref="F1036" r:id="rId134" display="https://podminky.urs.cz/item/CS_URS_2021_02/783317101"/>
    <hyperlink ref="F1041" r:id="rId135" display="https://podminky.urs.cz/item/CS_URS_2021_02/784121001"/>
    <hyperlink ref="F1069" r:id="rId136" display="https://podminky.urs.cz/item/CS_URS_2021_02/784181101"/>
    <hyperlink ref="F1075" r:id="rId137" display="https://podminky.urs.cz/item/CS_URS_2021_02/784221101"/>
    <hyperlink ref="F1079" r:id="rId138" display="https://podminky.urs.cz/item/CS_URS_2021_02/786681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2098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23.25" customHeight="1">
      <c r="A29" s="149"/>
      <c r="B29" s="150"/>
      <c r="C29" s="149"/>
      <c r="D29" s="149"/>
      <c r="E29" s="151" t="s">
        <v>2099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ROUND(J96,2)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ROUND((SUM(BE96:BE245)),2)</f>
        <v>0</v>
      </c>
      <c r="G35" s="39"/>
      <c r="H35" s="39"/>
      <c r="I35" s="159">
        <v>0.21</v>
      </c>
      <c r="J35" s="158">
        <f>ROUND(((SUM(BE96:BE245))*I35),2)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ROUND((SUM(BF96:BF245)),2)</f>
        <v>0</v>
      </c>
      <c r="G36" s="39"/>
      <c r="H36" s="39"/>
      <c r="I36" s="159">
        <v>0.15</v>
      </c>
      <c r="J36" s="158">
        <f>ROUND(((SUM(BF96:BF245))*I36),2)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ROUND((SUM(BG96:BG245)),2)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ROUND((SUM(BH96:BH245)),2)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ROUND((SUM(BI96:BI245)),2)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02a - lehké příčky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2100</v>
      </c>
      <c r="E64" s="179"/>
      <c r="F64" s="179"/>
      <c r="G64" s="179"/>
      <c r="H64" s="179"/>
      <c r="I64" s="179"/>
      <c r="J64" s="180">
        <f>J97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2101</v>
      </c>
      <c r="E65" s="184"/>
      <c r="F65" s="184"/>
      <c r="G65" s="184"/>
      <c r="H65" s="184"/>
      <c r="I65" s="184"/>
      <c r="J65" s="185">
        <f>J98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2102</v>
      </c>
      <c r="E66" s="184"/>
      <c r="F66" s="184"/>
      <c r="G66" s="184"/>
      <c r="H66" s="184"/>
      <c r="I66" s="184"/>
      <c r="J66" s="185">
        <f>J111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2103</v>
      </c>
      <c r="E67" s="184"/>
      <c r="F67" s="184"/>
      <c r="G67" s="184"/>
      <c r="H67" s="184"/>
      <c r="I67" s="184"/>
      <c r="J67" s="185">
        <f>J128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2104</v>
      </c>
      <c r="E68" s="184"/>
      <c r="F68" s="184"/>
      <c r="G68" s="184"/>
      <c r="H68" s="184"/>
      <c r="I68" s="184"/>
      <c r="J68" s="185">
        <f>J139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2105</v>
      </c>
      <c r="E69" s="184"/>
      <c r="F69" s="184"/>
      <c r="G69" s="184"/>
      <c r="H69" s="184"/>
      <c r="I69" s="184"/>
      <c r="J69" s="185">
        <f>J146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6"/>
      <c r="D70" s="183" t="s">
        <v>2106</v>
      </c>
      <c r="E70" s="184"/>
      <c r="F70" s="184"/>
      <c r="G70" s="184"/>
      <c r="H70" s="184"/>
      <c r="I70" s="184"/>
      <c r="J70" s="185">
        <f>J161</f>
        <v>0</v>
      </c>
      <c r="K70" s="126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6"/>
      <c r="D71" s="183" t="s">
        <v>2107</v>
      </c>
      <c r="E71" s="184"/>
      <c r="F71" s="184"/>
      <c r="G71" s="184"/>
      <c r="H71" s="184"/>
      <c r="I71" s="184"/>
      <c r="J71" s="185">
        <f>J186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2108</v>
      </c>
      <c r="E72" s="184"/>
      <c r="F72" s="184"/>
      <c r="G72" s="184"/>
      <c r="H72" s="184"/>
      <c r="I72" s="184"/>
      <c r="J72" s="185">
        <f>J201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2109</v>
      </c>
      <c r="E73" s="184"/>
      <c r="F73" s="184"/>
      <c r="G73" s="184"/>
      <c r="H73" s="184"/>
      <c r="I73" s="184"/>
      <c r="J73" s="185">
        <f>J210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2110</v>
      </c>
      <c r="E74" s="184"/>
      <c r="F74" s="184"/>
      <c r="G74" s="184"/>
      <c r="H74" s="184"/>
      <c r="I74" s="184"/>
      <c r="J74" s="185">
        <f>J219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142</v>
      </c>
      <c r="D81" s="41"/>
      <c r="E81" s="41"/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25" customHeight="1">
      <c r="A84" s="39"/>
      <c r="B84" s="40"/>
      <c r="C84" s="41"/>
      <c r="D84" s="41"/>
      <c r="E84" s="171" t="str">
        <f>E7</f>
        <v>Rekonstrukce objektu č.p. 2983 U Synagogy SO01 stavební úpravy budovy rev9</v>
      </c>
      <c r="F84" s="33"/>
      <c r="G84" s="33"/>
      <c r="H84" s="33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120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1" t="s">
        <v>650</v>
      </c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2097</v>
      </c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02a - lehké příčky</v>
      </c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Česká Lípa</v>
      </c>
      <c r="G90" s="41"/>
      <c r="H90" s="41"/>
      <c r="I90" s="33" t="s">
        <v>23</v>
      </c>
      <c r="J90" s="73" t="str">
        <f>IF(J14="","",J14)</f>
        <v>3. 11. 2021</v>
      </c>
      <c r="K90" s="41"/>
      <c r="L90" s="14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Č. Lípa</v>
      </c>
      <c r="G92" s="41"/>
      <c r="H92" s="41"/>
      <c r="I92" s="33" t="s">
        <v>31</v>
      </c>
      <c r="J92" s="37" t="str">
        <f>E23</f>
        <v xml:space="preserve"> </v>
      </c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7"/>
      <c r="B95" s="188"/>
      <c r="C95" s="189" t="s">
        <v>143</v>
      </c>
      <c r="D95" s="190" t="s">
        <v>57</v>
      </c>
      <c r="E95" s="190" t="s">
        <v>53</v>
      </c>
      <c r="F95" s="190" t="s">
        <v>54</v>
      </c>
      <c r="G95" s="190" t="s">
        <v>144</v>
      </c>
      <c r="H95" s="190" t="s">
        <v>145</v>
      </c>
      <c r="I95" s="190" t="s">
        <v>146</v>
      </c>
      <c r="J95" s="190" t="s">
        <v>124</v>
      </c>
      <c r="K95" s="191" t="s">
        <v>147</v>
      </c>
      <c r="L95" s="192"/>
      <c r="M95" s="93" t="s">
        <v>19</v>
      </c>
      <c r="N95" s="94" t="s">
        <v>42</v>
      </c>
      <c r="O95" s="94" t="s">
        <v>148</v>
      </c>
      <c r="P95" s="94" t="s">
        <v>149</v>
      </c>
      <c r="Q95" s="94" t="s">
        <v>150</v>
      </c>
      <c r="R95" s="94" t="s">
        <v>151</v>
      </c>
      <c r="S95" s="94" t="s">
        <v>152</v>
      </c>
      <c r="T95" s="95" t="s">
        <v>153</v>
      </c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</row>
    <row r="96" spans="1:63" s="2" customFormat="1" ht="22.8" customHeight="1">
      <c r="A96" s="39"/>
      <c r="B96" s="40"/>
      <c r="C96" s="100" t="s">
        <v>154</v>
      </c>
      <c r="D96" s="41"/>
      <c r="E96" s="41"/>
      <c r="F96" s="41"/>
      <c r="G96" s="41"/>
      <c r="H96" s="41"/>
      <c r="I96" s="41"/>
      <c r="J96" s="193">
        <f>BK96</f>
        <v>0</v>
      </c>
      <c r="K96" s="41"/>
      <c r="L96" s="45"/>
      <c r="M96" s="96"/>
      <c r="N96" s="194"/>
      <c r="O96" s="97"/>
      <c r="P96" s="195">
        <f>P97</f>
        <v>0</v>
      </c>
      <c r="Q96" s="97"/>
      <c r="R96" s="195">
        <f>R97</f>
        <v>0</v>
      </c>
      <c r="S96" s="97"/>
      <c r="T96" s="196">
        <f>T97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125</v>
      </c>
      <c r="BK96" s="197">
        <f>BK97</f>
        <v>0</v>
      </c>
    </row>
    <row r="97" spans="1:63" s="12" customFormat="1" ht="25.9" customHeight="1">
      <c r="A97" s="12"/>
      <c r="B97" s="198"/>
      <c r="C97" s="199"/>
      <c r="D97" s="200" t="s">
        <v>71</v>
      </c>
      <c r="E97" s="201" t="s">
        <v>2111</v>
      </c>
      <c r="F97" s="201" t="s">
        <v>2112</v>
      </c>
      <c r="G97" s="199"/>
      <c r="H97" s="199"/>
      <c r="I97" s="202"/>
      <c r="J97" s="203">
        <f>BK97</f>
        <v>0</v>
      </c>
      <c r="K97" s="199"/>
      <c r="L97" s="204"/>
      <c r="M97" s="205"/>
      <c r="N97" s="206"/>
      <c r="O97" s="206"/>
      <c r="P97" s="207">
        <f>P98+P111+P128+P139+P146+P161+P186+P201+P210+P219</f>
        <v>0</v>
      </c>
      <c r="Q97" s="206"/>
      <c r="R97" s="207">
        <f>R98+R111+R128+R139+R146+R161+R186+R201+R210+R219</f>
        <v>0</v>
      </c>
      <c r="S97" s="206"/>
      <c r="T97" s="208">
        <f>T98+T111+T128+T139+T146+T161+T186+T201+T210+T219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80</v>
      </c>
      <c r="AT97" s="210" t="s">
        <v>71</v>
      </c>
      <c r="AU97" s="210" t="s">
        <v>72</v>
      </c>
      <c r="AY97" s="209" t="s">
        <v>157</v>
      </c>
      <c r="BK97" s="211">
        <f>BK98+BK111+BK128+BK139+BK146+BK161+BK186+BK201+BK210+BK219</f>
        <v>0</v>
      </c>
    </row>
    <row r="98" spans="1:63" s="12" customFormat="1" ht="22.8" customHeight="1">
      <c r="A98" s="12"/>
      <c r="B98" s="198"/>
      <c r="C98" s="199"/>
      <c r="D98" s="200" t="s">
        <v>71</v>
      </c>
      <c r="E98" s="212" t="s">
        <v>2113</v>
      </c>
      <c r="F98" s="212" t="s">
        <v>2114</v>
      </c>
      <c r="G98" s="199"/>
      <c r="H98" s="199"/>
      <c r="I98" s="202"/>
      <c r="J98" s="213">
        <f>BK98</f>
        <v>0</v>
      </c>
      <c r="K98" s="199"/>
      <c r="L98" s="204"/>
      <c r="M98" s="205"/>
      <c r="N98" s="206"/>
      <c r="O98" s="206"/>
      <c r="P98" s="207">
        <f>SUM(P99:P110)</f>
        <v>0</v>
      </c>
      <c r="Q98" s="206"/>
      <c r="R98" s="207">
        <f>SUM(R99:R110)</f>
        <v>0</v>
      </c>
      <c r="S98" s="206"/>
      <c r="T98" s="208">
        <f>SUM(T99:T110)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9" t="s">
        <v>80</v>
      </c>
      <c r="AT98" s="210" t="s">
        <v>71</v>
      </c>
      <c r="AU98" s="210" t="s">
        <v>80</v>
      </c>
      <c r="AY98" s="209" t="s">
        <v>157</v>
      </c>
      <c r="BK98" s="211">
        <f>SUM(BK99:BK110)</f>
        <v>0</v>
      </c>
    </row>
    <row r="99" spans="1:65" s="2" customFormat="1" ht="16.5" customHeight="1">
      <c r="A99" s="39"/>
      <c r="B99" s="40"/>
      <c r="C99" s="214" t="s">
        <v>80</v>
      </c>
      <c r="D99" s="214" t="s">
        <v>159</v>
      </c>
      <c r="E99" s="215" t="s">
        <v>2115</v>
      </c>
      <c r="F99" s="216" t="s">
        <v>2116</v>
      </c>
      <c r="G99" s="217" t="s">
        <v>19</v>
      </c>
      <c r="H99" s="218">
        <v>3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82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2117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2116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82</v>
      </c>
    </row>
    <row r="101" spans="1:65" s="2" customFormat="1" ht="16.5" customHeight="1">
      <c r="A101" s="39"/>
      <c r="B101" s="40"/>
      <c r="C101" s="214" t="s">
        <v>82</v>
      </c>
      <c r="D101" s="214" t="s">
        <v>159</v>
      </c>
      <c r="E101" s="215" t="s">
        <v>2118</v>
      </c>
      <c r="F101" s="216" t="s">
        <v>2119</v>
      </c>
      <c r="G101" s="217" t="s">
        <v>19</v>
      </c>
      <c r="H101" s="218">
        <v>1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82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2120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2119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82</v>
      </c>
    </row>
    <row r="103" spans="1:65" s="2" customFormat="1" ht="16.5" customHeight="1">
      <c r="A103" s="39"/>
      <c r="B103" s="40"/>
      <c r="C103" s="214" t="s">
        <v>111</v>
      </c>
      <c r="D103" s="214" t="s">
        <v>159</v>
      </c>
      <c r="E103" s="215" t="s">
        <v>2121</v>
      </c>
      <c r="F103" s="216" t="s">
        <v>2122</v>
      </c>
      <c r="G103" s="217" t="s">
        <v>19</v>
      </c>
      <c r="H103" s="218">
        <v>8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82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2123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2122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82</v>
      </c>
    </row>
    <row r="105" spans="1:65" s="2" customFormat="1" ht="16.5" customHeight="1">
      <c r="A105" s="39"/>
      <c r="B105" s="40"/>
      <c r="C105" s="214" t="s">
        <v>164</v>
      </c>
      <c r="D105" s="214" t="s">
        <v>159</v>
      </c>
      <c r="E105" s="215" t="s">
        <v>2124</v>
      </c>
      <c r="F105" s="216" t="s">
        <v>2125</v>
      </c>
      <c r="G105" s="217" t="s">
        <v>19</v>
      </c>
      <c r="H105" s="218">
        <v>8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82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2126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2125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82</v>
      </c>
    </row>
    <row r="107" spans="1:65" s="2" customFormat="1" ht="16.5" customHeight="1">
      <c r="A107" s="39"/>
      <c r="B107" s="40"/>
      <c r="C107" s="214" t="s">
        <v>187</v>
      </c>
      <c r="D107" s="214" t="s">
        <v>159</v>
      </c>
      <c r="E107" s="215" t="s">
        <v>2127</v>
      </c>
      <c r="F107" s="216" t="s">
        <v>2128</v>
      </c>
      <c r="G107" s="217" t="s">
        <v>19</v>
      </c>
      <c r="H107" s="218">
        <v>8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82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2129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2128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82</v>
      </c>
    </row>
    <row r="109" spans="1:65" s="2" customFormat="1" ht="21.75" customHeight="1">
      <c r="A109" s="39"/>
      <c r="B109" s="40"/>
      <c r="C109" s="214" t="s">
        <v>197</v>
      </c>
      <c r="D109" s="214" t="s">
        <v>159</v>
      </c>
      <c r="E109" s="215" t="s">
        <v>2130</v>
      </c>
      <c r="F109" s="216" t="s">
        <v>2131</v>
      </c>
      <c r="G109" s="217" t="s">
        <v>19</v>
      </c>
      <c r="H109" s="218">
        <v>8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82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2132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2131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82</v>
      </c>
    </row>
    <row r="111" spans="1:63" s="12" customFormat="1" ht="22.8" customHeight="1">
      <c r="A111" s="12"/>
      <c r="B111" s="198"/>
      <c r="C111" s="199"/>
      <c r="D111" s="200" t="s">
        <v>71</v>
      </c>
      <c r="E111" s="212" t="s">
        <v>2133</v>
      </c>
      <c r="F111" s="212" t="s">
        <v>2134</v>
      </c>
      <c r="G111" s="199"/>
      <c r="H111" s="199"/>
      <c r="I111" s="202"/>
      <c r="J111" s="213">
        <f>BK111</f>
        <v>0</v>
      </c>
      <c r="K111" s="199"/>
      <c r="L111" s="204"/>
      <c r="M111" s="205"/>
      <c r="N111" s="206"/>
      <c r="O111" s="206"/>
      <c r="P111" s="207">
        <f>SUM(P112:P127)</f>
        <v>0</v>
      </c>
      <c r="Q111" s="206"/>
      <c r="R111" s="207">
        <f>SUM(R112:R127)</f>
        <v>0</v>
      </c>
      <c r="S111" s="206"/>
      <c r="T111" s="208">
        <f>SUM(T112:T127)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9" t="s">
        <v>80</v>
      </c>
      <c r="AT111" s="210" t="s">
        <v>71</v>
      </c>
      <c r="AU111" s="210" t="s">
        <v>80</v>
      </c>
      <c r="AY111" s="209" t="s">
        <v>157</v>
      </c>
      <c r="BK111" s="211">
        <f>SUM(BK112:BK127)</f>
        <v>0</v>
      </c>
    </row>
    <row r="112" spans="1:65" s="2" customFormat="1" ht="24.15" customHeight="1">
      <c r="A112" s="39"/>
      <c r="B112" s="40"/>
      <c r="C112" s="214" t="s">
        <v>209</v>
      </c>
      <c r="D112" s="214" t="s">
        <v>159</v>
      </c>
      <c r="E112" s="215" t="s">
        <v>2135</v>
      </c>
      <c r="F112" s="216" t="s">
        <v>2136</v>
      </c>
      <c r="G112" s="217" t="s">
        <v>19</v>
      </c>
      <c r="H112" s="218">
        <v>4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2137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2136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82</v>
      </c>
    </row>
    <row r="114" spans="1:65" s="2" customFormat="1" ht="24.15" customHeight="1">
      <c r="A114" s="39"/>
      <c r="B114" s="40"/>
      <c r="C114" s="214" t="s">
        <v>222</v>
      </c>
      <c r="D114" s="214" t="s">
        <v>159</v>
      </c>
      <c r="E114" s="215" t="s">
        <v>2138</v>
      </c>
      <c r="F114" s="216" t="s">
        <v>2139</v>
      </c>
      <c r="G114" s="217" t="s">
        <v>19</v>
      </c>
      <c r="H114" s="218">
        <v>20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2140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2139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82</v>
      </c>
    </row>
    <row r="116" spans="1:65" s="2" customFormat="1" ht="33" customHeight="1">
      <c r="A116" s="39"/>
      <c r="B116" s="40"/>
      <c r="C116" s="214" t="s">
        <v>195</v>
      </c>
      <c r="D116" s="214" t="s">
        <v>159</v>
      </c>
      <c r="E116" s="215" t="s">
        <v>2141</v>
      </c>
      <c r="F116" s="216" t="s">
        <v>2142</v>
      </c>
      <c r="G116" s="217" t="s">
        <v>19</v>
      </c>
      <c r="H116" s="218">
        <v>1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82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2143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2142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82</v>
      </c>
    </row>
    <row r="118" spans="1:65" s="2" customFormat="1" ht="33" customHeight="1">
      <c r="A118" s="39"/>
      <c r="B118" s="40"/>
      <c r="C118" s="214" t="s">
        <v>236</v>
      </c>
      <c r="D118" s="214" t="s">
        <v>159</v>
      </c>
      <c r="E118" s="215" t="s">
        <v>2144</v>
      </c>
      <c r="F118" s="216" t="s">
        <v>2145</v>
      </c>
      <c r="G118" s="217" t="s">
        <v>19</v>
      </c>
      <c r="H118" s="218">
        <v>5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82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2146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2145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82</v>
      </c>
    </row>
    <row r="120" spans="1:65" s="2" customFormat="1" ht="24.15" customHeight="1">
      <c r="A120" s="39"/>
      <c r="B120" s="40"/>
      <c r="C120" s="214" t="s">
        <v>244</v>
      </c>
      <c r="D120" s="214" t="s">
        <v>159</v>
      </c>
      <c r="E120" s="215" t="s">
        <v>2147</v>
      </c>
      <c r="F120" s="216" t="s">
        <v>2148</v>
      </c>
      <c r="G120" s="217" t="s">
        <v>19</v>
      </c>
      <c r="H120" s="218">
        <v>4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2149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2148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65" s="2" customFormat="1" ht="24.15" customHeight="1">
      <c r="A122" s="39"/>
      <c r="B122" s="40"/>
      <c r="C122" s="214" t="s">
        <v>270</v>
      </c>
      <c r="D122" s="214" t="s">
        <v>159</v>
      </c>
      <c r="E122" s="215" t="s">
        <v>2150</v>
      </c>
      <c r="F122" s="216" t="s">
        <v>2151</v>
      </c>
      <c r="G122" s="217" t="s">
        <v>19</v>
      </c>
      <c r="H122" s="218">
        <v>5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2152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2151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82</v>
      </c>
    </row>
    <row r="124" spans="1:65" s="2" customFormat="1" ht="24.15" customHeight="1">
      <c r="A124" s="39"/>
      <c r="B124" s="40"/>
      <c r="C124" s="214" t="s">
        <v>275</v>
      </c>
      <c r="D124" s="214" t="s">
        <v>159</v>
      </c>
      <c r="E124" s="215" t="s">
        <v>2153</v>
      </c>
      <c r="F124" s="216" t="s">
        <v>2154</v>
      </c>
      <c r="G124" s="217" t="s">
        <v>19</v>
      </c>
      <c r="H124" s="218">
        <v>6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82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2155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2154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82</v>
      </c>
    </row>
    <row r="126" spans="1:65" s="2" customFormat="1" ht="33" customHeight="1">
      <c r="A126" s="39"/>
      <c r="B126" s="40"/>
      <c r="C126" s="214" t="s">
        <v>283</v>
      </c>
      <c r="D126" s="214" t="s">
        <v>159</v>
      </c>
      <c r="E126" s="215" t="s">
        <v>2156</v>
      </c>
      <c r="F126" s="216" t="s">
        <v>2157</v>
      </c>
      <c r="G126" s="217" t="s">
        <v>19</v>
      </c>
      <c r="H126" s="218">
        <v>2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82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2158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2157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82</v>
      </c>
    </row>
    <row r="128" spans="1:63" s="12" customFormat="1" ht="22.8" customHeight="1">
      <c r="A128" s="12"/>
      <c r="B128" s="198"/>
      <c r="C128" s="199"/>
      <c r="D128" s="200" t="s">
        <v>71</v>
      </c>
      <c r="E128" s="212" t="s">
        <v>2159</v>
      </c>
      <c r="F128" s="212" t="s">
        <v>2160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SUM(P129:P138)</f>
        <v>0</v>
      </c>
      <c r="Q128" s="206"/>
      <c r="R128" s="207">
        <f>SUM(R129:R138)</f>
        <v>0</v>
      </c>
      <c r="S128" s="206"/>
      <c r="T128" s="20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80</v>
      </c>
      <c r="AT128" s="210" t="s">
        <v>71</v>
      </c>
      <c r="AU128" s="210" t="s">
        <v>80</v>
      </c>
      <c r="AY128" s="209" t="s">
        <v>157</v>
      </c>
      <c r="BK128" s="211">
        <f>SUM(BK129:BK138)</f>
        <v>0</v>
      </c>
    </row>
    <row r="129" spans="1:65" s="2" customFormat="1" ht="33" customHeight="1">
      <c r="A129" s="39"/>
      <c r="B129" s="40"/>
      <c r="C129" s="214" t="s">
        <v>8</v>
      </c>
      <c r="D129" s="214" t="s">
        <v>159</v>
      </c>
      <c r="E129" s="215" t="s">
        <v>2161</v>
      </c>
      <c r="F129" s="216" t="s">
        <v>2162</v>
      </c>
      <c r="G129" s="217" t="s">
        <v>19</v>
      </c>
      <c r="H129" s="218">
        <v>11</v>
      </c>
      <c r="I129" s="219"/>
      <c r="J129" s="220">
        <f>ROUND(I129*H129,2)</f>
        <v>0</v>
      </c>
      <c r="K129" s="216" t="s">
        <v>19</v>
      </c>
      <c r="L129" s="45"/>
      <c r="M129" s="221" t="s">
        <v>19</v>
      </c>
      <c r="N129" s="222" t="s">
        <v>43</v>
      </c>
      <c r="O129" s="85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164</v>
      </c>
      <c r="AT129" s="225" t="s">
        <v>159</v>
      </c>
      <c r="AU129" s="225" t="s">
        <v>82</v>
      </c>
      <c r="AY129" s="18" t="s">
        <v>157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8" t="s">
        <v>80</v>
      </c>
      <c r="BK129" s="226">
        <f>ROUND(I129*H129,2)</f>
        <v>0</v>
      </c>
      <c r="BL129" s="18" t="s">
        <v>164</v>
      </c>
      <c r="BM129" s="225" t="s">
        <v>2163</v>
      </c>
    </row>
    <row r="130" spans="1:47" s="2" customFormat="1" ht="12">
      <c r="A130" s="39"/>
      <c r="B130" s="40"/>
      <c r="C130" s="41"/>
      <c r="D130" s="227" t="s">
        <v>166</v>
      </c>
      <c r="E130" s="41"/>
      <c r="F130" s="228" t="s">
        <v>2162</v>
      </c>
      <c r="G130" s="41"/>
      <c r="H130" s="41"/>
      <c r="I130" s="229"/>
      <c r="J130" s="41"/>
      <c r="K130" s="41"/>
      <c r="L130" s="45"/>
      <c r="M130" s="230"/>
      <c r="N130" s="231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166</v>
      </c>
      <c r="AU130" s="18" t="s">
        <v>82</v>
      </c>
    </row>
    <row r="131" spans="1:65" s="2" customFormat="1" ht="24.15" customHeight="1">
      <c r="A131" s="39"/>
      <c r="B131" s="40"/>
      <c r="C131" s="214" t="s">
        <v>300</v>
      </c>
      <c r="D131" s="214" t="s">
        <v>159</v>
      </c>
      <c r="E131" s="215" t="s">
        <v>2164</v>
      </c>
      <c r="F131" s="216" t="s">
        <v>2165</v>
      </c>
      <c r="G131" s="217" t="s">
        <v>19</v>
      </c>
      <c r="H131" s="218">
        <v>2</v>
      </c>
      <c r="I131" s="219"/>
      <c r="J131" s="220">
        <f>ROUND(I131*H131,2)</f>
        <v>0</v>
      </c>
      <c r="K131" s="216" t="s">
        <v>19</v>
      </c>
      <c r="L131" s="45"/>
      <c r="M131" s="221" t="s">
        <v>19</v>
      </c>
      <c r="N131" s="222" t="s">
        <v>43</v>
      </c>
      <c r="O131" s="85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164</v>
      </c>
      <c r="AT131" s="225" t="s">
        <v>159</v>
      </c>
      <c r="AU131" s="225" t="s">
        <v>82</v>
      </c>
      <c r="AY131" s="18" t="s">
        <v>157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80</v>
      </c>
      <c r="BK131" s="226">
        <f>ROUND(I131*H131,2)</f>
        <v>0</v>
      </c>
      <c r="BL131" s="18" t="s">
        <v>164</v>
      </c>
      <c r="BM131" s="225" t="s">
        <v>2166</v>
      </c>
    </row>
    <row r="132" spans="1:47" s="2" customFormat="1" ht="12">
      <c r="A132" s="39"/>
      <c r="B132" s="40"/>
      <c r="C132" s="41"/>
      <c r="D132" s="227" t="s">
        <v>166</v>
      </c>
      <c r="E132" s="41"/>
      <c r="F132" s="228" t="s">
        <v>2165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166</v>
      </c>
      <c r="AU132" s="18" t="s">
        <v>82</v>
      </c>
    </row>
    <row r="133" spans="1:65" s="2" customFormat="1" ht="24.15" customHeight="1">
      <c r="A133" s="39"/>
      <c r="B133" s="40"/>
      <c r="C133" s="214" t="s">
        <v>305</v>
      </c>
      <c r="D133" s="214" t="s">
        <v>159</v>
      </c>
      <c r="E133" s="215" t="s">
        <v>2167</v>
      </c>
      <c r="F133" s="216" t="s">
        <v>2168</v>
      </c>
      <c r="G133" s="217" t="s">
        <v>19</v>
      </c>
      <c r="H133" s="218">
        <v>12</v>
      </c>
      <c r="I133" s="219"/>
      <c r="J133" s="220">
        <f>ROUND(I133*H133,2)</f>
        <v>0</v>
      </c>
      <c r="K133" s="216" t="s">
        <v>19</v>
      </c>
      <c r="L133" s="45"/>
      <c r="M133" s="221" t="s">
        <v>19</v>
      </c>
      <c r="N133" s="222" t="s">
        <v>43</v>
      </c>
      <c r="O133" s="85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164</v>
      </c>
      <c r="AT133" s="225" t="s">
        <v>159</v>
      </c>
      <c r="AU133" s="225" t="s">
        <v>82</v>
      </c>
      <c r="AY133" s="18" t="s">
        <v>157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8" t="s">
        <v>80</v>
      </c>
      <c r="BK133" s="226">
        <f>ROUND(I133*H133,2)</f>
        <v>0</v>
      </c>
      <c r="BL133" s="18" t="s">
        <v>164</v>
      </c>
      <c r="BM133" s="225" t="s">
        <v>2169</v>
      </c>
    </row>
    <row r="134" spans="1:47" s="2" customFormat="1" ht="12">
      <c r="A134" s="39"/>
      <c r="B134" s="40"/>
      <c r="C134" s="41"/>
      <c r="D134" s="227" t="s">
        <v>166</v>
      </c>
      <c r="E134" s="41"/>
      <c r="F134" s="228" t="s">
        <v>2168</v>
      </c>
      <c r="G134" s="41"/>
      <c r="H134" s="41"/>
      <c r="I134" s="229"/>
      <c r="J134" s="41"/>
      <c r="K134" s="41"/>
      <c r="L134" s="45"/>
      <c r="M134" s="230"/>
      <c r="N134" s="231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166</v>
      </c>
      <c r="AU134" s="18" t="s">
        <v>82</v>
      </c>
    </row>
    <row r="135" spans="1:65" s="2" customFormat="1" ht="33" customHeight="1">
      <c r="A135" s="39"/>
      <c r="B135" s="40"/>
      <c r="C135" s="214" t="s">
        <v>315</v>
      </c>
      <c r="D135" s="214" t="s">
        <v>159</v>
      </c>
      <c r="E135" s="215" t="s">
        <v>2170</v>
      </c>
      <c r="F135" s="216" t="s">
        <v>2171</v>
      </c>
      <c r="G135" s="217" t="s">
        <v>19</v>
      </c>
      <c r="H135" s="218">
        <v>6</v>
      </c>
      <c r="I135" s="219"/>
      <c r="J135" s="220">
        <f>ROUND(I135*H135,2)</f>
        <v>0</v>
      </c>
      <c r="K135" s="216" t="s">
        <v>19</v>
      </c>
      <c r="L135" s="45"/>
      <c r="M135" s="221" t="s">
        <v>19</v>
      </c>
      <c r="N135" s="222" t="s">
        <v>43</v>
      </c>
      <c r="O135" s="85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164</v>
      </c>
      <c r="AT135" s="225" t="s">
        <v>159</v>
      </c>
      <c r="AU135" s="225" t="s">
        <v>82</v>
      </c>
      <c r="AY135" s="18" t="s">
        <v>157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8" t="s">
        <v>80</v>
      </c>
      <c r="BK135" s="226">
        <f>ROUND(I135*H135,2)</f>
        <v>0</v>
      </c>
      <c r="BL135" s="18" t="s">
        <v>164</v>
      </c>
      <c r="BM135" s="225" t="s">
        <v>2172</v>
      </c>
    </row>
    <row r="136" spans="1:47" s="2" customFormat="1" ht="12">
      <c r="A136" s="39"/>
      <c r="B136" s="40"/>
      <c r="C136" s="41"/>
      <c r="D136" s="227" t="s">
        <v>166</v>
      </c>
      <c r="E136" s="41"/>
      <c r="F136" s="228" t="s">
        <v>2171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166</v>
      </c>
      <c r="AU136" s="18" t="s">
        <v>82</v>
      </c>
    </row>
    <row r="137" spans="1:65" s="2" customFormat="1" ht="33" customHeight="1">
      <c r="A137" s="39"/>
      <c r="B137" s="40"/>
      <c r="C137" s="214" t="s">
        <v>322</v>
      </c>
      <c r="D137" s="214" t="s">
        <v>159</v>
      </c>
      <c r="E137" s="215" t="s">
        <v>2173</v>
      </c>
      <c r="F137" s="216" t="s">
        <v>2174</v>
      </c>
      <c r="G137" s="217" t="s">
        <v>19</v>
      </c>
      <c r="H137" s="218">
        <v>6</v>
      </c>
      <c r="I137" s="219"/>
      <c r="J137" s="220">
        <f>ROUND(I137*H137,2)</f>
        <v>0</v>
      </c>
      <c r="K137" s="216" t="s">
        <v>19</v>
      </c>
      <c r="L137" s="45"/>
      <c r="M137" s="221" t="s">
        <v>19</v>
      </c>
      <c r="N137" s="222" t="s">
        <v>43</v>
      </c>
      <c r="O137" s="85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164</v>
      </c>
      <c r="AT137" s="225" t="s">
        <v>159</v>
      </c>
      <c r="AU137" s="225" t="s">
        <v>82</v>
      </c>
      <c r="AY137" s="18" t="s">
        <v>157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80</v>
      </c>
      <c r="BK137" s="226">
        <f>ROUND(I137*H137,2)</f>
        <v>0</v>
      </c>
      <c r="BL137" s="18" t="s">
        <v>164</v>
      </c>
      <c r="BM137" s="225" t="s">
        <v>2175</v>
      </c>
    </row>
    <row r="138" spans="1:47" s="2" customFormat="1" ht="12">
      <c r="A138" s="39"/>
      <c r="B138" s="40"/>
      <c r="C138" s="41"/>
      <c r="D138" s="227" t="s">
        <v>166</v>
      </c>
      <c r="E138" s="41"/>
      <c r="F138" s="228" t="s">
        <v>2174</v>
      </c>
      <c r="G138" s="41"/>
      <c r="H138" s="41"/>
      <c r="I138" s="229"/>
      <c r="J138" s="41"/>
      <c r="K138" s="41"/>
      <c r="L138" s="45"/>
      <c r="M138" s="230"/>
      <c r="N138" s="231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166</v>
      </c>
      <c r="AU138" s="18" t="s">
        <v>82</v>
      </c>
    </row>
    <row r="139" spans="1:63" s="12" customFormat="1" ht="22.8" customHeight="1">
      <c r="A139" s="12"/>
      <c r="B139" s="198"/>
      <c r="C139" s="199"/>
      <c r="D139" s="200" t="s">
        <v>71</v>
      </c>
      <c r="E139" s="212" t="s">
        <v>2176</v>
      </c>
      <c r="F139" s="212" t="s">
        <v>2177</v>
      </c>
      <c r="G139" s="199"/>
      <c r="H139" s="199"/>
      <c r="I139" s="202"/>
      <c r="J139" s="213">
        <f>BK139</f>
        <v>0</v>
      </c>
      <c r="K139" s="199"/>
      <c r="L139" s="204"/>
      <c r="M139" s="205"/>
      <c r="N139" s="206"/>
      <c r="O139" s="206"/>
      <c r="P139" s="207">
        <f>SUM(P140:P145)</f>
        <v>0</v>
      </c>
      <c r="Q139" s="206"/>
      <c r="R139" s="207">
        <f>SUM(R140:R145)</f>
        <v>0</v>
      </c>
      <c r="S139" s="206"/>
      <c r="T139" s="208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80</v>
      </c>
      <c r="AT139" s="210" t="s">
        <v>71</v>
      </c>
      <c r="AU139" s="210" t="s">
        <v>80</v>
      </c>
      <c r="AY139" s="209" t="s">
        <v>157</v>
      </c>
      <c r="BK139" s="211">
        <f>SUM(BK140:BK145)</f>
        <v>0</v>
      </c>
    </row>
    <row r="140" spans="1:65" s="2" customFormat="1" ht="24.15" customHeight="1">
      <c r="A140" s="39"/>
      <c r="B140" s="40"/>
      <c r="C140" s="214" t="s">
        <v>332</v>
      </c>
      <c r="D140" s="214" t="s">
        <v>159</v>
      </c>
      <c r="E140" s="215" t="s">
        <v>2178</v>
      </c>
      <c r="F140" s="216" t="s">
        <v>2179</v>
      </c>
      <c r="G140" s="217" t="s">
        <v>19</v>
      </c>
      <c r="H140" s="218">
        <v>7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82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2180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2179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82</v>
      </c>
    </row>
    <row r="142" spans="1:65" s="2" customFormat="1" ht="24.15" customHeight="1">
      <c r="A142" s="39"/>
      <c r="B142" s="40"/>
      <c r="C142" s="214" t="s">
        <v>7</v>
      </c>
      <c r="D142" s="214" t="s">
        <v>159</v>
      </c>
      <c r="E142" s="215" t="s">
        <v>2181</v>
      </c>
      <c r="F142" s="216" t="s">
        <v>2182</v>
      </c>
      <c r="G142" s="217" t="s">
        <v>19</v>
      </c>
      <c r="H142" s="218">
        <v>3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82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2183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2182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82</v>
      </c>
    </row>
    <row r="144" spans="1:65" s="2" customFormat="1" ht="16.5" customHeight="1">
      <c r="A144" s="39"/>
      <c r="B144" s="40"/>
      <c r="C144" s="214" t="s">
        <v>345</v>
      </c>
      <c r="D144" s="214" t="s">
        <v>159</v>
      </c>
      <c r="E144" s="215" t="s">
        <v>82</v>
      </c>
      <c r="F144" s="216" t="s">
        <v>2184</v>
      </c>
      <c r="G144" s="217" t="s">
        <v>273</v>
      </c>
      <c r="H144" s="218">
        <v>1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2185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2186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82</v>
      </c>
    </row>
    <row r="146" spans="1:63" s="12" customFormat="1" ht="22.8" customHeight="1">
      <c r="A146" s="12"/>
      <c r="B146" s="198"/>
      <c r="C146" s="199"/>
      <c r="D146" s="200" t="s">
        <v>71</v>
      </c>
      <c r="E146" s="212" t="s">
        <v>2187</v>
      </c>
      <c r="F146" s="212" t="s">
        <v>2114</v>
      </c>
      <c r="G146" s="199"/>
      <c r="H146" s="199"/>
      <c r="I146" s="202"/>
      <c r="J146" s="213">
        <f>BK146</f>
        <v>0</v>
      </c>
      <c r="K146" s="199"/>
      <c r="L146" s="204"/>
      <c r="M146" s="205"/>
      <c r="N146" s="206"/>
      <c r="O146" s="206"/>
      <c r="P146" s="207">
        <f>SUM(P147:P160)</f>
        <v>0</v>
      </c>
      <c r="Q146" s="206"/>
      <c r="R146" s="207">
        <f>SUM(R147:R160)</f>
        <v>0</v>
      </c>
      <c r="S146" s="206"/>
      <c r="T146" s="208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9" t="s">
        <v>80</v>
      </c>
      <c r="AT146" s="210" t="s">
        <v>71</v>
      </c>
      <c r="AU146" s="210" t="s">
        <v>80</v>
      </c>
      <c r="AY146" s="209" t="s">
        <v>157</v>
      </c>
      <c r="BK146" s="211">
        <f>SUM(BK147:BK160)</f>
        <v>0</v>
      </c>
    </row>
    <row r="147" spans="1:65" s="2" customFormat="1" ht="16.5" customHeight="1">
      <c r="A147" s="39"/>
      <c r="B147" s="40"/>
      <c r="C147" s="214" t="s">
        <v>352</v>
      </c>
      <c r="D147" s="214" t="s">
        <v>159</v>
      </c>
      <c r="E147" s="215" t="s">
        <v>2188</v>
      </c>
      <c r="F147" s="216" t="s">
        <v>2189</v>
      </c>
      <c r="G147" s="217" t="s">
        <v>308</v>
      </c>
      <c r="H147" s="218">
        <v>4</v>
      </c>
      <c r="I147" s="219"/>
      <c r="J147" s="220">
        <f>ROUND(I147*H147,2)</f>
        <v>0</v>
      </c>
      <c r="K147" s="216" t="s">
        <v>19</v>
      </c>
      <c r="L147" s="45"/>
      <c r="M147" s="221" t="s">
        <v>19</v>
      </c>
      <c r="N147" s="222" t="s">
        <v>43</v>
      </c>
      <c r="O147" s="85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164</v>
      </c>
      <c r="AT147" s="225" t="s">
        <v>159</v>
      </c>
      <c r="AU147" s="225" t="s">
        <v>82</v>
      </c>
      <c r="AY147" s="18" t="s">
        <v>157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8" t="s">
        <v>80</v>
      </c>
      <c r="BK147" s="226">
        <f>ROUND(I147*H147,2)</f>
        <v>0</v>
      </c>
      <c r="BL147" s="18" t="s">
        <v>164</v>
      </c>
      <c r="BM147" s="225" t="s">
        <v>2190</v>
      </c>
    </row>
    <row r="148" spans="1:47" s="2" customFormat="1" ht="12">
      <c r="A148" s="39"/>
      <c r="B148" s="40"/>
      <c r="C148" s="41"/>
      <c r="D148" s="227" t="s">
        <v>166</v>
      </c>
      <c r="E148" s="41"/>
      <c r="F148" s="228" t="s">
        <v>2189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166</v>
      </c>
      <c r="AU148" s="18" t="s">
        <v>82</v>
      </c>
    </row>
    <row r="149" spans="1:65" s="2" customFormat="1" ht="16.5" customHeight="1">
      <c r="A149" s="39"/>
      <c r="B149" s="40"/>
      <c r="C149" s="214" t="s">
        <v>359</v>
      </c>
      <c r="D149" s="214" t="s">
        <v>159</v>
      </c>
      <c r="E149" s="215" t="s">
        <v>2191</v>
      </c>
      <c r="F149" s="216" t="s">
        <v>2192</v>
      </c>
      <c r="G149" s="217" t="s">
        <v>308</v>
      </c>
      <c r="H149" s="218">
        <v>1</v>
      </c>
      <c r="I149" s="219"/>
      <c r="J149" s="220">
        <f>ROUND(I149*H149,2)</f>
        <v>0</v>
      </c>
      <c r="K149" s="216" t="s">
        <v>19</v>
      </c>
      <c r="L149" s="45"/>
      <c r="M149" s="221" t="s">
        <v>19</v>
      </c>
      <c r="N149" s="222" t="s">
        <v>43</v>
      </c>
      <c r="O149" s="85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164</v>
      </c>
      <c r="AT149" s="225" t="s">
        <v>159</v>
      </c>
      <c r="AU149" s="225" t="s">
        <v>82</v>
      </c>
      <c r="AY149" s="18" t="s">
        <v>157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8" t="s">
        <v>80</v>
      </c>
      <c r="BK149" s="226">
        <f>ROUND(I149*H149,2)</f>
        <v>0</v>
      </c>
      <c r="BL149" s="18" t="s">
        <v>164</v>
      </c>
      <c r="BM149" s="225" t="s">
        <v>2193</v>
      </c>
    </row>
    <row r="150" spans="1:47" s="2" customFormat="1" ht="12">
      <c r="A150" s="39"/>
      <c r="B150" s="40"/>
      <c r="C150" s="41"/>
      <c r="D150" s="227" t="s">
        <v>166</v>
      </c>
      <c r="E150" s="41"/>
      <c r="F150" s="228" t="s">
        <v>2192</v>
      </c>
      <c r="G150" s="41"/>
      <c r="H150" s="41"/>
      <c r="I150" s="229"/>
      <c r="J150" s="41"/>
      <c r="K150" s="41"/>
      <c r="L150" s="45"/>
      <c r="M150" s="230"/>
      <c r="N150" s="231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166</v>
      </c>
      <c r="AU150" s="18" t="s">
        <v>82</v>
      </c>
    </row>
    <row r="151" spans="1:65" s="2" customFormat="1" ht="21.75" customHeight="1">
      <c r="A151" s="39"/>
      <c r="B151" s="40"/>
      <c r="C151" s="214" t="s">
        <v>741</v>
      </c>
      <c r="D151" s="214" t="s">
        <v>159</v>
      </c>
      <c r="E151" s="215" t="s">
        <v>2194</v>
      </c>
      <c r="F151" s="216" t="s">
        <v>2195</v>
      </c>
      <c r="G151" s="217" t="s">
        <v>308</v>
      </c>
      <c r="H151" s="218">
        <v>7</v>
      </c>
      <c r="I151" s="219"/>
      <c r="J151" s="220">
        <f>ROUND(I151*H151,2)</f>
        <v>0</v>
      </c>
      <c r="K151" s="216" t="s">
        <v>19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2196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2195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65" s="2" customFormat="1" ht="24.15" customHeight="1">
      <c r="A153" s="39"/>
      <c r="B153" s="40"/>
      <c r="C153" s="214" t="s">
        <v>366</v>
      </c>
      <c r="D153" s="214" t="s">
        <v>159</v>
      </c>
      <c r="E153" s="215" t="s">
        <v>2197</v>
      </c>
      <c r="F153" s="216" t="s">
        <v>2198</v>
      </c>
      <c r="G153" s="217" t="s">
        <v>308</v>
      </c>
      <c r="H153" s="218">
        <v>10</v>
      </c>
      <c r="I153" s="219"/>
      <c r="J153" s="220">
        <f>ROUND(I153*H153,2)</f>
        <v>0</v>
      </c>
      <c r="K153" s="216" t="s">
        <v>19</v>
      </c>
      <c r="L153" s="45"/>
      <c r="M153" s="221" t="s">
        <v>19</v>
      </c>
      <c r="N153" s="222" t="s">
        <v>43</v>
      </c>
      <c r="O153" s="85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164</v>
      </c>
      <c r="AT153" s="225" t="s">
        <v>159</v>
      </c>
      <c r="AU153" s="225" t="s">
        <v>82</v>
      </c>
      <c r="AY153" s="18" t="s">
        <v>157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80</v>
      </c>
      <c r="BK153" s="226">
        <f>ROUND(I153*H153,2)</f>
        <v>0</v>
      </c>
      <c r="BL153" s="18" t="s">
        <v>164</v>
      </c>
      <c r="BM153" s="225" t="s">
        <v>2199</v>
      </c>
    </row>
    <row r="154" spans="1:47" s="2" customFormat="1" ht="12">
      <c r="A154" s="39"/>
      <c r="B154" s="40"/>
      <c r="C154" s="41"/>
      <c r="D154" s="227" t="s">
        <v>166</v>
      </c>
      <c r="E154" s="41"/>
      <c r="F154" s="228" t="s">
        <v>2198</v>
      </c>
      <c r="G154" s="41"/>
      <c r="H154" s="41"/>
      <c r="I154" s="229"/>
      <c r="J154" s="41"/>
      <c r="K154" s="41"/>
      <c r="L154" s="45"/>
      <c r="M154" s="230"/>
      <c r="N154" s="231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166</v>
      </c>
      <c r="AU154" s="18" t="s">
        <v>82</v>
      </c>
    </row>
    <row r="155" spans="1:65" s="2" customFormat="1" ht="24.15" customHeight="1">
      <c r="A155" s="39"/>
      <c r="B155" s="40"/>
      <c r="C155" s="214" t="s">
        <v>374</v>
      </c>
      <c r="D155" s="214" t="s">
        <v>159</v>
      </c>
      <c r="E155" s="215" t="s">
        <v>2200</v>
      </c>
      <c r="F155" s="216" t="s">
        <v>2201</v>
      </c>
      <c r="G155" s="217" t="s">
        <v>308</v>
      </c>
      <c r="H155" s="218">
        <v>1</v>
      </c>
      <c r="I155" s="219"/>
      <c r="J155" s="220">
        <f>ROUND(I155*H155,2)</f>
        <v>0</v>
      </c>
      <c r="K155" s="216" t="s">
        <v>19</v>
      </c>
      <c r="L155" s="45"/>
      <c r="M155" s="221" t="s">
        <v>19</v>
      </c>
      <c r="N155" s="222" t="s">
        <v>43</v>
      </c>
      <c r="O155" s="85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164</v>
      </c>
      <c r="AT155" s="225" t="s">
        <v>159</v>
      </c>
      <c r="AU155" s="225" t="s">
        <v>82</v>
      </c>
      <c r="AY155" s="18" t="s">
        <v>157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8" t="s">
        <v>80</v>
      </c>
      <c r="BK155" s="226">
        <f>ROUND(I155*H155,2)</f>
        <v>0</v>
      </c>
      <c r="BL155" s="18" t="s">
        <v>164</v>
      </c>
      <c r="BM155" s="225" t="s">
        <v>2202</v>
      </c>
    </row>
    <row r="156" spans="1:47" s="2" customFormat="1" ht="12">
      <c r="A156" s="39"/>
      <c r="B156" s="40"/>
      <c r="C156" s="41"/>
      <c r="D156" s="227" t="s">
        <v>166</v>
      </c>
      <c r="E156" s="41"/>
      <c r="F156" s="228" t="s">
        <v>2201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166</v>
      </c>
      <c r="AU156" s="18" t="s">
        <v>82</v>
      </c>
    </row>
    <row r="157" spans="1:65" s="2" customFormat="1" ht="24.15" customHeight="1">
      <c r="A157" s="39"/>
      <c r="B157" s="40"/>
      <c r="C157" s="214" t="s">
        <v>381</v>
      </c>
      <c r="D157" s="214" t="s">
        <v>159</v>
      </c>
      <c r="E157" s="215" t="s">
        <v>2203</v>
      </c>
      <c r="F157" s="216" t="s">
        <v>2204</v>
      </c>
      <c r="G157" s="217" t="s">
        <v>308</v>
      </c>
      <c r="H157" s="218">
        <v>8</v>
      </c>
      <c r="I157" s="219"/>
      <c r="J157" s="220">
        <f>ROUND(I157*H157,2)</f>
        <v>0</v>
      </c>
      <c r="K157" s="216" t="s">
        <v>19</v>
      </c>
      <c r="L157" s="45"/>
      <c r="M157" s="221" t="s">
        <v>19</v>
      </c>
      <c r="N157" s="222" t="s">
        <v>43</v>
      </c>
      <c r="O157" s="85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164</v>
      </c>
      <c r="AT157" s="225" t="s">
        <v>159</v>
      </c>
      <c r="AU157" s="225" t="s">
        <v>82</v>
      </c>
      <c r="AY157" s="18" t="s">
        <v>157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80</v>
      </c>
      <c r="BK157" s="226">
        <f>ROUND(I157*H157,2)</f>
        <v>0</v>
      </c>
      <c r="BL157" s="18" t="s">
        <v>164</v>
      </c>
      <c r="BM157" s="225" t="s">
        <v>2205</v>
      </c>
    </row>
    <row r="158" spans="1:47" s="2" customFormat="1" ht="12">
      <c r="A158" s="39"/>
      <c r="B158" s="40"/>
      <c r="C158" s="41"/>
      <c r="D158" s="227" t="s">
        <v>166</v>
      </c>
      <c r="E158" s="41"/>
      <c r="F158" s="228" t="s">
        <v>2204</v>
      </c>
      <c r="G158" s="41"/>
      <c r="H158" s="41"/>
      <c r="I158" s="229"/>
      <c r="J158" s="41"/>
      <c r="K158" s="41"/>
      <c r="L158" s="45"/>
      <c r="M158" s="230"/>
      <c r="N158" s="231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166</v>
      </c>
      <c r="AU158" s="18" t="s">
        <v>82</v>
      </c>
    </row>
    <row r="159" spans="1:65" s="2" customFormat="1" ht="24.15" customHeight="1">
      <c r="A159" s="39"/>
      <c r="B159" s="40"/>
      <c r="C159" s="214" t="s">
        <v>392</v>
      </c>
      <c r="D159" s="214" t="s">
        <v>159</v>
      </c>
      <c r="E159" s="215" t="s">
        <v>2206</v>
      </c>
      <c r="F159" s="216" t="s">
        <v>2207</v>
      </c>
      <c r="G159" s="217" t="s">
        <v>308</v>
      </c>
      <c r="H159" s="218">
        <v>9</v>
      </c>
      <c r="I159" s="219"/>
      <c r="J159" s="220">
        <f>ROUND(I159*H159,2)</f>
        <v>0</v>
      </c>
      <c r="K159" s="216" t="s">
        <v>19</v>
      </c>
      <c r="L159" s="45"/>
      <c r="M159" s="221" t="s">
        <v>19</v>
      </c>
      <c r="N159" s="222" t="s">
        <v>43</v>
      </c>
      <c r="O159" s="85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164</v>
      </c>
      <c r="AT159" s="225" t="s">
        <v>159</v>
      </c>
      <c r="AU159" s="225" t="s">
        <v>82</v>
      </c>
      <c r="AY159" s="18" t="s">
        <v>157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80</v>
      </c>
      <c r="BK159" s="226">
        <f>ROUND(I159*H159,2)</f>
        <v>0</v>
      </c>
      <c r="BL159" s="18" t="s">
        <v>164</v>
      </c>
      <c r="BM159" s="225" t="s">
        <v>2208</v>
      </c>
    </row>
    <row r="160" spans="1:47" s="2" customFormat="1" ht="12">
      <c r="A160" s="39"/>
      <c r="B160" s="40"/>
      <c r="C160" s="41"/>
      <c r="D160" s="227" t="s">
        <v>166</v>
      </c>
      <c r="E160" s="41"/>
      <c r="F160" s="228" t="s">
        <v>2207</v>
      </c>
      <c r="G160" s="41"/>
      <c r="H160" s="41"/>
      <c r="I160" s="229"/>
      <c r="J160" s="41"/>
      <c r="K160" s="41"/>
      <c r="L160" s="45"/>
      <c r="M160" s="230"/>
      <c r="N160" s="23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166</v>
      </c>
      <c r="AU160" s="18" t="s">
        <v>82</v>
      </c>
    </row>
    <row r="161" spans="1:63" s="12" customFormat="1" ht="22.8" customHeight="1">
      <c r="A161" s="12"/>
      <c r="B161" s="198"/>
      <c r="C161" s="199"/>
      <c r="D161" s="200" t="s">
        <v>71</v>
      </c>
      <c r="E161" s="212" t="s">
        <v>2209</v>
      </c>
      <c r="F161" s="212" t="s">
        <v>2134</v>
      </c>
      <c r="G161" s="199"/>
      <c r="H161" s="199"/>
      <c r="I161" s="202"/>
      <c r="J161" s="213">
        <f>BK161</f>
        <v>0</v>
      </c>
      <c r="K161" s="199"/>
      <c r="L161" s="204"/>
      <c r="M161" s="205"/>
      <c r="N161" s="206"/>
      <c r="O161" s="206"/>
      <c r="P161" s="207">
        <f>SUM(P162:P185)</f>
        <v>0</v>
      </c>
      <c r="Q161" s="206"/>
      <c r="R161" s="207">
        <f>SUM(R162:R185)</f>
        <v>0</v>
      </c>
      <c r="S161" s="206"/>
      <c r="T161" s="208">
        <f>SUM(T162:T185)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9" t="s">
        <v>80</v>
      </c>
      <c r="AT161" s="210" t="s">
        <v>71</v>
      </c>
      <c r="AU161" s="210" t="s">
        <v>80</v>
      </c>
      <c r="AY161" s="209" t="s">
        <v>157</v>
      </c>
      <c r="BK161" s="211">
        <f>SUM(BK162:BK185)</f>
        <v>0</v>
      </c>
    </row>
    <row r="162" spans="1:65" s="2" customFormat="1" ht="24.15" customHeight="1">
      <c r="A162" s="39"/>
      <c r="B162" s="40"/>
      <c r="C162" s="214" t="s">
        <v>401</v>
      </c>
      <c r="D162" s="214" t="s">
        <v>159</v>
      </c>
      <c r="E162" s="215" t="s">
        <v>2210</v>
      </c>
      <c r="F162" s="216" t="s">
        <v>2211</v>
      </c>
      <c r="G162" s="217" t="s">
        <v>308</v>
      </c>
      <c r="H162" s="218">
        <v>6</v>
      </c>
      <c r="I162" s="219"/>
      <c r="J162" s="220">
        <f>ROUND(I162*H162,2)</f>
        <v>0</v>
      </c>
      <c r="K162" s="216" t="s">
        <v>19</v>
      </c>
      <c r="L162" s="45"/>
      <c r="M162" s="221" t="s">
        <v>19</v>
      </c>
      <c r="N162" s="222" t="s">
        <v>43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164</v>
      </c>
      <c r="AT162" s="225" t="s">
        <v>159</v>
      </c>
      <c r="AU162" s="225" t="s">
        <v>82</v>
      </c>
      <c r="AY162" s="18" t="s">
        <v>157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80</v>
      </c>
      <c r="BK162" s="226">
        <f>ROUND(I162*H162,2)</f>
        <v>0</v>
      </c>
      <c r="BL162" s="18" t="s">
        <v>164</v>
      </c>
      <c r="BM162" s="225" t="s">
        <v>2212</v>
      </c>
    </row>
    <row r="163" spans="1:47" s="2" customFormat="1" ht="12">
      <c r="A163" s="39"/>
      <c r="B163" s="40"/>
      <c r="C163" s="41"/>
      <c r="D163" s="227" t="s">
        <v>166</v>
      </c>
      <c r="E163" s="41"/>
      <c r="F163" s="228" t="s">
        <v>2211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166</v>
      </c>
      <c r="AU163" s="18" t="s">
        <v>82</v>
      </c>
    </row>
    <row r="164" spans="1:65" s="2" customFormat="1" ht="24.15" customHeight="1">
      <c r="A164" s="39"/>
      <c r="B164" s="40"/>
      <c r="C164" s="214" t="s">
        <v>408</v>
      </c>
      <c r="D164" s="214" t="s">
        <v>159</v>
      </c>
      <c r="E164" s="215" t="s">
        <v>2213</v>
      </c>
      <c r="F164" s="216" t="s">
        <v>2139</v>
      </c>
      <c r="G164" s="217" t="s">
        <v>308</v>
      </c>
      <c r="H164" s="218">
        <v>17</v>
      </c>
      <c r="I164" s="219"/>
      <c r="J164" s="220">
        <f>ROUND(I164*H164,2)</f>
        <v>0</v>
      </c>
      <c r="K164" s="216" t="s">
        <v>19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2214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2139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65" s="2" customFormat="1" ht="24.15" customHeight="1">
      <c r="A166" s="39"/>
      <c r="B166" s="40"/>
      <c r="C166" s="214" t="s">
        <v>416</v>
      </c>
      <c r="D166" s="214" t="s">
        <v>159</v>
      </c>
      <c r="E166" s="215" t="s">
        <v>2215</v>
      </c>
      <c r="F166" s="216" t="s">
        <v>2216</v>
      </c>
      <c r="G166" s="217" t="s">
        <v>308</v>
      </c>
      <c r="H166" s="218">
        <v>9</v>
      </c>
      <c r="I166" s="219"/>
      <c r="J166" s="220">
        <f>ROUND(I166*H166,2)</f>
        <v>0</v>
      </c>
      <c r="K166" s="216" t="s">
        <v>19</v>
      </c>
      <c r="L166" s="45"/>
      <c r="M166" s="221" t="s">
        <v>19</v>
      </c>
      <c r="N166" s="222" t="s">
        <v>43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164</v>
      </c>
      <c r="AT166" s="225" t="s">
        <v>159</v>
      </c>
      <c r="AU166" s="225" t="s">
        <v>82</v>
      </c>
      <c r="AY166" s="18" t="s">
        <v>157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80</v>
      </c>
      <c r="BK166" s="226">
        <f>ROUND(I166*H166,2)</f>
        <v>0</v>
      </c>
      <c r="BL166" s="18" t="s">
        <v>164</v>
      </c>
      <c r="BM166" s="225" t="s">
        <v>2217</v>
      </c>
    </row>
    <row r="167" spans="1:47" s="2" customFormat="1" ht="12">
      <c r="A167" s="39"/>
      <c r="B167" s="40"/>
      <c r="C167" s="41"/>
      <c r="D167" s="227" t="s">
        <v>166</v>
      </c>
      <c r="E167" s="41"/>
      <c r="F167" s="228" t="s">
        <v>2216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166</v>
      </c>
      <c r="AU167" s="18" t="s">
        <v>82</v>
      </c>
    </row>
    <row r="168" spans="1:65" s="2" customFormat="1" ht="33" customHeight="1">
      <c r="A168" s="39"/>
      <c r="B168" s="40"/>
      <c r="C168" s="214" t="s">
        <v>422</v>
      </c>
      <c r="D168" s="214" t="s">
        <v>159</v>
      </c>
      <c r="E168" s="215" t="s">
        <v>2218</v>
      </c>
      <c r="F168" s="216" t="s">
        <v>2219</v>
      </c>
      <c r="G168" s="217" t="s">
        <v>308</v>
      </c>
      <c r="H168" s="218">
        <v>1</v>
      </c>
      <c r="I168" s="219"/>
      <c r="J168" s="220">
        <f>ROUND(I168*H168,2)</f>
        <v>0</v>
      </c>
      <c r="K168" s="216" t="s">
        <v>19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2220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2219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65" s="2" customFormat="1" ht="33" customHeight="1">
      <c r="A170" s="39"/>
      <c r="B170" s="40"/>
      <c r="C170" s="214" t="s">
        <v>428</v>
      </c>
      <c r="D170" s="214" t="s">
        <v>159</v>
      </c>
      <c r="E170" s="215" t="s">
        <v>2221</v>
      </c>
      <c r="F170" s="216" t="s">
        <v>2145</v>
      </c>
      <c r="G170" s="217" t="s">
        <v>308</v>
      </c>
      <c r="H170" s="218">
        <v>1</v>
      </c>
      <c r="I170" s="219"/>
      <c r="J170" s="220">
        <f>ROUND(I170*H170,2)</f>
        <v>0</v>
      </c>
      <c r="K170" s="216" t="s">
        <v>19</v>
      </c>
      <c r="L170" s="45"/>
      <c r="M170" s="221" t="s">
        <v>19</v>
      </c>
      <c r="N170" s="222" t="s">
        <v>43</v>
      </c>
      <c r="O170" s="85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5" t="s">
        <v>164</v>
      </c>
      <c r="AT170" s="225" t="s">
        <v>159</v>
      </c>
      <c r="AU170" s="225" t="s">
        <v>82</v>
      </c>
      <c r="AY170" s="18" t="s">
        <v>157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8" t="s">
        <v>80</v>
      </c>
      <c r="BK170" s="226">
        <f>ROUND(I170*H170,2)</f>
        <v>0</v>
      </c>
      <c r="BL170" s="18" t="s">
        <v>164</v>
      </c>
      <c r="BM170" s="225" t="s">
        <v>2222</v>
      </c>
    </row>
    <row r="171" spans="1:47" s="2" customFormat="1" ht="12">
      <c r="A171" s="39"/>
      <c r="B171" s="40"/>
      <c r="C171" s="41"/>
      <c r="D171" s="227" t="s">
        <v>166</v>
      </c>
      <c r="E171" s="41"/>
      <c r="F171" s="228" t="s">
        <v>2145</v>
      </c>
      <c r="G171" s="41"/>
      <c r="H171" s="41"/>
      <c r="I171" s="229"/>
      <c r="J171" s="41"/>
      <c r="K171" s="41"/>
      <c r="L171" s="45"/>
      <c r="M171" s="230"/>
      <c r="N171" s="231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166</v>
      </c>
      <c r="AU171" s="18" t="s">
        <v>82</v>
      </c>
    </row>
    <row r="172" spans="1:65" s="2" customFormat="1" ht="33" customHeight="1">
      <c r="A172" s="39"/>
      <c r="B172" s="40"/>
      <c r="C172" s="214" t="s">
        <v>435</v>
      </c>
      <c r="D172" s="214" t="s">
        <v>159</v>
      </c>
      <c r="E172" s="215" t="s">
        <v>2223</v>
      </c>
      <c r="F172" s="216" t="s">
        <v>2224</v>
      </c>
      <c r="G172" s="217" t="s">
        <v>308</v>
      </c>
      <c r="H172" s="218">
        <v>1</v>
      </c>
      <c r="I172" s="219"/>
      <c r="J172" s="220">
        <f>ROUND(I172*H172,2)</f>
        <v>0</v>
      </c>
      <c r="K172" s="216" t="s">
        <v>19</v>
      </c>
      <c r="L172" s="45"/>
      <c r="M172" s="221" t="s">
        <v>19</v>
      </c>
      <c r="N172" s="222" t="s">
        <v>43</v>
      </c>
      <c r="O172" s="85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164</v>
      </c>
      <c r="AT172" s="225" t="s">
        <v>159</v>
      </c>
      <c r="AU172" s="225" t="s">
        <v>82</v>
      </c>
      <c r="AY172" s="18" t="s">
        <v>157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8" t="s">
        <v>80</v>
      </c>
      <c r="BK172" s="226">
        <f>ROUND(I172*H172,2)</f>
        <v>0</v>
      </c>
      <c r="BL172" s="18" t="s">
        <v>164</v>
      </c>
      <c r="BM172" s="225" t="s">
        <v>2225</v>
      </c>
    </row>
    <row r="173" spans="1:47" s="2" customFormat="1" ht="12">
      <c r="A173" s="39"/>
      <c r="B173" s="40"/>
      <c r="C173" s="41"/>
      <c r="D173" s="227" t="s">
        <v>166</v>
      </c>
      <c r="E173" s="41"/>
      <c r="F173" s="228" t="s">
        <v>2224</v>
      </c>
      <c r="G173" s="41"/>
      <c r="H173" s="41"/>
      <c r="I173" s="229"/>
      <c r="J173" s="41"/>
      <c r="K173" s="41"/>
      <c r="L173" s="45"/>
      <c r="M173" s="230"/>
      <c r="N173" s="231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166</v>
      </c>
      <c r="AU173" s="18" t="s">
        <v>82</v>
      </c>
    </row>
    <row r="174" spans="1:65" s="2" customFormat="1" ht="24.15" customHeight="1">
      <c r="A174" s="39"/>
      <c r="B174" s="40"/>
      <c r="C174" s="214" t="s">
        <v>442</v>
      </c>
      <c r="D174" s="214" t="s">
        <v>159</v>
      </c>
      <c r="E174" s="215" t="s">
        <v>2226</v>
      </c>
      <c r="F174" s="216" t="s">
        <v>2151</v>
      </c>
      <c r="G174" s="217" t="s">
        <v>308</v>
      </c>
      <c r="H174" s="218">
        <v>1</v>
      </c>
      <c r="I174" s="219"/>
      <c r="J174" s="220">
        <f>ROUND(I174*H174,2)</f>
        <v>0</v>
      </c>
      <c r="K174" s="216" t="s">
        <v>19</v>
      </c>
      <c r="L174" s="45"/>
      <c r="M174" s="221" t="s">
        <v>19</v>
      </c>
      <c r="N174" s="222" t="s">
        <v>43</v>
      </c>
      <c r="O174" s="85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164</v>
      </c>
      <c r="AT174" s="225" t="s">
        <v>159</v>
      </c>
      <c r="AU174" s="225" t="s">
        <v>82</v>
      </c>
      <c r="AY174" s="18" t="s">
        <v>157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80</v>
      </c>
      <c r="BK174" s="226">
        <f>ROUND(I174*H174,2)</f>
        <v>0</v>
      </c>
      <c r="BL174" s="18" t="s">
        <v>164</v>
      </c>
      <c r="BM174" s="225" t="s">
        <v>2227</v>
      </c>
    </row>
    <row r="175" spans="1:47" s="2" customFormat="1" ht="12">
      <c r="A175" s="39"/>
      <c r="B175" s="40"/>
      <c r="C175" s="41"/>
      <c r="D175" s="227" t="s">
        <v>166</v>
      </c>
      <c r="E175" s="41"/>
      <c r="F175" s="228" t="s">
        <v>2151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166</v>
      </c>
      <c r="AU175" s="18" t="s">
        <v>82</v>
      </c>
    </row>
    <row r="176" spans="1:65" s="2" customFormat="1" ht="24.15" customHeight="1">
      <c r="A176" s="39"/>
      <c r="B176" s="40"/>
      <c r="C176" s="214" t="s">
        <v>448</v>
      </c>
      <c r="D176" s="214" t="s">
        <v>159</v>
      </c>
      <c r="E176" s="215" t="s">
        <v>2228</v>
      </c>
      <c r="F176" s="216" t="s">
        <v>2154</v>
      </c>
      <c r="G176" s="217" t="s">
        <v>308</v>
      </c>
      <c r="H176" s="218">
        <v>12</v>
      </c>
      <c r="I176" s="219"/>
      <c r="J176" s="220">
        <f>ROUND(I176*H176,2)</f>
        <v>0</v>
      </c>
      <c r="K176" s="216" t="s">
        <v>19</v>
      </c>
      <c r="L176" s="45"/>
      <c r="M176" s="221" t="s">
        <v>19</v>
      </c>
      <c r="N176" s="222" t="s">
        <v>43</v>
      </c>
      <c r="O176" s="85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164</v>
      </c>
      <c r="AT176" s="225" t="s">
        <v>159</v>
      </c>
      <c r="AU176" s="225" t="s">
        <v>82</v>
      </c>
      <c r="AY176" s="18" t="s">
        <v>157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80</v>
      </c>
      <c r="BK176" s="226">
        <f>ROUND(I176*H176,2)</f>
        <v>0</v>
      </c>
      <c r="BL176" s="18" t="s">
        <v>164</v>
      </c>
      <c r="BM176" s="225" t="s">
        <v>2229</v>
      </c>
    </row>
    <row r="177" spans="1:47" s="2" customFormat="1" ht="12">
      <c r="A177" s="39"/>
      <c r="B177" s="40"/>
      <c r="C177" s="41"/>
      <c r="D177" s="227" t="s">
        <v>166</v>
      </c>
      <c r="E177" s="41"/>
      <c r="F177" s="228" t="s">
        <v>2154</v>
      </c>
      <c r="G177" s="41"/>
      <c r="H177" s="41"/>
      <c r="I177" s="229"/>
      <c r="J177" s="41"/>
      <c r="K177" s="41"/>
      <c r="L177" s="45"/>
      <c r="M177" s="230"/>
      <c r="N177" s="23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166</v>
      </c>
      <c r="AU177" s="18" t="s">
        <v>82</v>
      </c>
    </row>
    <row r="178" spans="1:65" s="2" customFormat="1" ht="33" customHeight="1">
      <c r="A178" s="39"/>
      <c r="B178" s="40"/>
      <c r="C178" s="214" t="s">
        <v>454</v>
      </c>
      <c r="D178" s="214" t="s">
        <v>159</v>
      </c>
      <c r="E178" s="215" t="s">
        <v>2230</v>
      </c>
      <c r="F178" s="216" t="s">
        <v>2231</v>
      </c>
      <c r="G178" s="217" t="s">
        <v>308</v>
      </c>
      <c r="H178" s="218">
        <v>2</v>
      </c>
      <c r="I178" s="219"/>
      <c r="J178" s="220">
        <f>ROUND(I178*H178,2)</f>
        <v>0</v>
      </c>
      <c r="K178" s="216" t="s">
        <v>19</v>
      </c>
      <c r="L178" s="45"/>
      <c r="M178" s="221" t="s">
        <v>19</v>
      </c>
      <c r="N178" s="222" t="s">
        <v>43</v>
      </c>
      <c r="O178" s="85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5" t="s">
        <v>164</v>
      </c>
      <c r="AT178" s="225" t="s">
        <v>159</v>
      </c>
      <c r="AU178" s="225" t="s">
        <v>82</v>
      </c>
      <c r="AY178" s="18" t="s">
        <v>157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8" t="s">
        <v>80</v>
      </c>
      <c r="BK178" s="226">
        <f>ROUND(I178*H178,2)</f>
        <v>0</v>
      </c>
      <c r="BL178" s="18" t="s">
        <v>164</v>
      </c>
      <c r="BM178" s="225" t="s">
        <v>2232</v>
      </c>
    </row>
    <row r="179" spans="1:47" s="2" customFormat="1" ht="12">
      <c r="A179" s="39"/>
      <c r="B179" s="40"/>
      <c r="C179" s="41"/>
      <c r="D179" s="227" t="s">
        <v>166</v>
      </c>
      <c r="E179" s="41"/>
      <c r="F179" s="228" t="s">
        <v>2231</v>
      </c>
      <c r="G179" s="41"/>
      <c r="H179" s="41"/>
      <c r="I179" s="229"/>
      <c r="J179" s="41"/>
      <c r="K179" s="41"/>
      <c r="L179" s="45"/>
      <c r="M179" s="230"/>
      <c r="N179" s="231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166</v>
      </c>
      <c r="AU179" s="18" t="s">
        <v>82</v>
      </c>
    </row>
    <row r="180" spans="1:65" s="2" customFormat="1" ht="33" customHeight="1">
      <c r="A180" s="39"/>
      <c r="B180" s="40"/>
      <c r="C180" s="214" t="s">
        <v>461</v>
      </c>
      <c r="D180" s="214" t="s">
        <v>159</v>
      </c>
      <c r="E180" s="215" t="s">
        <v>2233</v>
      </c>
      <c r="F180" s="216" t="s">
        <v>2234</v>
      </c>
      <c r="G180" s="217" t="s">
        <v>308</v>
      </c>
      <c r="H180" s="218">
        <v>1</v>
      </c>
      <c r="I180" s="219"/>
      <c r="J180" s="220">
        <f>ROUND(I180*H180,2)</f>
        <v>0</v>
      </c>
      <c r="K180" s="216" t="s">
        <v>19</v>
      </c>
      <c r="L180" s="45"/>
      <c r="M180" s="221" t="s">
        <v>19</v>
      </c>
      <c r="N180" s="222" t="s">
        <v>43</v>
      </c>
      <c r="O180" s="85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164</v>
      </c>
      <c r="AT180" s="225" t="s">
        <v>159</v>
      </c>
      <c r="AU180" s="225" t="s">
        <v>82</v>
      </c>
      <c r="AY180" s="18" t="s">
        <v>157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80</v>
      </c>
      <c r="BK180" s="226">
        <f>ROUND(I180*H180,2)</f>
        <v>0</v>
      </c>
      <c r="BL180" s="18" t="s">
        <v>164</v>
      </c>
      <c r="BM180" s="225" t="s">
        <v>2235</v>
      </c>
    </row>
    <row r="181" spans="1:47" s="2" customFormat="1" ht="12">
      <c r="A181" s="39"/>
      <c r="B181" s="40"/>
      <c r="C181" s="41"/>
      <c r="D181" s="227" t="s">
        <v>166</v>
      </c>
      <c r="E181" s="41"/>
      <c r="F181" s="228" t="s">
        <v>2234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166</v>
      </c>
      <c r="AU181" s="18" t="s">
        <v>82</v>
      </c>
    </row>
    <row r="182" spans="1:65" s="2" customFormat="1" ht="33" customHeight="1">
      <c r="A182" s="39"/>
      <c r="B182" s="40"/>
      <c r="C182" s="214" t="s">
        <v>468</v>
      </c>
      <c r="D182" s="214" t="s">
        <v>159</v>
      </c>
      <c r="E182" s="215" t="s">
        <v>2236</v>
      </c>
      <c r="F182" s="216" t="s">
        <v>2237</v>
      </c>
      <c r="G182" s="217" t="s">
        <v>308</v>
      </c>
      <c r="H182" s="218">
        <v>1</v>
      </c>
      <c r="I182" s="219"/>
      <c r="J182" s="220">
        <f>ROUND(I182*H182,2)</f>
        <v>0</v>
      </c>
      <c r="K182" s="216" t="s">
        <v>19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164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164</v>
      </c>
      <c r="BM182" s="225" t="s">
        <v>2238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2237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65" s="2" customFormat="1" ht="33" customHeight="1">
      <c r="A184" s="39"/>
      <c r="B184" s="40"/>
      <c r="C184" s="214" t="s">
        <v>477</v>
      </c>
      <c r="D184" s="214" t="s">
        <v>159</v>
      </c>
      <c r="E184" s="215" t="s">
        <v>2239</v>
      </c>
      <c r="F184" s="216" t="s">
        <v>2240</v>
      </c>
      <c r="G184" s="217" t="s">
        <v>308</v>
      </c>
      <c r="H184" s="218">
        <v>1</v>
      </c>
      <c r="I184" s="219"/>
      <c r="J184" s="220">
        <f>ROUND(I184*H184,2)</f>
        <v>0</v>
      </c>
      <c r="K184" s="216" t="s">
        <v>19</v>
      </c>
      <c r="L184" s="45"/>
      <c r="M184" s="221" t="s">
        <v>19</v>
      </c>
      <c r="N184" s="222" t="s">
        <v>43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164</v>
      </c>
      <c r="AT184" s="225" t="s">
        <v>159</v>
      </c>
      <c r="AU184" s="225" t="s">
        <v>82</v>
      </c>
      <c r="AY184" s="18" t="s">
        <v>157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80</v>
      </c>
      <c r="BK184" s="226">
        <f>ROUND(I184*H184,2)</f>
        <v>0</v>
      </c>
      <c r="BL184" s="18" t="s">
        <v>164</v>
      </c>
      <c r="BM184" s="225" t="s">
        <v>2241</v>
      </c>
    </row>
    <row r="185" spans="1:47" s="2" customFormat="1" ht="12">
      <c r="A185" s="39"/>
      <c r="B185" s="40"/>
      <c r="C185" s="41"/>
      <c r="D185" s="227" t="s">
        <v>166</v>
      </c>
      <c r="E185" s="41"/>
      <c r="F185" s="228" t="s">
        <v>2240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166</v>
      </c>
      <c r="AU185" s="18" t="s">
        <v>82</v>
      </c>
    </row>
    <row r="186" spans="1:63" s="12" customFormat="1" ht="22.8" customHeight="1">
      <c r="A186" s="12"/>
      <c r="B186" s="198"/>
      <c r="C186" s="199"/>
      <c r="D186" s="200" t="s">
        <v>71</v>
      </c>
      <c r="E186" s="212" t="s">
        <v>2242</v>
      </c>
      <c r="F186" s="212" t="s">
        <v>2160</v>
      </c>
      <c r="G186" s="199"/>
      <c r="H186" s="199"/>
      <c r="I186" s="202"/>
      <c r="J186" s="213">
        <f>BK186</f>
        <v>0</v>
      </c>
      <c r="K186" s="199"/>
      <c r="L186" s="204"/>
      <c r="M186" s="205"/>
      <c r="N186" s="206"/>
      <c r="O186" s="206"/>
      <c r="P186" s="207">
        <f>SUM(P187:P200)</f>
        <v>0</v>
      </c>
      <c r="Q186" s="206"/>
      <c r="R186" s="207">
        <f>SUM(R187:R200)</f>
        <v>0</v>
      </c>
      <c r="S186" s="206"/>
      <c r="T186" s="208">
        <f>SUM(T187:T200)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9" t="s">
        <v>80</v>
      </c>
      <c r="AT186" s="210" t="s">
        <v>71</v>
      </c>
      <c r="AU186" s="210" t="s">
        <v>80</v>
      </c>
      <c r="AY186" s="209" t="s">
        <v>157</v>
      </c>
      <c r="BK186" s="211">
        <f>SUM(BK187:BK200)</f>
        <v>0</v>
      </c>
    </row>
    <row r="187" spans="1:65" s="2" customFormat="1" ht="33" customHeight="1">
      <c r="A187" s="39"/>
      <c r="B187" s="40"/>
      <c r="C187" s="214" t="s">
        <v>487</v>
      </c>
      <c r="D187" s="214" t="s">
        <v>159</v>
      </c>
      <c r="E187" s="215" t="s">
        <v>2243</v>
      </c>
      <c r="F187" s="216" t="s">
        <v>2162</v>
      </c>
      <c r="G187" s="217" t="s">
        <v>308</v>
      </c>
      <c r="H187" s="218">
        <v>6</v>
      </c>
      <c r="I187" s="219"/>
      <c r="J187" s="220">
        <f>ROUND(I187*H187,2)</f>
        <v>0</v>
      </c>
      <c r="K187" s="216" t="s">
        <v>19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164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164</v>
      </c>
      <c r="BM187" s="225" t="s">
        <v>2244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2162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65" s="2" customFormat="1" ht="24.15" customHeight="1">
      <c r="A189" s="39"/>
      <c r="B189" s="40"/>
      <c r="C189" s="214" t="s">
        <v>496</v>
      </c>
      <c r="D189" s="214" t="s">
        <v>159</v>
      </c>
      <c r="E189" s="215" t="s">
        <v>2245</v>
      </c>
      <c r="F189" s="216" t="s">
        <v>2165</v>
      </c>
      <c r="G189" s="217" t="s">
        <v>308</v>
      </c>
      <c r="H189" s="218">
        <v>4</v>
      </c>
      <c r="I189" s="219"/>
      <c r="J189" s="220">
        <f>ROUND(I189*H189,2)</f>
        <v>0</v>
      </c>
      <c r="K189" s="216" t="s">
        <v>19</v>
      </c>
      <c r="L189" s="45"/>
      <c r="M189" s="221" t="s">
        <v>19</v>
      </c>
      <c r="N189" s="222" t="s">
        <v>43</v>
      </c>
      <c r="O189" s="85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164</v>
      </c>
      <c r="AT189" s="225" t="s">
        <v>159</v>
      </c>
      <c r="AU189" s="225" t="s">
        <v>82</v>
      </c>
      <c r="AY189" s="18" t="s">
        <v>157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80</v>
      </c>
      <c r="BK189" s="226">
        <f>ROUND(I189*H189,2)</f>
        <v>0</v>
      </c>
      <c r="BL189" s="18" t="s">
        <v>164</v>
      </c>
      <c r="BM189" s="225" t="s">
        <v>2246</v>
      </c>
    </row>
    <row r="190" spans="1:47" s="2" customFormat="1" ht="12">
      <c r="A190" s="39"/>
      <c r="B190" s="40"/>
      <c r="C190" s="41"/>
      <c r="D190" s="227" t="s">
        <v>166</v>
      </c>
      <c r="E190" s="41"/>
      <c r="F190" s="228" t="s">
        <v>2165</v>
      </c>
      <c r="G190" s="41"/>
      <c r="H190" s="41"/>
      <c r="I190" s="229"/>
      <c r="J190" s="41"/>
      <c r="K190" s="41"/>
      <c r="L190" s="45"/>
      <c r="M190" s="230"/>
      <c r="N190" s="231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166</v>
      </c>
      <c r="AU190" s="18" t="s">
        <v>82</v>
      </c>
    </row>
    <row r="191" spans="1:65" s="2" customFormat="1" ht="24.15" customHeight="1">
      <c r="A191" s="39"/>
      <c r="B191" s="40"/>
      <c r="C191" s="214" t="s">
        <v>504</v>
      </c>
      <c r="D191" s="214" t="s">
        <v>159</v>
      </c>
      <c r="E191" s="215" t="s">
        <v>2247</v>
      </c>
      <c r="F191" s="216" t="s">
        <v>2248</v>
      </c>
      <c r="G191" s="217" t="s">
        <v>308</v>
      </c>
      <c r="H191" s="218">
        <v>2</v>
      </c>
      <c r="I191" s="219"/>
      <c r="J191" s="220">
        <f>ROUND(I191*H191,2)</f>
        <v>0</v>
      </c>
      <c r="K191" s="216" t="s">
        <v>19</v>
      </c>
      <c r="L191" s="45"/>
      <c r="M191" s="221" t="s">
        <v>19</v>
      </c>
      <c r="N191" s="222" t="s">
        <v>43</v>
      </c>
      <c r="O191" s="85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164</v>
      </c>
      <c r="AT191" s="225" t="s">
        <v>159</v>
      </c>
      <c r="AU191" s="225" t="s">
        <v>82</v>
      </c>
      <c r="AY191" s="18" t="s">
        <v>157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164</v>
      </c>
      <c r="BM191" s="225" t="s">
        <v>2249</v>
      </c>
    </row>
    <row r="192" spans="1:47" s="2" customFormat="1" ht="12">
      <c r="A192" s="39"/>
      <c r="B192" s="40"/>
      <c r="C192" s="41"/>
      <c r="D192" s="227" t="s">
        <v>166</v>
      </c>
      <c r="E192" s="41"/>
      <c r="F192" s="228" t="s">
        <v>2248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166</v>
      </c>
      <c r="AU192" s="18" t="s">
        <v>82</v>
      </c>
    </row>
    <row r="193" spans="1:65" s="2" customFormat="1" ht="33" customHeight="1">
      <c r="A193" s="39"/>
      <c r="B193" s="40"/>
      <c r="C193" s="214" t="s">
        <v>511</v>
      </c>
      <c r="D193" s="214" t="s">
        <v>159</v>
      </c>
      <c r="E193" s="215" t="s">
        <v>2250</v>
      </c>
      <c r="F193" s="216" t="s">
        <v>2171</v>
      </c>
      <c r="G193" s="217" t="s">
        <v>308</v>
      </c>
      <c r="H193" s="218">
        <v>2</v>
      </c>
      <c r="I193" s="219"/>
      <c r="J193" s="220">
        <f>ROUND(I193*H193,2)</f>
        <v>0</v>
      </c>
      <c r="K193" s="216" t="s">
        <v>19</v>
      </c>
      <c r="L193" s="45"/>
      <c r="M193" s="221" t="s">
        <v>19</v>
      </c>
      <c r="N193" s="222" t="s">
        <v>43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164</v>
      </c>
      <c r="AT193" s="225" t="s">
        <v>159</v>
      </c>
      <c r="AU193" s="225" t="s">
        <v>82</v>
      </c>
      <c r="AY193" s="18" t="s">
        <v>157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8" t="s">
        <v>80</v>
      </c>
      <c r="BK193" s="226">
        <f>ROUND(I193*H193,2)</f>
        <v>0</v>
      </c>
      <c r="BL193" s="18" t="s">
        <v>164</v>
      </c>
      <c r="BM193" s="225" t="s">
        <v>2251</v>
      </c>
    </row>
    <row r="194" spans="1:47" s="2" customFormat="1" ht="12">
      <c r="A194" s="39"/>
      <c r="B194" s="40"/>
      <c r="C194" s="41"/>
      <c r="D194" s="227" t="s">
        <v>166</v>
      </c>
      <c r="E194" s="41"/>
      <c r="F194" s="228" t="s">
        <v>2171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166</v>
      </c>
      <c r="AU194" s="18" t="s">
        <v>82</v>
      </c>
    </row>
    <row r="195" spans="1:65" s="2" customFormat="1" ht="24.15" customHeight="1">
      <c r="A195" s="39"/>
      <c r="B195" s="40"/>
      <c r="C195" s="214" t="s">
        <v>515</v>
      </c>
      <c r="D195" s="214" t="s">
        <v>159</v>
      </c>
      <c r="E195" s="215" t="s">
        <v>2252</v>
      </c>
      <c r="F195" s="216" t="s">
        <v>2253</v>
      </c>
      <c r="G195" s="217" t="s">
        <v>308</v>
      </c>
      <c r="H195" s="218">
        <v>2</v>
      </c>
      <c r="I195" s="219"/>
      <c r="J195" s="220">
        <f>ROUND(I195*H195,2)</f>
        <v>0</v>
      </c>
      <c r="K195" s="216" t="s">
        <v>19</v>
      </c>
      <c r="L195" s="45"/>
      <c r="M195" s="221" t="s">
        <v>19</v>
      </c>
      <c r="N195" s="222" t="s">
        <v>43</v>
      </c>
      <c r="O195" s="85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164</v>
      </c>
      <c r="AT195" s="225" t="s">
        <v>159</v>
      </c>
      <c r="AU195" s="225" t="s">
        <v>82</v>
      </c>
      <c r="AY195" s="18" t="s">
        <v>157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80</v>
      </c>
      <c r="BK195" s="226">
        <f>ROUND(I195*H195,2)</f>
        <v>0</v>
      </c>
      <c r="BL195" s="18" t="s">
        <v>164</v>
      </c>
      <c r="BM195" s="225" t="s">
        <v>2254</v>
      </c>
    </row>
    <row r="196" spans="1:47" s="2" customFormat="1" ht="12">
      <c r="A196" s="39"/>
      <c r="B196" s="40"/>
      <c r="C196" s="41"/>
      <c r="D196" s="227" t="s">
        <v>166</v>
      </c>
      <c r="E196" s="41"/>
      <c r="F196" s="228" t="s">
        <v>2253</v>
      </c>
      <c r="G196" s="41"/>
      <c r="H196" s="41"/>
      <c r="I196" s="229"/>
      <c r="J196" s="41"/>
      <c r="K196" s="41"/>
      <c r="L196" s="45"/>
      <c r="M196" s="230"/>
      <c r="N196" s="231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166</v>
      </c>
      <c r="AU196" s="18" t="s">
        <v>82</v>
      </c>
    </row>
    <row r="197" spans="1:65" s="2" customFormat="1" ht="33" customHeight="1">
      <c r="A197" s="39"/>
      <c r="B197" s="40"/>
      <c r="C197" s="214" t="s">
        <v>521</v>
      </c>
      <c r="D197" s="214" t="s">
        <v>159</v>
      </c>
      <c r="E197" s="215" t="s">
        <v>2255</v>
      </c>
      <c r="F197" s="216" t="s">
        <v>2256</v>
      </c>
      <c r="G197" s="217" t="s">
        <v>308</v>
      </c>
      <c r="H197" s="218">
        <v>4</v>
      </c>
      <c r="I197" s="219"/>
      <c r="J197" s="220">
        <f>ROUND(I197*H197,2)</f>
        <v>0</v>
      </c>
      <c r="K197" s="216" t="s">
        <v>19</v>
      </c>
      <c r="L197" s="45"/>
      <c r="M197" s="221" t="s">
        <v>19</v>
      </c>
      <c r="N197" s="222" t="s">
        <v>43</v>
      </c>
      <c r="O197" s="85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164</v>
      </c>
      <c r="AT197" s="225" t="s">
        <v>159</v>
      </c>
      <c r="AU197" s="225" t="s">
        <v>82</v>
      </c>
      <c r="AY197" s="18" t="s">
        <v>157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80</v>
      </c>
      <c r="BK197" s="226">
        <f>ROUND(I197*H197,2)</f>
        <v>0</v>
      </c>
      <c r="BL197" s="18" t="s">
        <v>164</v>
      </c>
      <c r="BM197" s="225" t="s">
        <v>2257</v>
      </c>
    </row>
    <row r="198" spans="1:47" s="2" customFormat="1" ht="12">
      <c r="A198" s="39"/>
      <c r="B198" s="40"/>
      <c r="C198" s="41"/>
      <c r="D198" s="227" t="s">
        <v>166</v>
      </c>
      <c r="E198" s="41"/>
      <c r="F198" s="228" t="s">
        <v>2256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166</v>
      </c>
      <c r="AU198" s="18" t="s">
        <v>82</v>
      </c>
    </row>
    <row r="199" spans="1:65" s="2" customFormat="1" ht="33" customHeight="1">
      <c r="A199" s="39"/>
      <c r="B199" s="40"/>
      <c r="C199" s="214" t="s">
        <v>528</v>
      </c>
      <c r="D199" s="214" t="s">
        <v>159</v>
      </c>
      <c r="E199" s="215" t="s">
        <v>2258</v>
      </c>
      <c r="F199" s="216" t="s">
        <v>2259</v>
      </c>
      <c r="G199" s="217" t="s">
        <v>308</v>
      </c>
      <c r="H199" s="218">
        <v>1</v>
      </c>
      <c r="I199" s="219"/>
      <c r="J199" s="220">
        <f>ROUND(I199*H199,2)</f>
        <v>0</v>
      </c>
      <c r="K199" s="216" t="s">
        <v>19</v>
      </c>
      <c r="L199" s="45"/>
      <c r="M199" s="221" t="s">
        <v>19</v>
      </c>
      <c r="N199" s="222" t="s">
        <v>43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164</v>
      </c>
      <c r="AT199" s="225" t="s">
        <v>159</v>
      </c>
      <c r="AU199" s="225" t="s">
        <v>82</v>
      </c>
      <c r="AY199" s="18" t="s">
        <v>157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80</v>
      </c>
      <c r="BK199" s="226">
        <f>ROUND(I199*H199,2)</f>
        <v>0</v>
      </c>
      <c r="BL199" s="18" t="s">
        <v>164</v>
      </c>
      <c r="BM199" s="225" t="s">
        <v>2260</v>
      </c>
    </row>
    <row r="200" spans="1:47" s="2" customFormat="1" ht="12">
      <c r="A200" s="39"/>
      <c r="B200" s="40"/>
      <c r="C200" s="41"/>
      <c r="D200" s="227" t="s">
        <v>166</v>
      </c>
      <c r="E200" s="41"/>
      <c r="F200" s="228" t="s">
        <v>2259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166</v>
      </c>
      <c r="AU200" s="18" t="s">
        <v>82</v>
      </c>
    </row>
    <row r="201" spans="1:63" s="12" customFormat="1" ht="22.8" customHeight="1">
      <c r="A201" s="12"/>
      <c r="B201" s="198"/>
      <c r="C201" s="199"/>
      <c r="D201" s="200" t="s">
        <v>71</v>
      </c>
      <c r="E201" s="212" t="s">
        <v>2261</v>
      </c>
      <c r="F201" s="212" t="s">
        <v>2177</v>
      </c>
      <c r="G201" s="199"/>
      <c r="H201" s="199"/>
      <c r="I201" s="202"/>
      <c r="J201" s="213">
        <f>BK201</f>
        <v>0</v>
      </c>
      <c r="K201" s="199"/>
      <c r="L201" s="204"/>
      <c r="M201" s="205"/>
      <c r="N201" s="206"/>
      <c r="O201" s="206"/>
      <c r="P201" s="207">
        <f>SUM(P202:P209)</f>
        <v>0</v>
      </c>
      <c r="Q201" s="206"/>
      <c r="R201" s="207">
        <f>SUM(R202:R209)</f>
        <v>0</v>
      </c>
      <c r="S201" s="206"/>
      <c r="T201" s="208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9" t="s">
        <v>80</v>
      </c>
      <c r="AT201" s="210" t="s">
        <v>71</v>
      </c>
      <c r="AU201" s="210" t="s">
        <v>80</v>
      </c>
      <c r="AY201" s="209" t="s">
        <v>157</v>
      </c>
      <c r="BK201" s="211">
        <f>SUM(BK202:BK209)</f>
        <v>0</v>
      </c>
    </row>
    <row r="202" spans="1:65" s="2" customFormat="1" ht="24.15" customHeight="1">
      <c r="A202" s="39"/>
      <c r="B202" s="40"/>
      <c r="C202" s="214" t="s">
        <v>538</v>
      </c>
      <c r="D202" s="214" t="s">
        <v>159</v>
      </c>
      <c r="E202" s="215" t="s">
        <v>2262</v>
      </c>
      <c r="F202" s="216" t="s">
        <v>2182</v>
      </c>
      <c r="G202" s="217" t="s">
        <v>308</v>
      </c>
      <c r="H202" s="218">
        <v>3</v>
      </c>
      <c r="I202" s="219"/>
      <c r="J202" s="220">
        <f>ROUND(I202*H202,2)</f>
        <v>0</v>
      </c>
      <c r="K202" s="216" t="s">
        <v>19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2263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2182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65" s="2" customFormat="1" ht="24.15" customHeight="1">
      <c r="A204" s="39"/>
      <c r="B204" s="40"/>
      <c r="C204" s="214" t="s">
        <v>547</v>
      </c>
      <c r="D204" s="214" t="s">
        <v>159</v>
      </c>
      <c r="E204" s="215" t="s">
        <v>2264</v>
      </c>
      <c r="F204" s="216" t="s">
        <v>2179</v>
      </c>
      <c r="G204" s="217" t="s">
        <v>308</v>
      </c>
      <c r="H204" s="218">
        <v>3</v>
      </c>
      <c r="I204" s="219"/>
      <c r="J204" s="220">
        <f>ROUND(I204*H204,2)</f>
        <v>0</v>
      </c>
      <c r="K204" s="216" t="s">
        <v>19</v>
      </c>
      <c r="L204" s="45"/>
      <c r="M204" s="221" t="s">
        <v>19</v>
      </c>
      <c r="N204" s="222" t="s">
        <v>43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164</v>
      </c>
      <c r="AT204" s="225" t="s">
        <v>159</v>
      </c>
      <c r="AU204" s="225" t="s">
        <v>82</v>
      </c>
      <c r="AY204" s="18" t="s">
        <v>157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80</v>
      </c>
      <c r="BK204" s="226">
        <f>ROUND(I204*H204,2)</f>
        <v>0</v>
      </c>
      <c r="BL204" s="18" t="s">
        <v>164</v>
      </c>
      <c r="BM204" s="225" t="s">
        <v>2265</v>
      </c>
    </row>
    <row r="205" spans="1:47" s="2" customFormat="1" ht="12">
      <c r="A205" s="39"/>
      <c r="B205" s="40"/>
      <c r="C205" s="41"/>
      <c r="D205" s="227" t="s">
        <v>166</v>
      </c>
      <c r="E205" s="41"/>
      <c r="F205" s="228" t="s">
        <v>2179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166</v>
      </c>
      <c r="AU205" s="18" t="s">
        <v>82</v>
      </c>
    </row>
    <row r="206" spans="1:65" s="2" customFormat="1" ht="24.15" customHeight="1">
      <c r="A206" s="39"/>
      <c r="B206" s="40"/>
      <c r="C206" s="214" t="s">
        <v>557</v>
      </c>
      <c r="D206" s="214" t="s">
        <v>159</v>
      </c>
      <c r="E206" s="215" t="s">
        <v>2266</v>
      </c>
      <c r="F206" s="216" t="s">
        <v>2267</v>
      </c>
      <c r="G206" s="217" t="s">
        <v>308</v>
      </c>
      <c r="H206" s="218">
        <v>1</v>
      </c>
      <c r="I206" s="219"/>
      <c r="J206" s="220">
        <f>ROUND(I206*H206,2)</f>
        <v>0</v>
      </c>
      <c r="K206" s="216" t="s">
        <v>19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2268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2267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65" s="2" customFormat="1" ht="16.5" customHeight="1">
      <c r="A208" s="39"/>
      <c r="B208" s="40"/>
      <c r="C208" s="214" t="s">
        <v>567</v>
      </c>
      <c r="D208" s="214" t="s">
        <v>159</v>
      </c>
      <c r="E208" s="215" t="s">
        <v>2269</v>
      </c>
      <c r="F208" s="216" t="s">
        <v>2270</v>
      </c>
      <c r="G208" s="217" t="s">
        <v>273</v>
      </c>
      <c r="H208" s="218">
        <v>1</v>
      </c>
      <c r="I208" s="219"/>
      <c r="J208" s="220">
        <f>ROUND(I208*H208,2)</f>
        <v>0</v>
      </c>
      <c r="K208" s="216" t="s">
        <v>19</v>
      </c>
      <c r="L208" s="45"/>
      <c r="M208" s="221" t="s">
        <v>19</v>
      </c>
      <c r="N208" s="222" t="s">
        <v>43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164</v>
      </c>
      <c r="AT208" s="225" t="s">
        <v>159</v>
      </c>
      <c r="AU208" s="225" t="s">
        <v>82</v>
      </c>
      <c r="AY208" s="18" t="s">
        <v>157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80</v>
      </c>
      <c r="BK208" s="226">
        <f>ROUND(I208*H208,2)</f>
        <v>0</v>
      </c>
      <c r="BL208" s="18" t="s">
        <v>164</v>
      </c>
      <c r="BM208" s="225" t="s">
        <v>2271</v>
      </c>
    </row>
    <row r="209" spans="1:47" s="2" customFormat="1" ht="12">
      <c r="A209" s="39"/>
      <c r="B209" s="40"/>
      <c r="C209" s="41"/>
      <c r="D209" s="227" t="s">
        <v>166</v>
      </c>
      <c r="E209" s="41"/>
      <c r="F209" s="228" t="s">
        <v>2270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166</v>
      </c>
      <c r="AU209" s="18" t="s">
        <v>82</v>
      </c>
    </row>
    <row r="210" spans="1:63" s="12" customFormat="1" ht="22.8" customHeight="1">
      <c r="A210" s="12"/>
      <c r="B210" s="198"/>
      <c r="C210" s="199"/>
      <c r="D210" s="200" t="s">
        <v>71</v>
      </c>
      <c r="E210" s="212" t="s">
        <v>2272</v>
      </c>
      <c r="F210" s="212" t="s">
        <v>2114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SUM(P211:P218)</f>
        <v>0</v>
      </c>
      <c r="Q210" s="206"/>
      <c r="R210" s="207">
        <f>SUM(R211:R218)</f>
        <v>0</v>
      </c>
      <c r="S210" s="206"/>
      <c r="T210" s="208">
        <f>SUM(T211:T218)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80</v>
      </c>
      <c r="AT210" s="210" t="s">
        <v>71</v>
      </c>
      <c r="AU210" s="210" t="s">
        <v>80</v>
      </c>
      <c r="AY210" s="209" t="s">
        <v>157</v>
      </c>
      <c r="BK210" s="211">
        <f>SUM(BK211:BK218)</f>
        <v>0</v>
      </c>
    </row>
    <row r="211" spans="1:65" s="2" customFormat="1" ht="21.75" customHeight="1">
      <c r="A211" s="39"/>
      <c r="B211" s="40"/>
      <c r="C211" s="214" t="s">
        <v>572</v>
      </c>
      <c r="D211" s="214" t="s">
        <v>159</v>
      </c>
      <c r="E211" s="215" t="s">
        <v>2273</v>
      </c>
      <c r="F211" s="216" t="s">
        <v>2274</v>
      </c>
      <c r="G211" s="217" t="s">
        <v>19</v>
      </c>
      <c r="H211" s="218">
        <v>4</v>
      </c>
      <c r="I211" s="219"/>
      <c r="J211" s="220">
        <f>ROUND(I211*H211,2)</f>
        <v>0</v>
      </c>
      <c r="K211" s="216" t="s">
        <v>19</v>
      </c>
      <c r="L211" s="45"/>
      <c r="M211" s="221" t="s">
        <v>19</v>
      </c>
      <c r="N211" s="222" t="s">
        <v>43</v>
      </c>
      <c r="O211" s="85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164</v>
      </c>
      <c r="AT211" s="225" t="s">
        <v>159</v>
      </c>
      <c r="AU211" s="225" t="s">
        <v>82</v>
      </c>
      <c r="AY211" s="18" t="s">
        <v>157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80</v>
      </c>
      <c r="BK211" s="226">
        <f>ROUND(I211*H211,2)</f>
        <v>0</v>
      </c>
      <c r="BL211" s="18" t="s">
        <v>164</v>
      </c>
      <c r="BM211" s="225" t="s">
        <v>2275</v>
      </c>
    </row>
    <row r="212" spans="1:47" s="2" customFormat="1" ht="12">
      <c r="A212" s="39"/>
      <c r="B212" s="40"/>
      <c r="C212" s="41"/>
      <c r="D212" s="227" t="s">
        <v>166</v>
      </c>
      <c r="E212" s="41"/>
      <c r="F212" s="228" t="s">
        <v>2274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166</v>
      </c>
      <c r="AU212" s="18" t="s">
        <v>82</v>
      </c>
    </row>
    <row r="213" spans="1:65" s="2" customFormat="1" ht="24.15" customHeight="1">
      <c r="A213" s="39"/>
      <c r="B213" s="40"/>
      <c r="C213" s="214" t="s">
        <v>576</v>
      </c>
      <c r="D213" s="214" t="s">
        <v>159</v>
      </c>
      <c r="E213" s="215" t="s">
        <v>2276</v>
      </c>
      <c r="F213" s="216" t="s">
        <v>2277</v>
      </c>
      <c r="G213" s="217" t="s">
        <v>308</v>
      </c>
      <c r="H213" s="218">
        <v>5</v>
      </c>
      <c r="I213" s="219"/>
      <c r="J213" s="220">
        <f>ROUND(I213*H213,2)</f>
        <v>0</v>
      </c>
      <c r="K213" s="216" t="s">
        <v>19</v>
      </c>
      <c r="L213" s="45"/>
      <c r="M213" s="221" t="s">
        <v>19</v>
      </c>
      <c r="N213" s="222" t="s">
        <v>43</v>
      </c>
      <c r="O213" s="85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164</v>
      </c>
      <c r="AT213" s="225" t="s">
        <v>159</v>
      </c>
      <c r="AU213" s="225" t="s">
        <v>82</v>
      </c>
      <c r="AY213" s="18" t="s">
        <v>157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80</v>
      </c>
      <c r="BK213" s="226">
        <f>ROUND(I213*H213,2)</f>
        <v>0</v>
      </c>
      <c r="BL213" s="18" t="s">
        <v>164</v>
      </c>
      <c r="BM213" s="225" t="s">
        <v>2278</v>
      </c>
    </row>
    <row r="214" spans="1:47" s="2" customFormat="1" ht="12">
      <c r="A214" s="39"/>
      <c r="B214" s="40"/>
      <c r="C214" s="41"/>
      <c r="D214" s="227" t="s">
        <v>166</v>
      </c>
      <c r="E214" s="41"/>
      <c r="F214" s="228" t="s">
        <v>2277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166</v>
      </c>
      <c r="AU214" s="18" t="s">
        <v>82</v>
      </c>
    </row>
    <row r="215" spans="1:65" s="2" customFormat="1" ht="24.15" customHeight="1">
      <c r="A215" s="39"/>
      <c r="B215" s="40"/>
      <c r="C215" s="214" t="s">
        <v>580</v>
      </c>
      <c r="D215" s="214" t="s">
        <v>159</v>
      </c>
      <c r="E215" s="215" t="s">
        <v>2279</v>
      </c>
      <c r="F215" s="216" t="s">
        <v>2280</v>
      </c>
      <c r="G215" s="217" t="s">
        <v>308</v>
      </c>
      <c r="H215" s="218">
        <v>10</v>
      </c>
      <c r="I215" s="219"/>
      <c r="J215" s="220">
        <f>ROUND(I215*H215,2)</f>
        <v>0</v>
      </c>
      <c r="K215" s="216" t="s">
        <v>19</v>
      </c>
      <c r="L215" s="45"/>
      <c r="M215" s="221" t="s">
        <v>19</v>
      </c>
      <c r="N215" s="222" t="s">
        <v>43</v>
      </c>
      <c r="O215" s="85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5" t="s">
        <v>164</v>
      </c>
      <c r="AT215" s="225" t="s">
        <v>159</v>
      </c>
      <c r="AU215" s="225" t="s">
        <v>82</v>
      </c>
      <c r="AY215" s="18" t="s">
        <v>157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8" t="s">
        <v>80</v>
      </c>
      <c r="BK215" s="226">
        <f>ROUND(I215*H215,2)</f>
        <v>0</v>
      </c>
      <c r="BL215" s="18" t="s">
        <v>164</v>
      </c>
      <c r="BM215" s="225" t="s">
        <v>2281</v>
      </c>
    </row>
    <row r="216" spans="1:47" s="2" customFormat="1" ht="12">
      <c r="A216" s="39"/>
      <c r="B216" s="40"/>
      <c r="C216" s="41"/>
      <c r="D216" s="227" t="s">
        <v>166</v>
      </c>
      <c r="E216" s="41"/>
      <c r="F216" s="228" t="s">
        <v>2280</v>
      </c>
      <c r="G216" s="41"/>
      <c r="H216" s="41"/>
      <c r="I216" s="229"/>
      <c r="J216" s="41"/>
      <c r="K216" s="41"/>
      <c r="L216" s="45"/>
      <c r="M216" s="230"/>
      <c r="N216" s="231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166</v>
      </c>
      <c r="AU216" s="18" t="s">
        <v>82</v>
      </c>
    </row>
    <row r="217" spans="1:65" s="2" customFormat="1" ht="24.15" customHeight="1">
      <c r="A217" s="39"/>
      <c r="B217" s="40"/>
      <c r="C217" s="214" t="s">
        <v>585</v>
      </c>
      <c r="D217" s="214" t="s">
        <v>159</v>
      </c>
      <c r="E217" s="215" t="s">
        <v>2282</v>
      </c>
      <c r="F217" s="216" t="s">
        <v>2283</v>
      </c>
      <c r="G217" s="217" t="s">
        <v>308</v>
      </c>
      <c r="H217" s="218">
        <v>13</v>
      </c>
      <c r="I217" s="219"/>
      <c r="J217" s="220">
        <f>ROUND(I217*H217,2)</f>
        <v>0</v>
      </c>
      <c r="K217" s="216" t="s">
        <v>19</v>
      </c>
      <c r="L217" s="45"/>
      <c r="M217" s="221" t="s">
        <v>19</v>
      </c>
      <c r="N217" s="222" t="s">
        <v>43</v>
      </c>
      <c r="O217" s="85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164</v>
      </c>
      <c r="AT217" s="225" t="s">
        <v>159</v>
      </c>
      <c r="AU217" s="225" t="s">
        <v>82</v>
      </c>
      <c r="AY217" s="18" t="s">
        <v>157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8" t="s">
        <v>80</v>
      </c>
      <c r="BK217" s="226">
        <f>ROUND(I217*H217,2)</f>
        <v>0</v>
      </c>
      <c r="BL217" s="18" t="s">
        <v>164</v>
      </c>
      <c r="BM217" s="225" t="s">
        <v>2284</v>
      </c>
    </row>
    <row r="218" spans="1:47" s="2" customFormat="1" ht="12">
      <c r="A218" s="39"/>
      <c r="B218" s="40"/>
      <c r="C218" s="41"/>
      <c r="D218" s="227" t="s">
        <v>166</v>
      </c>
      <c r="E218" s="41"/>
      <c r="F218" s="228" t="s">
        <v>2283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166</v>
      </c>
      <c r="AU218" s="18" t="s">
        <v>82</v>
      </c>
    </row>
    <row r="219" spans="1:63" s="12" customFormat="1" ht="22.8" customHeight="1">
      <c r="A219" s="12"/>
      <c r="B219" s="198"/>
      <c r="C219" s="199"/>
      <c r="D219" s="200" t="s">
        <v>71</v>
      </c>
      <c r="E219" s="212" t="s">
        <v>2285</v>
      </c>
      <c r="F219" s="212" t="s">
        <v>2160</v>
      </c>
      <c r="G219" s="199"/>
      <c r="H219" s="199"/>
      <c r="I219" s="202"/>
      <c r="J219" s="213">
        <f>BK219</f>
        <v>0</v>
      </c>
      <c r="K219" s="199"/>
      <c r="L219" s="204"/>
      <c r="M219" s="205"/>
      <c r="N219" s="206"/>
      <c r="O219" s="206"/>
      <c r="P219" s="207">
        <f>SUM(P220:P245)</f>
        <v>0</v>
      </c>
      <c r="Q219" s="206"/>
      <c r="R219" s="207">
        <f>SUM(R220:R245)</f>
        <v>0</v>
      </c>
      <c r="S219" s="206"/>
      <c r="T219" s="208">
        <f>SUM(T220:T245)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9" t="s">
        <v>80</v>
      </c>
      <c r="AT219" s="210" t="s">
        <v>71</v>
      </c>
      <c r="AU219" s="210" t="s">
        <v>80</v>
      </c>
      <c r="AY219" s="209" t="s">
        <v>157</v>
      </c>
      <c r="BK219" s="211">
        <f>SUM(BK220:BK245)</f>
        <v>0</v>
      </c>
    </row>
    <row r="220" spans="1:65" s="2" customFormat="1" ht="33" customHeight="1">
      <c r="A220" s="39"/>
      <c r="B220" s="40"/>
      <c r="C220" s="214" t="s">
        <v>595</v>
      </c>
      <c r="D220" s="214" t="s">
        <v>159</v>
      </c>
      <c r="E220" s="215" t="s">
        <v>2286</v>
      </c>
      <c r="F220" s="216" t="s">
        <v>2287</v>
      </c>
      <c r="G220" s="217" t="s">
        <v>308</v>
      </c>
      <c r="H220" s="218">
        <v>8</v>
      </c>
      <c r="I220" s="219"/>
      <c r="J220" s="220">
        <f>ROUND(I220*H220,2)</f>
        <v>0</v>
      </c>
      <c r="K220" s="216" t="s">
        <v>19</v>
      </c>
      <c r="L220" s="45"/>
      <c r="M220" s="221" t="s">
        <v>19</v>
      </c>
      <c r="N220" s="222" t="s">
        <v>43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164</v>
      </c>
      <c r="AT220" s="225" t="s">
        <v>159</v>
      </c>
      <c r="AU220" s="225" t="s">
        <v>82</v>
      </c>
      <c r="AY220" s="18" t="s">
        <v>157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80</v>
      </c>
      <c r="BK220" s="226">
        <f>ROUND(I220*H220,2)</f>
        <v>0</v>
      </c>
      <c r="BL220" s="18" t="s">
        <v>164</v>
      </c>
      <c r="BM220" s="225" t="s">
        <v>2288</v>
      </c>
    </row>
    <row r="221" spans="1:47" s="2" customFormat="1" ht="12">
      <c r="A221" s="39"/>
      <c r="B221" s="40"/>
      <c r="C221" s="41"/>
      <c r="D221" s="227" t="s">
        <v>166</v>
      </c>
      <c r="E221" s="41"/>
      <c r="F221" s="228" t="s">
        <v>2287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166</v>
      </c>
      <c r="AU221" s="18" t="s">
        <v>82</v>
      </c>
    </row>
    <row r="222" spans="1:65" s="2" customFormat="1" ht="33" customHeight="1">
      <c r="A222" s="39"/>
      <c r="B222" s="40"/>
      <c r="C222" s="214" t="s">
        <v>601</v>
      </c>
      <c r="D222" s="214" t="s">
        <v>159</v>
      </c>
      <c r="E222" s="215" t="s">
        <v>2289</v>
      </c>
      <c r="F222" s="216" t="s">
        <v>2290</v>
      </c>
      <c r="G222" s="217" t="s">
        <v>308</v>
      </c>
      <c r="H222" s="218">
        <v>8</v>
      </c>
      <c r="I222" s="219"/>
      <c r="J222" s="220">
        <f>ROUND(I222*H222,2)</f>
        <v>0</v>
      </c>
      <c r="K222" s="216" t="s">
        <v>19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164</v>
      </c>
      <c r="AT222" s="225" t="s">
        <v>159</v>
      </c>
      <c r="AU222" s="225" t="s">
        <v>82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164</v>
      </c>
      <c r="BM222" s="225" t="s">
        <v>2291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2290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82</v>
      </c>
    </row>
    <row r="224" spans="1:65" s="2" customFormat="1" ht="33" customHeight="1">
      <c r="A224" s="39"/>
      <c r="B224" s="40"/>
      <c r="C224" s="214" t="s">
        <v>614</v>
      </c>
      <c r="D224" s="214" t="s">
        <v>159</v>
      </c>
      <c r="E224" s="215" t="s">
        <v>2292</v>
      </c>
      <c r="F224" s="216" t="s">
        <v>2293</v>
      </c>
      <c r="G224" s="217" t="s">
        <v>308</v>
      </c>
      <c r="H224" s="218">
        <v>7</v>
      </c>
      <c r="I224" s="219"/>
      <c r="J224" s="220">
        <f>ROUND(I224*H224,2)</f>
        <v>0</v>
      </c>
      <c r="K224" s="216" t="s">
        <v>19</v>
      </c>
      <c r="L224" s="45"/>
      <c r="M224" s="221" t="s">
        <v>19</v>
      </c>
      <c r="N224" s="222" t="s">
        <v>43</v>
      </c>
      <c r="O224" s="8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164</v>
      </c>
      <c r="AT224" s="225" t="s">
        <v>159</v>
      </c>
      <c r="AU224" s="225" t="s">
        <v>82</v>
      </c>
      <c r="AY224" s="18" t="s">
        <v>157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80</v>
      </c>
      <c r="BK224" s="226">
        <f>ROUND(I224*H224,2)</f>
        <v>0</v>
      </c>
      <c r="BL224" s="18" t="s">
        <v>164</v>
      </c>
      <c r="BM224" s="225" t="s">
        <v>2294</v>
      </c>
    </row>
    <row r="225" spans="1:47" s="2" customFormat="1" ht="12">
      <c r="A225" s="39"/>
      <c r="B225" s="40"/>
      <c r="C225" s="41"/>
      <c r="D225" s="227" t="s">
        <v>166</v>
      </c>
      <c r="E225" s="41"/>
      <c r="F225" s="228" t="s">
        <v>2293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166</v>
      </c>
      <c r="AU225" s="18" t="s">
        <v>82</v>
      </c>
    </row>
    <row r="226" spans="1:65" s="2" customFormat="1" ht="24.15" customHeight="1">
      <c r="A226" s="39"/>
      <c r="B226" s="40"/>
      <c r="C226" s="214" t="s">
        <v>626</v>
      </c>
      <c r="D226" s="214" t="s">
        <v>159</v>
      </c>
      <c r="E226" s="215" t="s">
        <v>2295</v>
      </c>
      <c r="F226" s="216" t="s">
        <v>2296</v>
      </c>
      <c r="G226" s="217" t="s">
        <v>308</v>
      </c>
      <c r="H226" s="218">
        <v>9</v>
      </c>
      <c r="I226" s="219"/>
      <c r="J226" s="220">
        <f>ROUND(I226*H226,2)</f>
        <v>0</v>
      </c>
      <c r="K226" s="216" t="s">
        <v>19</v>
      </c>
      <c r="L226" s="45"/>
      <c r="M226" s="221" t="s">
        <v>19</v>
      </c>
      <c r="N226" s="222" t="s">
        <v>43</v>
      </c>
      <c r="O226" s="8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164</v>
      </c>
      <c r="AT226" s="225" t="s">
        <v>159</v>
      </c>
      <c r="AU226" s="225" t="s">
        <v>82</v>
      </c>
      <c r="AY226" s="18" t="s">
        <v>157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80</v>
      </c>
      <c r="BK226" s="226">
        <f>ROUND(I226*H226,2)</f>
        <v>0</v>
      </c>
      <c r="BL226" s="18" t="s">
        <v>164</v>
      </c>
      <c r="BM226" s="225" t="s">
        <v>2297</v>
      </c>
    </row>
    <row r="227" spans="1:47" s="2" customFormat="1" ht="12">
      <c r="A227" s="39"/>
      <c r="B227" s="40"/>
      <c r="C227" s="41"/>
      <c r="D227" s="227" t="s">
        <v>166</v>
      </c>
      <c r="E227" s="41"/>
      <c r="F227" s="228" t="s">
        <v>2296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166</v>
      </c>
      <c r="AU227" s="18" t="s">
        <v>82</v>
      </c>
    </row>
    <row r="228" spans="1:65" s="2" customFormat="1" ht="24.15" customHeight="1">
      <c r="A228" s="39"/>
      <c r="B228" s="40"/>
      <c r="C228" s="214" t="s">
        <v>633</v>
      </c>
      <c r="D228" s="214" t="s">
        <v>159</v>
      </c>
      <c r="E228" s="215" t="s">
        <v>2298</v>
      </c>
      <c r="F228" s="216" t="s">
        <v>2299</v>
      </c>
      <c r="G228" s="217" t="s">
        <v>308</v>
      </c>
      <c r="H228" s="218">
        <v>2</v>
      </c>
      <c r="I228" s="219"/>
      <c r="J228" s="220">
        <f>ROUND(I228*H228,2)</f>
        <v>0</v>
      </c>
      <c r="K228" s="216" t="s">
        <v>19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164</v>
      </c>
      <c r="AT228" s="225" t="s">
        <v>159</v>
      </c>
      <c r="AU228" s="225" t="s">
        <v>82</v>
      </c>
      <c r="AY228" s="18" t="s">
        <v>157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80</v>
      </c>
      <c r="BK228" s="226">
        <f>ROUND(I228*H228,2)</f>
        <v>0</v>
      </c>
      <c r="BL228" s="18" t="s">
        <v>164</v>
      </c>
      <c r="BM228" s="225" t="s">
        <v>2300</v>
      </c>
    </row>
    <row r="229" spans="1:47" s="2" customFormat="1" ht="12">
      <c r="A229" s="39"/>
      <c r="B229" s="40"/>
      <c r="C229" s="41"/>
      <c r="D229" s="227" t="s">
        <v>166</v>
      </c>
      <c r="E229" s="41"/>
      <c r="F229" s="228" t="s">
        <v>2299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82</v>
      </c>
    </row>
    <row r="230" spans="1:65" s="2" customFormat="1" ht="24.15" customHeight="1">
      <c r="A230" s="39"/>
      <c r="B230" s="40"/>
      <c r="C230" s="214" t="s">
        <v>641</v>
      </c>
      <c r="D230" s="214" t="s">
        <v>159</v>
      </c>
      <c r="E230" s="215" t="s">
        <v>2301</v>
      </c>
      <c r="F230" s="216" t="s">
        <v>2302</v>
      </c>
      <c r="G230" s="217" t="s">
        <v>308</v>
      </c>
      <c r="H230" s="218">
        <v>4</v>
      </c>
      <c r="I230" s="219"/>
      <c r="J230" s="220">
        <f>ROUND(I230*H230,2)</f>
        <v>0</v>
      </c>
      <c r="K230" s="216" t="s">
        <v>19</v>
      </c>
      <c r="L230" s="45"/>
      <c r="M230" s="221" t="s">
        <v>19</v>
      </c>
      <c r="N230" s="222" t="s">
        <v>43</v>
      </c>
      <c r="O230" s="85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164</v>
      </c>
      <c r="AT230" s="225" t="s">
        <v>159</v>
      </c>
      <c r="AU230" s="225" t="s">
        <v>82</v>
      </c>
      <c r="AY230" s="18" t="s">
        <v>157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80</v>
      </c>
      <c r="BK230" s="226">
        <f>ROUND(I230*H230,2)</f>
        <v>0</v>
      </c>
      <c r="BL230" s="18" t="s">
        <v>164</v>
      </c>
      <c r="BM230" s="225" t="s">
        <v>2303</v>
      </c>
    </row>
    <row r="231" spans="1:47" s="2" customFormat="1" ht="12">
      <c r="A231" s="39"/>
      <c r="B231" s="40"/>
      <c r="C231" s="41"/>
      <c r="D231" s="227" t="s">
        <v>166</v>
      </c>
      <c r="E231" s="41"/>
      <c r="F231" s="228" t="s">
        <v>2302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166</v>
      </c>
      <c r="AU231" s="18" t="s">
        <v>82</v>
      </c>
    </row>
    <row r="232" spans="1:65" s="2" customFormat="1" ht="24.15" customHeight="1">
      <c r="A232" s="39"/>
      <c r="B232" s="40"/>
      <c r="C232" s="214" t="s">
        <v>263</v>
      </c>
      <c r="D232" s="214" t="s">
        <v>159</v>
      </c>
      <c r="E232" s="215" t="s">
        <v>2304</v>
      </c>
      <c r="F232" s="216" t="s">
        <v>2305</v>
      </c>
      <c r="G232" s="217" t="s">
        <v>308</v>
      </c>
      <c r="H232" s="218">
        <v>16</v>
      </c>
      <c r="I232" s="219"/>
      <c r="J232" s="220">
        <f>ROUND(I232*H232,2)</f>
        <v>0</v>
      </c>
      <c r="K232" s="216" t="s">
        <v>19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164</v>
      </c>
      <c r="AT232" s="225" t="s">
        <v>159</v>
      </c>
      <c r="AU232" s="225" t="s">
        <v>82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164</v>
      </c>
      <c r="BM232" s="225" t="s">
        <v>2306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2305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82</v>
      </c>
    </row>
    <row r="234" spans="1:65" s="2" customFormat="1" ht="33" customHeight="1">
      <c r="A234" s="39"/>
      <c r="B234" s="40"/>
      <c r="C234" s="214" t="s">
        <v>252</v>
      </c>
      <c r="D234" s="214" t="s">
        <v>159</v>
      </c>
      <c r="E234" s="215" t="s">
        <v>2307</v>
      </c>
      <c r="F234" s="216" t="s">
        <v>2308</v>
      </c>
      <c r="G234" s="217" t="s">
        <v>308</v>
      </c>
      <c r="H234" s="218">
        <v>1</v>
      </c>
      <c r="I234" s="219"/>
      <c r="J234" s="220">
        <f>ROUND(I234*H234,2)</f>
        <v>0</v>
      </c>
      <c r="K234" s="216" t="s">
        <v>19</v>
      </c>
      <c r="L234" s="45"/>
      <c r="M234" s="221" t="s">
        <v>19</v>
      </c>
      <c r="N234" s="222" t="s">
        <v>43</v>
      </c>
      <c r="O234" s="85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164</v>
      </c>
      <c r="AT234" s="225" t="s">
        <v>159</v>
      </c>
      <c r="AU234" s="225" t="s">
        <v>82</v>
      </c>
      <c r="AY234" s="18" t="s">
        <v>157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80</v>
      </c>
      <c r="BK234" s="226">
        <f>ROUND(I234*H234,2)</f>
        <v>0</v>
      </c>
      <c r="BL234" s="18" t="s">
        <v>164</v>
      </c>
      <c r="BM234" s="225" t="s">
        <v>2309</v>
      </c>
    </row>
    <row r="235" spans="1:47" s="2" customFormat="1" ht="12">
      <c r="A235" s="39"/>
      <c r="B235" s="40"/>
      <c r="C235" s="41"/>
      <c r="D235" s="227" t="s">
        <v>166</v>
      </c>
      <c r="E235" s="41"/>
      <c r="F235" s="228" t="s">
        <v>2308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166</v>
      </c>
      <c r="AU235" s="18" t="s">
        <v>82</v>
      </c>
    </row>
    <row r="236" spans="1:65" s="2" customFormat="1" ht="24.15" customHeight="1">
      <c r="A236" s="39"/>
      <c r="B236" s="40"/>
      <c r="C236" s="214" t="s">
        <v>291</v>
      </c>
      <c r="D236" s="214" t="s">
        <v>159</v>
      </c>
      <c r="E236" s="215" t="s">
        <v>2310</v>
      </c>
      <c r="F236" s="216" t="s">
        <v>2311</v>
      </c>
      <c r="G236" s="217" t="s">
        <v>308</v>
      </c>
      <c r="H236" s="218">
        <v>1</v>
      </c>
      <c r="I236" s="219"/>
      <c r="J236" s="220">
        <f>ROUND(I236*H236,2)</f>
        <v>0</v>
      </c>
      <c r="K236" s="216" t="s">
        <v>19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82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2312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2311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82</v>
      </c>
    </row>
    <row r="238" spans="1:65" s="2" customFormat="1" ht="24.15" customHeight="1">
      <c r="A238" s="39"/>
      <c r="B238" s="40"/>
      <c r="C238" s="214" t="s">
        <v>1119</v>
      </c>
      <c r="D238" s="214" t="s">
        <v>159</v>
      </c>
      <c r="E238" s="215" t="s">
        <v>2313</v>
      </c>
      <c r="F238" s="216" t="s">
        <v>2314</v>
      </c>
      <c r="G238" s="217" t="s">
        <v>308</v>
      </c>
      <c r="H238" s="218">
        <v>6</v>
      </c>
      <c r="I238" s="219"/>
      <c r="J238" s="220">
        <f>ROUND(I238*H238,2)</f>
        <v>0</v>
      </c>
      <c r="K238" s="216" t="s">
        <v>19</v>
      </c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164</v>
      </c>
      <c r="AT238" s="225" t="s">
        <v>159</v>
      </c>
      <c r="AU238" s="225" t="s">
        <v>82</v>
      </c>
      <c r="AY238" s="18" t="s">
        <v>157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80</v>
      </c>
      <c r="BK238" s="226">
        <f>ROUND(I238*H238,2)</f>
        <v>0</v>
      </c>
      <c r="BL238" s="18" t="s">
        <v>164</v>
      </c>
      <c r="BM238" s="225" t="s">
        <v>2315</v>
      </c>
    </row>
    <row r="239" spans="1:47" s="2" customFormat="1" ht="12">
      <c r="A239" s="39"/>
      <c r="B239" s="40"/>
      <c r="C239" s="41"/>
      <c r="D239" s="227" t="s">
        <v>166</v>
      </c>
      <c r="E239" s="41"/>
      <c r="F239" s="228" t="s">
        <v>2314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166</v>
      </c>
      <c r="AU239" s="18" t="s">
        <v>82</v>
      </c>
    </row>
    <row r="240" spans="1:65" s="2" customFormat="1" ht="24.15" customHeight="1">
      <c r="A240" s="39"/>
      <c r="B240" s="40"/>
      <c r="C240" s="214" t="s">
        <v>1123</v>
      </c>
      <c r="D240" s="214" t="s">
        <v>159</v>
      </c>
      <c r="E240" s="215" t="s">
        <v>2316</v>
      </c>
      <c r="F240" s="216" t="s">
        <v>2317</v>
      </c>
      <c r="G240" s="217" t="s">
        <v>308</v>
      </c>
      <c r="H240" s="218">
        <v>6</v>
      </c>
      <c r="I240" s="219"/>
      <c r="J240" s="220">
        <f>ROUND(I240*H240,2)</f>
        <v>0</v>
      </c>
      <c r="K240" s="216" t="s">
        <v>19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82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2318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2317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82</v>
      </c>
    </row>
    <row r="242" spans="1:65" s="2" customFormat="1" ht="33" customHeight="1">
      <c r="A242" s="39"/>
      <c r="B242" s="40"/>
      <c r="C242" s="214" t="s">
        <v>1129</v>
      </c>
      <c r="D242" s="214" t="s">
        <v>159</v>
      </c>
      <c r="E242" s="215" t="s">
        <v>2319</v>
      </c>
      <c r="F242" s="216" t="s">
        <v>2320</v>
      </c>
      <c r="G242" s="217" t="s">
        <v>308</v>
      </c>
      <c r="H242" s="218">
        <v>3</v>
      </c>
      <c r="I242" s="219"/>
      <c r="J242" s="220">
        <f>ROUND(I242*H242,2)</f>
        <v>0</v>
      </c>
      <c r="K242" s="216" t="s">
        <v>19</v>
      </c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164</v>
      </c>
      <c r="AT242" s="225" t="s">
        <v>159</v>
      </c>
      <c r="AU242" s="225" t="s">
        <v>82</v>
      </c>
      <c r="AY242" s="18" t="s">
        <v>157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80</v>
      </c>
      <c r="BK242" s="226">
        <f>ROUND(I242*H242,2)</f>
        <v>0</v>
      </c>
      <c r="BL242" s="18" t="s">
        <v>164</v>
      </c>
      <c r="BM242" s="225" t="s">
        <v>2321</v>
      </c>
    </row>
    <row r="243" spans="1:47" s="2" customFormat="1" ht="12">
      <c r="A243" s="39"/>
      <c r="B243" s="40"/>
      <c r="C243" s="41"/>
      <c r="D243" s="227" t="s">
        <v>166</v>
      </c>
      <c r="E243" s="41"/>
      <c r="F243" s="228" t="s">
        <v>2320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166</v>
      </c>
      <c r="AU243" s="18" t="s">
        <v>82</v>
      </c>
    </row>
    <row r="244" spans="1:65" s="2" customFormat="1" ht="16.5" customHeight="1">
      <c r="A244" s="39"/>
      <c r="B244" s="40"/>
      <c r="C244" s="214" t="s">
        <v>1136</v>
      </c>
      <c r="D244" s="214" t="s">
        <v>159</v>
      </c>
      <c r="E244" s="215" t="s">
        <v>2322</v>
      </c>
      <c r="F244" s="216" t="s">
        <v>2184</v>
      </c>
      <c r="G244" s="217" t="s">
        <v>273</v>
      </c>
      <c r="H244" s="218">
        <v>1</v>
      </c>
      <c r="I244" s="219"/>
      <c r="J244" s="220">
        <f>ROUND(I244*H244,2)</f>
        <v>0</v>
      </c>
      <c r="K244" s="216" t="s">
        <v>19</v>
      </c>
      <c r="L244" s="45"/>
      <c r="M244" s="221" t="s">
        <v>19</v>
      </c>
      <c r="N244" s="222" t="s">
        <v>43</v>
      </c>
      <c r="O244" s="85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164</v>
      </c>
      <c r="AT244" s="225" t="s">
        <v>159</v>
      </c>
      <c r="AU244" s="225" t="s">
        <v>82</v>
      </c>
      <c r="AY244" s="18" t="s">
        <v>157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80</v>
      </c>
      <c r="BK244" s="226">
        <f>ROUND(I244*H244,2)</f>
        <v>0</v>
      </c>
      <c r="BL244" s="18" t="s">
        <v>164</v>
      </c>
      <c r="BM244" s="225" t="s">
        <v>2323</v>
      </c>
    </row>
    <row r="245" spans="1:47" s="2" customFormat="1" ht="12">
      <c r="A245" s="39"/>
      <c r="B245" s="40"/>
      <c r="C245" s="41"/>
      <c r="D245" s="227" t="s">
        <v>166</v>
      </c>
      <c r="E245" s="41"/>
      <c r="F245" s="228" t="s">
        <v>2184</v>
      </c>
      <c r="G245" s="41"/>
      <c r="H245" s="41"/>
      <c r="I245" s="229"/>
      <c r="J245" s="41"/>
      <c r="K245" s="41"/>
      <c r="L245" s="45"/>
      <c r="M245" s="289"/>
      <c r="N245" s="290"/>
      <c r="O245" s="291"/>
      <c r="P245" s="291"/>
      <c r="Q245" s="291"/>
      <c r="R245" s="291"/>
      <c r="S245" s="291"/>
      <c r="T245" s="292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166</v>
      </c>
      <c r="AU245" s="18" t="s">
        <v>82</v>
      </c>
    </row>
    <row r="246" spans="1:31" s="2" customFormat="1" ht="6.95" customHeight="1">
      <c r="A246" s="39"/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password="CC35" sheet="1" objects="1" scenarios="1" formatColumns="0" formatRows="0" autoFilter="0"/>
  <autoFilter ref="C95:K24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2324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ROUND(J87,2)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ROUND((SUM(BE87:BE103)),2)</f>
        <v>0</v>
      </c>
      <c r="G35" s="39"/>
      <c r="H35" s="39"/>
      <c r="I35" s="159">
        <v>0.21</v>
      </c>
      <c r="J35" s="158">
        <f>ROUND(((SUM(BE87:BE103))*I35),2)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ROUND((SUM(BF87:BF103)),2)</f>
        <v>0</v>
      </c>
      <c r="G36" s="39"/>
      <c r="H36" s="39"/>
      <c r="I36" s="159">
        <v>0.15</v>
      </c>
      <c r="J36" s="158">
        <f>ROUND(((SUM(BF87:BF103))*I36),2)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ROUND((SUM(BG87:BG103)),2)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ROUND((SUM(BH87:BH103)),2)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ROUND((SUM(BI87:BI103)),2)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02b - náhradní zdroj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126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129</v>
      </c>
      <c r="E65" s="184"/>
      <c r="F65" s="184"/>
      <c r="G65" s="184"/>
      <c r="H65" s="184"/>
      <c r="I65" s="184"/>
      <c r="J65" s="185">
        <f>J89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142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1" t="str">
        <f>E7</f>
        <v>Rekonstrukce objektu č.p. 2983 U Synagogy SO01 stavební úpravy budovy rev9</v>
      </c>
      <c r="F75" s="33"/>
      <c r="G75" s="33"/>
      <c r="H75" s="33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120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1" t="s">
        <v>650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2097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02b - náhradní zdroj</v>
      </c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Česká Lípa</v>
      </c>
      <c r="G81" s="41"/>
      <c r="H81" s="41"/>
      <c r="I81" s="33" t="s">
        <v>23</v>
      </c>
      <c r="J81" s="73" t="str">
        <f>IF(J14="","",J14)</f>
        <v>3. 11. 2021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Č. Lípa</v>
      </c>
      <c r="G83" s="41"/>
      <c r="H83" s="41"/>
      <c r="I83" s="33" t="s">
        <v>31</v>
      </c>
      <c r="J83" s="37" t="str">
        <f>E23</f>
        <v xml:space="preserve"> 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7"/>
      <c r="B86" s="188"/>
      <c r="C86" s="189" t="s">
        <v>143</v>
      </c>
      <c r="D86" s="190" t="s">
        <v>57</v>
      </c>
      <c r="E86" s="190" t="s">
        <v>53</v>
      </c>
      <c r="F86" s="190" t="s">
        <v>54</v>
      </c>
      <c r="G86" s="190" t="s">
        <v>144</v>
      </c>
      <c r="H86" s="190" t="s">
        <v>145</v>
      </c>
      <c r="I86" s="190" t="s">
        <v>146</v>
      </c>
      <c r="J86" s="190" t="s">
        <v>124</v>
      </c>
      <c r="K86" s="191" t="s">
        <v>147</v>
      </c>
      <c r="L86" s="192"/>
      <c r="M86" s="93" t="s">
        <v>19</v>
      </c>
      <c r="N86" s="94" t="s">
        <v>42</v>
      </c>
      <c r="O86" s="94" t="s">
        <v>148</v>
      </c>
      <c r="P86" s="94" t="s">
        <v>149</v>
      </c>
      <c r="Q86" s="94" t="s">
        <v>150</v>
      </c>
      <c r="R86" s="94" t="s">
        <v>151</v>
      </c>
      <c r="S86" s="94" t="s">
        <v>152</v>
      </c>
      <c r="T86" s="95" t="s">
        <v>153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39"/>
      <c r="B87" s="40"/>
      <c r="C87" s="100" t="s">
        <v>154</v>
      </c>
      <c r="D87" s="41"/>
      <c r="E87" s="41"/>
      <c r="F87" s="41"/>
      <c r="G87" s="41"/>
      <c r="H87" s="41"/>
      <c r="I87" s="41"/>
      <c r="J87" s="193">
        <f>BK87</f>
        <v>0</v>
      </c>
      <c r="K87" s="41"/>
      <c r="L87" s="45"/>
      <c r="M87" s="96"/>
      <c r="N87" s="194"/>
      <c r="O87" s="97"/>
      <c r="P87" s="195">
        <f>P88</f>
        <v>0</v>
      </c>
      <c r="Q87" s="97"/>
      <c r="R87" s="195">
        <f>R88</f>
        <v>0</v>
      </c>
      <c r="S87" s="97"/>
      <c r="T87" s="196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125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155</v>
      </c>
      <c r="F88" s="201" t="s">
        <v>156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</f>
        <v>0</v>
      </c>
      <c r="Q88" s="206"/>
      <c r="R88" s="207">
        <f>R89</f>
        <v>0</v>
      </c>
      <c r="S88" s="206"/>
      <c r="T88" s="208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72</v>
      </c>
      <c r="AY88" s="209" t="s">
        <v>157</v>
      </c>
      <c r="BK88" s="211">
        <f>BK89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195</v>
      </c>
      <c r="F89" s="212" t="s">
        <v>196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SUM(P90:P103)</f>
        <v>0</v>
      </c>
      <c r="Q89" s="206"/>
      <c r="R89" s="207">
        <f>SUM(R90:R103)</f>
        <v>0</v>
      </c>
      <c r="S89" s="206"/>
      <c r="T89" s="208">
        <f>SUM(T90:T103)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80</v>
      </c>
      <c r="AT89" s="210" t="s">
        <v>71</v>
      </c>
      <c r="AU89" s="210" t="s">
        <v>80</v>
      </c>
      <c r="AY89" s="209" t="s">
        <v>157</v>
      </c>
      <c r="BK89" s="211">
        <f>SUM(BK90:BK103)</f>
        <v>0</v>
      </c>
    </row>
    <row r="90" spans="1:65" s="2" customFormat="1" ht="16.5" customHeight="1">
      <c r="A90" s="39"/>
      <c r="B90" s="40"/>
      <c r="C90" s="214" t="s">
        <v>82</v>
      </c>
      <c r="D90" s="214" t="s">
        <v>159</v>
      </c>
      <c r="E90" s="215" t="s">
        <v>2325</v>
      </c>
      <c r="F90" s="216" t="s">
        <v>2326</v>
      </c>
      <c r="G90" s="217" t="s">
        <v>308</v>
      </c>
      <c r="H90" s="218">
        <v>1</v>
      </c>
      <c r="I90" s="219"/>
      <c r="J90" s="220">
        <f>ROUND(I90*H90,2)</f>
        <v>0</v>
      </c>
      <c r="K90" s="216" t="s">
        <v>19</v>
      </c>
      <c r="L90" s="45"/>
      <c r="M90" s="221" t="s">
        <v>19</v>
      </c>
      <c r="N90" s="222" t="s">
        <v>43</v>
      </c>
      <c r="O90" s="85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5" t="s">
        <v>164</v>
      </c>
      <c r="AT90" s="225" t="s">
        <v>159</v>
      </c>
      <c r="AU90" s="225" t="s">
        <v>82</v>
      </c>
      <c r="AY90" s="18" t="s">
        <v>157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8" t="s">
        <v>80</v>
      </c>
      <c r="BK90" s="226">
        <f>ROUND(I90*H90,2)</f>
        <v>0</v>
      </c>
      <c r="BL90" s="18" t="s">
        <v>164</v>
      </c>
      <c r="BM90" s="225" t="s">
        <v>2327</v>
      </c>
    </row>
    <row r="91" spans="1:47" s="2" customFormat="1" ht="12">
      <c r="A91" s="39"/>
      <c r="B91" s="40"/>
      <c r="C91" s="41"/>
      <c r="D91" s="227" t="s">
        <v>166</v>
      </c>
      <c r="E91" s="41"/>
      <c r="F91" s="228" t="s">
        <v>2326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166</v>
      </c>
      <c r="AU91" s="18" t="s">
        <v>82</v>
      </c>
    </row>
    <row r="92" spans="1:65" s="2" customFormat="1" ht="24.15" customHeight="1">
      <c r="A92" s="39"/>
      <c r="B92" s="40"/>
      <c r="C92" s="214" t="s">
        <v>80</v>
      </c>
      <c r="D92" s="214" t="s">
        <v>159</v>
      </c>
      <c r="E92" s="215" t="s">
        <v>2328</v>
      </c>
      <c r="F92" s="216" t="s">
        <v>2329</v>
      </c>
      <c r="G92" s="217" t="s">
        <v>308</v>
      </c>
      <c r="H92" s="218">
        <v>1</v>
      </c>
      <c r="I92" s="219"/>
      <c r="J92" s="220">
        <f>ROUND(I92*H92,2)</f>
        <v>0</v>
      </c>
      <c r="K92" s="216" t="s">
        <v>19</v>
      </c>
      <c r="L92" s="45"/>
      <c r="M92" s="221" t="s">
        <v>19</v>
      </c>
      <c r="N92" s="222" t="s">
        <v>43</v>
      </c>
      <c r="O92" s="85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5" t="s">
        <v>164</v>
      </c>
      <c r="AT92" s="225" t="s">
        <v>159</v>
      </c>
      <c r="AU92" s="225" t="s">
        <v>82</v>
      </c>
      <c r="AY92" s="18" t="s">
        <v>157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8" t="s">
        <v>80</v>
      </c>
      <c r="BK92" s="226">
        <f>ROUND(I92*H92,2)</f>
        <v>0</v>
      </c>
      <c r="BL92" s="18" t="s">
        <v>164</v>
      </c>
      <c r="BM92" s="225" t="s">
        <v>2330</v>
      </c>
    </row>
    <row r="93" spans="1:47" s="2" customFormat="1" ht="12">
      <c r="A93" s="39"/>
      <c r="B93" s="40"/>
      <c r="C93" s="41"/>
      <c r="D93" s="227" t="s">
        <v>166</v>
      </c>
      <c r="E93" s="41"/>
      <c r="F93" s="228" t="s">
        <v>2329</v>
      </c>
      <c r="G93" s="41"/>
      <c r="H93" s="41"/>
      <c r="I93" s="229"/>
      <c r="J93" s="41"/>
      <c r="K93" s="41"/>
      <c r="L93" s="45"/>
      <c r="M93" s="230"/>
      <c r="N93" s="23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166</v>
      </c>
      <c r="AU93" s="18" t="s">
        <v>82</v>
      </c>
    </row>
    <row r="94" spans="1:65" s="2" customFormat="1" ht="16.5" customHeight="1">
      <c r="A94" s="39"/>
      <c r="B94" s="40"/>
      <c r="C94" s="214" t="s">
        <v>111</v>
      </c>
      <c r="D94" s="214" t="s">
        <v>159</v>
      </c>
      <c r="E94" s="215" t="s">
        <v>2331</v>
      </c>
      <c r="F94" s="216" t="s">
        <v>2332</v>
      </c>
      <c r="G94" s="217" t="s">
        <v>308</v>
      </c>
      <c r="H94" s="218">
        <v>1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82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2333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2332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82</v>
      </c>
    </row>
    <row r="96" spans="1:65" s="2" customFormat="1" ht="16.5" customHeight="1">
      <c r="A96" s="39"/>
      <c r="B96" s="40"/>
      <c r="C96" s="214" t="s">
        <v>164</v>
      </c>
      <c r="D96" s="214" t="s">
        <v>159</v>
      </c>
      <c r="E96" s="215" t="s">
        <v>2334</v>
      </c>
      <c r="F96" s="216" t="s">
        <v>2335</v>
      </c>
      <c r="G96" s="217" t="s">
        <v>308</v>
      </c>
      <c r="H96" s="218">
        <v>1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82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2336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2335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82</v>
      </c>
    </row>
    <row r="98" spans="1:65" s="2" customFormat="1" ht="16.5" customHeight="1">
      <c r="A98" s="39"/>
      <c r="B98" s="40"/>
      <c r="C98" s="214" t="s">
        <v>187</v>
      </c>
      <c r="D98" s="214" t="s">
        <v>159</v>
      </c>
      <c r="E98" s="215" t="s">
        <v>2337</v>
      </c>
      <c r="F98" s="216" t="s">
        <v>2338</v>
      </c>
      <c r="G98" s="217" t="s">
        <v>308</v>
      </c>
      <c r="H98" s="218">
        <v>1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82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2339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2338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82</v>
      </c>
    </row>
    <row r="100" spans="1:65" s="2" customFormat="1" ht="16.5" customHeight="1">
      <c r="A100" s="39"/>
      <c r="B100" s="40"/>
      <c r="C100" s="214" t="s">
        <v>197</v>
      </c>
      <c r="D100" s="214" t="s">
        <v>159</v>
      </c>
      <c r="E100" s="215" t="s">
        <v>2340</v>
      </c>
      <c r="F100" s="216" t="s">
        <v>2341</v>
      </c>
      <c r="G100" s="217" t="s">
        <v>308</v>
      </c>
      <c r="H100" s="218">
        <v>1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82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2342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2341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82</v>
      </c>
    </row>
    <row r="102" spans="1:65" s="2" customFormat="1" ht="16.5" customHeight="1">
      <c r="A102" s="39"/>
      <c r="B102" s="40"/>
      <c r="C102" s="214" t="s">
        <v>209</v>
      </c>
      <c r="D102" s="214" t="s">
        <v>159</v>
      </c>
      <c r="E102" s="215" t="s">
        <v>2343</v>
      </c>
      <c r="F102" s="216" t="s">
        <v>2344</v>
      </c>
      <c r="G102" s="217" t="s">
        <v>308</v>
      </c>
      <c r="H102" s="218">
        <v>1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82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2345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2344</v>
      </c>
      <c r="G103" s="41"/>
      <c r="H103" s="41"/>
      <c r="I103" s="229"/>
      <c r="J103" s="41"/>
      <c r="K103" s="41"/>
      <c r="L103" s="45"/>
      <c r="M103" s="289"/>
      <c r="N103" s="290"/>
      <c r="O103" s="291"/>
      <c r="P103" s="291"/>
      <c r="Q103" s="291"/>
      <c r="R103" s="291"/>
      <c r="S103" s="291"/>
      <c r="T103" s="292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82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6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2346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22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">
        <v>19</v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4" t="s">
        <v>28</v>
      </c>
      <c r="J17" s="134" t="s">
        <v>19</v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">
        <v>19</v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4" t="s">
        <v>28</v>
      </c>
      <c r="J26" s="134" t="s">
        <v>19</v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2347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ROUND(J101,2)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ROUND((SUM(BE101:BE588)),2)</f>
        <v>0</v>
      </c>
      <c r="G35" s="39"/>
      <c r="H35" s="39"/>
      <c r="I35" s="159">
        <v>0.21</v>
      </c>
      <c r="J35" s="158">
        <f>ROUND(((SUM(BE101:BE588))*I35),2)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ROUND((SUM(BF101:BF588)),2)</f>
        <v>0</v>
      </c>
      <c r="G36" s="39"/>
      <c r="H36" s="39"/>
      <c r="I36" s="159">
        <v>0.15</v>
      </c>
      <c r="J36" s="158">
        <f>ROUND(((SUM(BF101:BF588))*I36),2)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ROUND((SUM(BG101:BG588)),2)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ROUND((SUM(BH101:BH588)),2)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ROUND((SUM(BI101:BI588)),2)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02c - ZTI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Česká Lípa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J101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126</v>
      </c>
      <c r="E64" s="179"/>
      <c r="F64" s="179"/>
      <c r="G64" s="179"/>
      <c r="H64" s="179"/>
      <c r="I64" s="179"/>
      <c r="J64" s="180">
        <f>J102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6"/>
      <c r="D65" s="183" t="s">
        <v>127</v>
      </c>
      <c r="E65" s="184"/>
      <c r="F65" s="184"/>
      <c r="G65" s="184"/>
      <c r="H65" s="184"/>
      <c r="I65" s="184"/>
      <c r="J65" s="185">
        <f>J103</f>
        <v>0</v>
      </c>
      <c r="K65" s="126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6"/>
      <c r="D66" s="183" t="s">
        <v>128</v>
      </c>
      <c r="E66" s="184"/>
      <c r="F66" s="184"/>
      <c r="G66" s="184"/>
      <c r="H66" s="184"/>
      <c r="I66" s="184"/>
      <c r="J66" s="185">
        <f>J138</f>
        <v>0</v>
      </c>
      <c r="K66" s="126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6"/>
      <c r="D67" s="183" t="s">
        <v>652</v>
      </c>
      <c r="E67" s="184"/>
      <c r="F67" s="184"/>
      <c r="G67" s="184"/>
      <c r="H67" s="184"/>
      <c r="I67" s="184"/>
      <c r="J67" s="185">
        <f>J145</f>
        <v>0</v>
      </c>
      <c r="K67" s="126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6"/>
      <c r="D68" s="183" t="s">
        <v>2348</v>
      </c>
      <c r="E68" s="184"/>
      <c r="F68" s="184"/>
      <c r="G68" s="184"/>
      <c r="H68" s="184"/>
      <c r="I68" s="184"/>
      <c r="J68" s="185">
        <f>J150</f>
        <v>0</v>
      </c>
      <c r="K68" s="126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6"/>
      <c r="D69" s="183" t="s">
        <v>130</v>
      </c>
      <c r="E69" s="184"/>
      <c r="F69" s="184"/>
      <c r="G69" s="184"/>
      <c r="H69" s="184"/>
      <c r="I69" s="184"/>
      <c r="J69" s="185">
        <f>J157</f>
        <v>0</v>
      </c>
      <c r="K69" s="126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132</v>
      </c>
      <c r="E70" s="179"/>
      <c r="F70" s="179"/>
      <c r="G70" s="179"/>
      <c r="H70" s="179"/>
      <c r="I70" s="179"/>
      <c r="J70" s="180">
        <f>J171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6"/>
      <c r="D71" s="183" t="s">
        <v>2349</v>
      </c>
      <c r="E71" s="184"/>
      <c r="F71" s="184"/>
      <c r="G71" s="184"/>
      <c r="H71" s="184"/>
      <c r="I71" s="184"/>
      <c r="J71" s="185">
        <f>J172</f>
        <v>0</v>
      </c>
      <c r="K71" s="126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6"/>
      <c r="D72" s="183" t="s">
        <v>2350</v>
      </c>
      <c r="E72" s="184"/>
      <c r="F72" s="184"/>
      <c r="G72" s="184"/>
      <c r="H72" s="184"/>
      <c r="I72" s="184"/>
      <c r="J72" s="185">
        <f>J280</f>
        <v>0</v>
      </c>
      <c r="K72" s="126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6"/>
      <c r="D73" s="183" t="s">
        <v>2351</v>
      </c>
      <c r="E73" s="184"/>
      <c r="F73" s="184"/>
      <c r="G73" s="184"/>
      <c r="H73" s="184"/>
      <c r="I73" s="184"/>
      <c r="J73" s="185">
        <f>J441</f>
        <v>0</v>
      </c>
      <c r="K73" s="126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6"/>
      <c r="D74" s="183" t="s">
        <v>656</v>
      </c>
      <c r="E74" s="184"/>
      <c r="F74" s="184"/>
      <c r="G74" s="184"/>
      <c r="H74" s="184"/>
      <c r="I74" s="184"/>
      <c r="J74" s="185">
        <f>J445</f>
        <v>0</v>
      </c>
      <c r="K74" s="126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6"/>
      <c r="D75" s="183" t="s">
        <v>2352</v>
      </c>
      <c r="E75" s="184"/>
      <c r="F75" s="184"/>
      <c r="G75" s="184"/>
      <c r="H75" s="184"/>
      <c r="I75" s="184"/>
      <c r="J75" s="185">
        <f>J536</f>
        <v>0</v>
      </c>
      <c r="K75" s="126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6"/>
      <c r="D76" s="183" t="s">
        <v>2353</v>
      </c>
      <c r="E76" s="184"/>
      <c r="F76" s="184"/>
      <c r="G76" s="184"/>
      <c r="H76" s="184"/>
      <c r="I76" s="184"/>
      <c r="J76" s="185">
        <f>J549</f>
        <v>0</v>
      </c>
      <c r="K76" s="126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6"/>
      <c r="D77" s="183" t="s">
        <v>134</v>
      </c>
      <c r="E77" s="184"/>
      <c r="F77" s="184"/>
      <c r="G77" s="184"/>
      <c r="H77" s="184"/>
      <c r="I77" s="184"/>
      <c r="J77" s="185">
        <f>J574</f>
        <v>0</v>
      </c>
      <c r="K77" s="126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6"/>
      <c r="D78" s="183" t="s">
        <v>2354</v>
      </c>
      <c r="E78" s="184"/>
      <c r="F78" s="184"/>
      <c r="G78" s="184"/>
      <c r="H78" s="184"/>
      <c r="I78" s="184"/>
      <c r="J78" s="185">
        <f>J578</f>
        <v>0</v>
      </c>
      <c r="K78" s="126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6"/>
      <c r="D79" s="183" t="s">
        <v>141</v>
      </c>
      <c r="E79" s="184"/>
      <c r="F79" s="184"/>
      <c r="G79" s="184"/>
      <c r="H79" s="184"/>
      <c r="I79" s="184"/>
      <c r="J79" s="185">
        <f>J582</f>
        <v>0</v>
      </c>
      <c r="K79" s="126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2" customFormat="1" ht="21.8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pans="1:31" s="2" customFormat="1" ht="6.95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24.95" customHeight="1">
      <c r="A86" s="39"/>
      <c r="B86" s="40"/>
      <c r="C86" s="24" t="s">
        <v>142</v>
      </c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</v>
      </c>
      <c r="D88" s="41"/>
      <c r="E88" s="41"/>
      <c r="F88" s="41"/>
      <c r="G88" s="41"/>
      <c r="H88" s="41"/>
      <c r="I88" s="41"/>
      <c r="J88" s="41"/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26.25" customHeight="1">
      <c r="A89" s="39"/>
      <c r="B89" s="40"/>
      <c r="C89" s="41"/>
      <c r="D89" s="41"/>
      <c r="E89" s="171" t="str">
        <f>E7</f>
        <v>Rekonstrukce objektu č.p. 2983 U Synagogy SO01 stavební úpravy budovy rev9</v>
      </c>
      <c r="F89" s="33"/>
      <c r="G89" s="33"/>
      <c r="H89" s="33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2:12" s="1" customFormat="1" ht="12" customHeight="1">
      <c r="B90" s="22"/>
      <c r="C90" s="33" t="s">
        <v>120</v>
      </c>
      <c r="D90" s="23"/>
      <c r="E90" s="23"/>
      <c r="F90" s="23"/>
      <c r="G90" s="23"/>
      <c r="H90" s="23"/>
      <c r="I90" s="23"/>
      <c r="J90" s="23"/>
      <c r="K90" s="23"/>
      <c r="L90" s="21"/>
    </row>
    <row r="91" spans="1:31" s="2" customFormat="1" ht="16.5" customHeight="1">
      <c r="A91" s="39"/>
      <c r="B91" s="40"/>
      <c r="C91" s="41"/>
      <c r="D91" s="41"/>
      <c r="E91" s="171" t="s">
        <v>650</v>
      </c>
      <c r="F91" s="41"/>
      <c r="G91" s="41"/>
      <c r="H91" s="41"/>
      <c r="I91" s="41"/>
      <c r="J91" s="41"/>
      <c r="K91" s="41"/>
      <c r="L91" s="14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2097</v>
      </c>
      <c r="D92" s="41"/>
      <c r="E92" s="41"/>
      <c r="F92" s="41"/>
      <c r="G92" s="41"/>
      <c r="H92" s="41"/>
      <c r="I92" s="41"/>
      <c r="J92" s="41"/>
      <c r="K92" s="41"/>
      <c r="L92" s="14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E11</f>
        <v>02c - ZTI</v>
      </c>
      <c r="F93" s="41"/>
      <c r="G93" s="41"/>
      <c r="H93" s="41"/>
      <c r="I93" s="41"/>
      <c r="J93" s="41"/>
      <c r="K93" s="41"/>
      <c r="L93" s="14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21</v>
      </c>
      <c r="D95" s="41"/>
      <c r="E95" s="41"/>
      <c r="F95" s="28" t="str">
        <f>F14</f>
        <v>Česká Lípa</v>
      </c>
      <c r="G95" s="41"/>
      <c r="H95" s="41"/>
      <c r="I95" s="33" t="s">
        <v>23</v>
      </c>
      <c r="J95" s="73" t="str">
        <f>IF(J14="","",J14)</f>
        <v>3. 11. 2021</v>
      </c>
      <c r="K95" s="41"/>
      <c r="L95" s="14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25</v>
      </c>
      <c r="D97" s="41"/>
      <c r="E97" s="41"/>
      <c r="F97" s="28" t="str">
        <f>E17</f>
        <v>Město Č. Lípa</v>
      </c>
      <c r="G97" s="41"/>
      <c r="H97" s="41"/>
      <c r="I97" s="33" t="s">
        <v>31</v>
      </c>
      <c r="J97" s="37" t="str">
        <f>E23</f>
        <v xml:space="preserve"> </v>
      </c>
      <c r="K97" s="41"/>
      <c r="L97" s="14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29</v>
      </c>
      <c r="D98" s="41"/>
      <c r="E98" s="41"/>
      <c r="F98" s="28" t="str">
        <f>IF(E20="","",E20)</f>
        <v>Vyplň údaj</v>
      </c>
      <c r="G98" s="41"/>
      <c r="H98" s="41"/>
      <c r="I98" s="33" t="s">
        <v>34</v>
      </c>
      <c r="J98" s="37" t="str">
        <f>E26</f>
        <v>J. Nešněra</v>
      </c>
      <c r="K98" s="41"/>
      <c r="L98" s="14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87"/>
      <c r="B100" s="188"/>
      <c r="C100" s="189" t="s">
        <v>143</v>
      </c>
      <c r="D100" s="190" t="s">
        <v>57</v>
      </c>
      <c r="E100" s="190" t="s">
        <v>53</v>
      </c>
      <c r="F100" s="190" t="s">
        <v>54</v>
      </c>
      <c r="G100" s="190" t="s">
        <v>144</v>
      </c>
      <c r="H100" s="190" t="s">
        <v>145</v>
      </c>
      <c r="I100" s="190" t="s">
        <v>146</v>
      </c>
      <c r="J100" s="190" t="s">
        <v>124</v>
      </c>
      <c r="K100" s="191" t="s">
        <v>147</v>
      </c>
      <c r="L100" s="192"/>
      <c r="M100" s="93" t="s">
        <v>19</v>
      </c>
      <c r="N100" s="94" t="s">
        <v>42</v>
      </c>
      <c r="O100" s="94" t="s">
        <v>148</v>
      </c>
      <c r="P100" s="94" t="s">
        <v>149</v>
      </c>
      <c r="Q100" s="94" t="s">
        <v>150</v>
      </c>
      <c r="R100" s="94" t="s">
        <v>151</v>
      </c>
      <c r="S100" s="94" t="s">
        <v>152</v>
      </c>
      <c r="T100" s="95" t="s">
        <v>153</v>
      </c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</row>
    <row r="101" spans="1:63" s="2" customFormat="1" ht="22.8" customHeight="1">
      <c r="A101" s="39"/>
      <c r="B101" s="40"/>
      <c r="C101" s="100" t="s">
        <v>154</v>
      </c>
      <c r="D101" s="41"/>
      <c r="E101" s="41"/>
      <c r="F101" s="41"/>
      <c r="G101" s="41"/>
      <c r="H101" s="41"/>
      <c r="I101" s="41"/>
      <c r="J101" s="193">
        <f>BK101</f>
        <v>0</v>
      </c>
      <c r="K101" s="41"/>
      <c r="L101" s="45"/>
      <c r="M101" s="96"/>
      <c r="N101" s="194"/>
      <c r="O101" s="97"/>
      <c r="P101" s="195">
        <f>P102+P171</f>
        <v>0</v>
      </c>
      <c r="Q101" s="97"/>
      <c r="R101" s="195">
        <f>R102+R171</f>
        <v>28.5368</v>
      </c>
      <c r="S101" s="97"/>
      <c r="T101" s="196">
        <f>T102+T171</f>
        <v>7.12876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71</v>
      </c>
      <c r="AU101" s="18" t="s">
        <v>125</v>
      </c>
      <c r="BK101" s="197">
        <f>BK102+BK171</f>
        <v>0</v>
      </c>
    </row>
    <row r="102" spans="1:63" s="12" customFormat="1" ht="25.9" customHeight="1">
      <c r="A102" s="12"/>
      <c r="B102" s="198"/>
      <c r="C102" s="199"/>
      <c r="D102" s="200" t="s">
        <v>71</v>
      </c>
      <c r="E102" s="201" t="s">
        <v>155</v>
      </c>
      <c r="F102" s="201" t="s">
        <v>156</v>
      </c>
      <c r="G102" s="199"/>
      <c r="H102" s="199"/>
      <c r="I102" s="202"/>
      <c r="J102" s="203">
        <f>BK102</f>
        <v>0</v>
      </c>
      <c r="K102" s="199"/>
      <c r="L102" s="204"/>
      <c r="M102" s="205"/>
      <c r="N102" s="206"/>
      <c r="O102" s="206"/>
      <c r="P102" s="207">
        <f>P103+P138+P145+P150+P157</f>
        <v>0</v>
      </c>
      <c r="Q102" s="206"/>
      <c r="R102" s="207">
        <f>R103+R138+R145+R150+R157</f>
        <v>24.99555</v>
      </c>
      <c r="S102" s="206"/>
      <c r="T102" s="208">
        <f>T103+T138+T145+T150+T157</f>
        <v>1.7138000000000002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80</v>
      </c>
      <c r="AT102" s="210" t="s">
        <v>71</v>
      </c>
      <c r="AU102" s="210" t="s">
        <v>72</v>
      </c>
      <c r="AY102" s="209" t="s">
        <v>157</v>
      </c>
      <c r="BK102" s="211">
        <f>BK103+BK138+BK145+BK150+BK157</f>
        <v>0</v>
      </c>
    </row>
    <row r="103" spans="1:63" s="12" customFormat="1" ht="22.8" customHeight="1">
      <c r="A103" s="12"/>
      <c r="B103" s="198"/>
      <c r="C103" s="199"/>
      <c r="D103" s="200" t="s">
        <v>71</v>
      </c>
      <c r="E103" s="212" t="s">
        <v>80</v>
      </c>
      <c r="F103" s="212" t="s">
        <v>158</v>
      </c>
      <c r="G103" s="199"/>
      <c r="H103" s="199"/>
      <c r="I103" s="202"/>
      <c r="J103" s="213">
        <f>BK103</f>
        <v>0</v>
      </c>
      <c r="K103" s="199"/>
      <c r="L103" s="204"/>
      <c r="M103" s="205"/>
      <c r="N103" s="206"/>
      <c r="O103" s="206"/>
      <c r="P103" s="207">
        <f>SUM(P104:P137)</f>
        <v>0</v>
      </c>
      <c r="Q103" s="206"/>
      <c r="R103" s="207">
        <f>SUM(R104:R137)</f>
        <v>24.96</v>
      </c>
      <c r="S103" s="206"/>
      <c r="T103" s="208">
        <f>SUM(T104:T137)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9" t="s">
        <v>80</v>
      </c>
      <c r="AT103" s="210" t="s">
        <v>71</v>
      </c>
      <c r="AU103" s="210" t="s">
        <v>80</v>
      </c>
      <c r="AY103" s="209" t="s">
        <v>157</v>
      </c>
      <c r="BK103" s="211">
        <f>SUM(BK104:BK137)</f>
        <v>0</v>
      </c>
    </row>
    <row r="104" spans="1:65" s="2" customFormat="1" ht="24.15" customHeight="1">
      <c r="A104" s="39"/>
      <c r="B104" s="40"/>
      <c r="C104" s="214" t="s">
        <v>80</v>
      </c>
      <c r="D104" s="214" t="s">
        <v>159</v>
      </c>
      <c r="E104" s="215" t="s">
        <v>2355</v>
      </c>
      <c r="F104" s="216" t="s">
        <v>2356</v>
      </c>
      <c r="G104" s="217" t="s">
        <v>162</v>
      </c>
      <c r="H104" s="218">
        <v>0.936</v>
      </c>
      <c r="I104" s="219"/>
      <c r="J104" s="220">
        <f>ROUND(I104*H104,2)</f>
        <v>0</v>
      </c>
      <c r="K104" s="216" t="s">
        <v>163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164</v>
      </c>
      <c r="AT104" s="225" t="s">
        <v>159</v>
      </c>
      <c r="AU104" s="225" t="s">
        <v>82</v>
      </c>
      <c r="AY104" s="18" t="s">
        <v>157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80</v>
      </c>
      <c r="BK104" s="226">
        <f>ROUND(I104*H104,2)</f>
        <v>0</v>
      </c>
      <c r="BL104" s="18" t="s">
        <v>164</v>
      </c>
      <c r="BM104" s="225" t="s">
        <v>2357</v>
      </c>
    </row>
    <row r="105" spans="1:47" s="2" customFormat="1" ht="12">
      <c r="A105" s="39"/>
      <c r="B105" s="40"/>
      <c r="C105" s="41"/>
      <c r="D105" s="227" t="s">
        <v>166</v>
      </c>
      <c r="E105" s="41"/>
      <c r="F105" s="228" t="s">
        <v>2358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166</v>
      </c>
      <c r="AU105" s="18" t="s">
        <v>82</v>
      </c>
    </row>
    <row r="106" spans="1:47" s="2" customFormat="1" ht="12">
      <c r="A106" s="39"/>
      <c r="B106" s="40"/>
      <c r="C106" s="41"/>
      <c r="D106" s="232" t="s">
        <v>168</v>
      </c>
      <c r="E106" s="41"/>
      <c r="F106" s="233" t="s">
        <v>2359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168</v>
      </c>
      <c r="AU106" s="18" t="s">
        <v>82</v>
      </c>
    </row>
    <row r="107" spans="1:51" s="13" customFormat="1" ht="12">
      <c r="A107" s="13"/>
      <c r="B107" s="234"/>
      <c r="C107" s="235"/>
      <c r="D107" s="227" t="s">
        <v>170</v>
      </c>
      <c r="E107" s="236" t="s">
        <v>19</v>
      </c>
      <c r="F107" s="237" t="s">
        <v>2360</v>
      </c>
      <c r="G107" s="235"/>
      <c r="H107" s="238">
        <v>0.576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170</v>
      </c>
      <c r="AU107" s="244" t="s">
        <v>82</v>
      </c>
      <c r="AV107" s="13" t="s">
        <v>82</v>
      </c>
      <c r="AW107" s="13" t="s">
        <v>33</v>
      </c>
      <c r="AX107" s="13" t="s">
        <v>72</v>
      </c>
      <c r="AY107" s="244" t="s">
        <v>157</v>
      </c>
    </row>
    <row r="108" spans="1:51" s="13" customFormat="1" ht="12">
      <c r="A108" s="13"/>
      <c r="B108" s="234"/>
      <c r="C108" s="235"/>
      <c r="D108" s="227" t="s">
        <v>170</v>
      </c>
      <c r="E108" s="236" t="s">
        <v>19</v>
      </c>
      <c r="F108" s="237" t="s">
        <v>2361</v>
      </c>
      <c r="G108" s="235"/>
      <c r="H108" s="238">
        <v>0.36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170</v>
      </c>
      <c r="AU108" s="244" t="s">
        <v>82</v>
      </c>
      <c r="AV108" s="13" t="s">
        <v>82</v>
      </c>
      <c r="AW108" s="13" t="s">
        <v>33</v>
      </c>
      <c r="AX108" s="13" t="s">
        <v>72</v>
      </c>
      <c r="AY108" s="244" t="s">
        <v>157</v>
      </c>
    </row>
    <row r="109" spans="1:51" s="15" customFormat="1" ht="12">
      <c r="A109" s="15"/>
      <c r="B109" s="256"/>
      <c r="C109" s="257"/>
      <c r="D109" s="227" t="s">
        <v>170</v>
      </c>
      <c r="E109" s="258" t="s">
        <v>19</v>
      </c>
      <c r="F109" s="259" t="s">
        <v>208</v>
      </c>
      <c r="G109" s="257"/>
      <c r="H109" s="260">
        <v>0.9359999999999999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170</v>
      </c>
      <c r="AU109" s="266" t="s">
        <v>82</v>
      </c>
      <c r="AV109" s="15" t="s">
        <v>164</v>
      </c>
      <c r="AW109" s="15" t="s">
        <v>33</v>
      </c>
      <c r="AX109" s="15" t="s">
        <v>80</v>
      </c>
      <c r="AY109" s="266" t="s">
        <v>157</v>
      </c>
    </row>
    <row r="110" spans="1:65" s="2" customFormat="1" ht="24.15" customHeight="1">
      <c r="A110" s="39"/>
      <c r="B110" s="40"/>
      <c r="C110" s="214" t="s">
        <v>82</v>
      </c>
      <c r="D110" s="214" t="s">
        <v>159</v>
      </c>
      <c r="E110" s="215" t="s">
        <v>2362</v>
      </c>
      <c r="F110" s="216" t="s">
        <v>2363</v>
      </c>
      <c r="G110" s="217" t="s">
        <v>162</v>
      </c>
      <c r="H110" s="218">
        <v>24.96</v>
      </c>
      <c r="I110" s="219"/>
      <c r="J110" s="220">
        <f>ROUND(I110*H110,2)</f>
        <v>0</v>
      </c>
      <c r="K110" s="216" t="s">
        <v>163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82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2364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2365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82</v>
      </c>
    </row>
    <row r="112" spans="1:47" s="2" customFormat="1" ht="12">
      <c r="A112" s="39"/>
      <c r="B112" s="40"/>
      <c r="C112" s="41"/>
      <c r="D112" s="232" t="s">
        <v>168</v>
      </c>
      <c r="E112" s="41"/>
      <c r="F112" s="233" t="s">
        <v>2366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168</v>
      </c>
      <c r="AU112" s="18" t="s">
        <v>82</v>
      </c>
    </row>
    <row r="113" spans="1:51" s="13" customFormat="1" ht="12">
      <c r="A113" s="13"/>
      <c r="B113" s="234"/>
      <c r="C113" s="235"/>
      <c r="D113" s="227" t="s">
        <v>170</v>
      </c>
      <c r="E113" s="236" t="s">
        <v>19</v>
      </c>
      <c r="F113" s="237" t="s">
        <v>2367</v>
      </c>
      <c r="G113" s="235"/>
      <c r="H113" s="238">
        <v>24.96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170</v>
      </c>
      <c r="AU113" s="244" t="s">
        <v>82</v>
      </c>
      <c r="AV113" s="13" t="s">
        <v>82</v>
      </c>
      <c r="AW113" s="13" t="s">
        <v>33</v>
      </c>
      <c r="AX113" s="13" t="s">
        <v>80</v>
      </c>
      <c r="AY113" s="244" t="s">
        <v>157</v>
      </c>
    </row>
    <row r="114" spans="1:65" s="2" customFormat="1" ht="37.8" customHeight="1">
      <c r="A114" s="39"/>
      <c r="B114" s="40"/>
      <c r="C114" s="214" t="s">
        <v>111</v>
      </c>
      <c r="D114" s="214" t="s">
        <v>159</v>
      </c>
      <c r="E114" s="215" t="s">
        <v>172</v>
      </c>
      <c r="F114" s="216" t="s">
        <v>173</v>
      </c>
      <c r="G114" s="217" t="s">
        <v>162</v>
      </c>
      <c r="H114" s="218">
        <v>15.6</v>
      </c>
      <c r="I114" s="219"/>
      <c r="J114" s="220">
        <f>ROUND(I114*H114,2)</f>
        <v>0</v>
      </c>
      <c r="K114" s="216" t="s">
        <v>163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2368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175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82</v>
      </c>
    </row>
    <row r="116" spans="1:47" s="2" customFormat="1" ht="12">
      <c r="A116" s="39"/>
      <c r="B116" s="40"/>
      <c r="C116" s="41"/>
      <c r="D116" s="232" t="s">
        <v>168</v>
      </c>
      <c r="E116" s="41"/>
      <c r="F116" s="233" t="s">
        <v>176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168</v>
      </c>
      <c r="AU116" s="18" t="s">
        <v>82</v>
      </c>
    </row>
    <row r="117" spans="1:65" s="2" customFormat="1" ht="37.8" customHeight="1">
      <c r="A117" s="39"/>
      <c r="B117" s="40"/>
      <c r="C117" s="214" t="s">
        <v>164</v>
      </c>
      <c r="D117" s="214" t="s">
        <v>159</v>
      </c>
      <c r="E117" s="215" t="s">
        <v>177</v>
      </c>
      <c r="F117" s="216" t="s">
        <v>178</v>
      </c>
      <c r="G117" s="217" t="s">
        <v>162</v>
      </c>
      <c r="H117" s="218">
        <v>15.6</v>
      </c>
      <c r="I117" s="219"/>
      <c r="J117" s="220">
        <f>ROUND(I117*H117,2)</f>
        <v>0</v>
      </c>
      <c r="K117" s="216" t="s">
        <v>163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82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2369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180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82</v>
      </c>
    </row>
    <row r="119" spans="1:47" s="2" customFormat="1" ht="12">
      <c r="A119" s="39"/>
      <c r="B119" s="40"/>
      <c r="C119" s="41"/>
      <c r="D119" s="232" t="s">
        <v>168</v>
      </c>
      <c r="E119" s="41"/>
      <c r="F119" s="233" t="s">
        <v>181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168</v>
      </c>
      <c r="AU119" s="18" t="s">
        <v>82</v>
      </c>
    </row>
    <row r="120" spans="1:65" s="2" customFormat="1" ht="37.8" customHeight="1">
      <c r="A120" s="39"/>
      <c r="B120" s="40"/>
      <c r="C120" s="214" t="s">
        <v>187</v>
      </c>
      <c r="D120" s="214" t="s">
        <v>159</v>
      </c>
      <c r="E120" s="215" t="s">
        <v>2370</v>
      </c>
      <c r="F120" s="216" t="s">
        <v>2371</v>
      </c>
      <c r="G120" s="217" t="s">
        <v>162</v>
      </c>
      <c r="H120" s="218">
        <v>15.6</v>
      </c>
      <c r="I120" s="219"/>
      <c r="J120" s="220">
        <f>ROUND(I120*H120,2)</f>
        <v>0</v>
      </c>
      <c r="K120" s="216" t="s">
        <v>163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2372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2373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82</v>
      </c>
    </row>
    <row r="122" spans="1:47" s="2" customFormat="1" ht="12">
      <c r="A122" s="39"/>
      <c r="B122" s="40"/>
      <c r="C122" s="41"/>
      <c r="D122" s="232" t="s">
        <v>168</v>
      </c>
      <c r="E122" s="41"/>
      <c r="F122" s="233" t="s">
        <v>2374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168</v>
      </c>
      <c r="AU122" s="18" t="s">
        <v>82</v>
      </c>
    </row>
    <row r="123" spans="1:65" s="2" customFormat="1" ht="24.15" customHeight="1">
      <c r="A123" s="39"/>
      <c r="B123" s="40"/>
      <c r="C123" s="214" t="s">
        <v>197</v>
      </c>
      <c r="D123" s="214" t="s">
        <v>159</v>
      </c>
      <c r="E123" s="215" t="s">
        <v>2375</v>
      </c>
      <c r="F123" s="216" t="s">
        <v>2376</v>
      </c>
      <c r="G123" s="217" t="s">
        <v>190</v>
      </c>
      <c r="H123" s="218">
        <v>28.08</v>
      </c>
      <c r="I123" s="219"/>
      <c r="J123" s="220">
        <f>ROUND(I123*H123,2)</f>
        <v>0</v>
      </c>
      <c r="K123" s="216" t="s">
        <v>163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82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2377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2378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82</v>
      </c>
    </row>
    <row r="125" spans="1:47" s="2" customFormat="1" ht="12">
      <c r="A125" s="39"/>
      <c r="B125" s="40"/>
      <c r="C125" s="41"/>
      <c r="D125" s="232" t="s">
        <v>168</v>
      </c>
      <c r="E125" s="41"/>
      <c r="F125" s="233" t="s">
        <v>2379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168</v>
      </c>
      <c r="AU125" s="18" t="s">
        <v>82</v>
      </c>
    </row>
    <row r="126" spans="1:51" s="13" customFormat="1" ht="12">
      <c r="A126" s="13"/>
      <c r="B126" s="234"/>
      <c r="C126" s="235"/>
      <c r="D126" s="227" t="s">
        <v>170</v>
      </c>
      <c r="E126" s="235"/>
      <c r="F126" s="237" t="s">
        <v>2380</v>
      </c>
      <c r="G126" s="235"/>
      <c r="H126" s="238">
        <v>28.08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170</v>
      </c>
      <c r="AU126" s="244" t="s">
        <v>82</v>
      </c>
      <c r="AV126" s="13" t="s">
        <v>82</v>
      </c>
      <c r="AW126" s="13" t="s">
        <v>4</v>
      </c>
      <c r="AX126" s="13" t="s">
        <v>80</v>
      </c>
      <c r="AY126" s="244" t="s">
        <v>157</v>
      </c>
    </row>
    <row r="127" spans="1:65" s="2" customFormat="1" ht="24.15" customHeight="1">
      <c r="A127" s="39"/>
      <c r="B127" s="40"/>
      <c r="C127" s="214" t="s">
        <v>209</v>
      </c>
      <c r="D127" s="214" t="s">
        <v>159</v>
      </c>
      <c r="E127" s="215" t="s">
        <v>674</v>
      </c>
      <c r="F127" s="216" t="s">
        <v>675</v>
      </c>
      <c r="G127" s="217" t="s">
        <v>162</v>
      </c>
      <c r="H127" s="218">
        <v>9.36</v>
      </c>
      <c r="I127" s="219"/>
      <c r="J127" s="220">
        <f>ROUND(I127*H127,2)</f>
        <v>0</v>
      </c>
      <c r="K127" s="216" t="s">
        <v>163</v>
      </c>
      <c r="L127" s="45"/>
      <c r="M127" s="221" t="s">
        <v>19</v>
      </c>
      <c r="N127" s="222" t="s">
        <v>43</v>
      </c>
      <c r="O127" s="85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5" t="s">
        <v>164</v>
      </c>
      <c r="AT127" s="225" t="s">
        <v>159</v>
      </c>
      <c r="AU127" s="225" t="s">
        <v>82</v>
      </c>
      <c r="AY127" s="18" t="s">
        <v>157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8" t="s">
        <v>80</v>
      </c>
      <c r="BK127" s="226">
        <f>ROUND(I127*H127,2)</f>
        <v>0</v>
      </c>
      <c r="BL127" s="18" t="s">
        <v>164</v>
      </c>
      <c r="BM127" s="225" t="s">
        <v>2381</v>
      </c>
    </row>
    <row r="128" spans="1:47" s="2" customFormat="1" ht="12">
      <c r="A128" s="39"/>
      <c r="B128" s="40"/>
      <c r="C128" s="41"/>
      <c r="D128" s="227" t="s">
        <v>166</v>
      </c>
      <c r="E128" s="41"/>
      <c r="F128" s="228" t="s">
        <v>677</v>
      </c>
      <c r="G128" s="41"/>
      <c r="H128" s="41"/>
      <c r="I128" s="229"/>
      <c r="J128" s="41"/>
      <c r="K128" s="41"/>
      <c r="L128" s="45"/>
      <c r="M128" s="230"/>
      <c r="N128" s="231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166</v>
      </c>
      <c r="AU128" s="18" t="s">
        <v>82</v>
      </c>
    </row>
    <row r="129" spans="1:47" s="2" customFormat="1" ht="12">
      <c r="A129" s="39"/>
      <c r="B129" s="40"/>
      <c r="C129" s="41"/>
      <c r="D129" s="232" t="s">
        <v>168</v>
      </c>
      <c r="E129" s="41"/>
      <c r="F129" s="233" t="s">
        <v>678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168</v>
      </c>
      <c r="AU129" s="18" t="s">
        <v>82</v>
      </c>
    </row>
    <row r="130" spans="1:65" s="2" customFormat="1" ht="24.15" customHeight="1">
      <c r="A130" s="39"/>
      <c r="B130" s="40"/>
      <c r="C130" s="214" t="s">
        <v>222</v>
      </c>
      <c r="D130" s="214" t="s">
        <v>159</v>
      </c>
      <c r="E130" s="215" t="s">
        <v>2382</v>
      </c>
      <c r="F130" s="216" t="s">
        <v>2383</v>
      </c>
      <c r="G130" s="217" t="s">
        <v>162</v>
      </c>
      <c r="H130" s="218">
        <v>12.48</v>
      </c>
      <c r="I130" s="219"/>
      <c r="J130" s="220">
        <f>ROUND(I130*H130,2)</f>
        <v>0</v>
      </c>
      <c r="K130" s="216" t="s">
        <v>163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82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2384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2385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82</v>
      </c>
    </row>
    <row r="132" spans="1:47" s="2" customFormat="1" ht="12">
      <c r="A132" s="39"/>
      <c r="B132" s="40"/>
      <c r="C132" s="41"/>
      <c r="D132" s="232" t="s">
        <v>168</v>
      </c>
      <c r="E132" s="41"/>
      <c r="F132" s="233" t="s">
        <v>2386</v>
      </c>
      <c r="G132" s="41"/>
      <c r="H132" s="41"/>
      <c r="I132" s="229"/>
      <c r="J132" s="41"/>
      <c r="K132" s="41"/>
      <c r="L132" s="45"/>
      <c r="M132" s="230"/>
      <c r="N132" s="231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168</v>
      </c>
      <c r="AU132" s="18" t="s">
        <v>82</v>
      </c>
    </row>
    <row r="133" spans="1:51" s="13" customFormat="1" ht="12">
      <c r="A133" s="13"/>
      <c r="B133" s="234"/>
      <c r="C133" s="235"/>
      <c r="D133" s="227" t="s">
        <v>170</v>
      </c>
      <c r="E133" s="236" t="s">
        <v>19</v>
      </c>
      <c r="F133" s="237" t="s">
        <v>2387</v>
      </c>
      <c r="G133" s="235"/>
      <c r="H133" s="238">
        <v>12.48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170</v>
      </c>
      <c r="AU133" s="244" t="s">
        <v>82</v>
      </c>
      <c r="AV133" s="13" t="s">
        <v>82</v>
      </c>
      <c r="AW133" s="13" t="s">
        <v>33</v>
      </c>
      <c r="AX133" s="13" t="s">
        <v>80</v>
      </c>
      <c r="AY133" s="244" t="s">
        <v>157</v>
      </c>
    </row>
    <row r="134" spans="1:65" s="2" customFormat="1" ht="16.5" customHeight="1">
      <c r="A134" s="39"/>
      <c r="B134" s="40"/>
      <c r="C134" s="272" t="s">
        <v>195</v>
      </c>
      <c r="D134" s="272" t="s">
        <v>891</v>
      </c>
      <c r="E134" s="273" t="s">
        <v>2388</v>
      </c>
      <c r="F134" s="274" t="s">
        <v>2389</v>
      </c>
      <c r="G134" s="275" t="s">
        <v>190</v>
      </c>
      <c r="H134" s="276">
        <v>24.96</v>
      </c>
      <c r="I134" s="277"/>
      <c r="J134" s="278">
        <f>ROUND(I134*H134,2)</f>
        <v>0</v>
      </c>
      <c r="K134" s="274" t="s">
        <v>163</v>
      </c>
      <c r="L134" s="279"/>
      <c r="M134" s="280" t="s">
        <v>19</v>
      </c>
      <c r="N134" s="281" t="s">
        <v>43</v>
      </c>
      <c r="O134" s="85"/>
      <c r="P134" s="223">
        <f>O134*H134</f>
        <v>0</v>
      </c>
      <c r="Q134" s="223">
        <v>1</v>
      </c>
      <c r="R134" s="223">
        <f>Q134*H134</f>
        <v>24.96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222</v>
      </c>
      <c r="AT134" s="225" t="s">
        <v>891</v>
      </c>
      <c r="AU134" s="225" t="s">
        <v>82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2390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2389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82</v>
      </c>
    </row>
    <row r="136" spans="1:47" s="2" customFormat="1" ht="12">
      <c r="A136" s="39"/>
      <c r="B136" s="40"/>
      <c r="C136" s="41"/>
      <c r="D136" s="232" t="s">
        <v>168</v>
      </c>
      <c r="E136" s="41"/>
      <c r="F136" s="233" t="s">
        <v>2391</v>
      </c>
      <c r="G136" s="41"/>
      <c r="H136" s="41"/>
      <c r="I136" s="229"/>
      <c r="J136" s="41"/>
      <c r="K136" s="41"/>
      <c r="L136" s="45"/>
      <c r="M136" s="230"/>
      <c r="N136" s="231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168</v>
      </c>
      <c r="AU136" s="18" t="s">
        <v>82</v>
      </c>
    </row>
    <row r="137" spans="1:51" s="13" customFormat="1" ht="12">
      <c r="A137" s="13"/>
      <c r="B137" s="234"/>
      <c r="C137" s="235"/>
      <c r="D137" s="227" t="s">
        <v>170</v>
      </c>
      <c r="E137" s="235"/>
      <c r="F137" s="237" t="s">
        <v>2392</v>
      </c>
      <c r="G137" s="235"/>
      <c r="H137" s="238">
        <v>24.96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170</v>
      </c>
      <c r="AU137" s="244" t="s">
        <v>82</v>
      </c>
      <c r="AV137" s="13" t="s">
        <v>82</v>
      </c>
      <c r="AW137" s="13" t="s">
        <v>4</v>
      </c>
      <c r="AX137" s="13" t="s">
        <v>80</v>
      </c>
      <c r="AY137" s="244" t="s">
        <v>157</v>
      </c>
    </row>
    <row r="138" spans="1:63" s="12" customFormat="1" ht="22.8" customHeight="1">
      <c r="A138" s="12"/>
      <c r="B138" s="198"/>
      <c r="C138" s="199"/>
      <c r="D138" s="200" t="s">
        <v>71</v>
      </c>
      <c r="E138" s="212" t="s">
        <v>111</v>
      </c>
      <c r="F138" s="212" t="s">
        <v>186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SUM(P139:P144)</f>
        <v>0</v>
      </c>
      <c r="Q138" s="206"/>
      <c r="R138" s="207">
        <f>SUM(R139:R144)</f>
        <v>0</v>
      </c>
      <c r="S138" s="206"/>
      <c r="T138" s="208">
        <f>SUM(T139:T144)</f>
        <v>1.7138000000000002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80</v>
      </c>
      <c r="AT138" s="210" t="s">
        <v>71</v>
      </c>
      <c r="AU138" s="210" t="s">
        <v>80</v>
      </c>
      <c r="AY138" s="209" t="s">
        <v>157</v>
      </c>
      <c r="BK138" s="211">
        <f>SUM(BK139:BK144)</f>
        <v>0</v>
      </c>
    </row>
    <row r="139" spans="1:65" s="2" customFormat="1" ht="24.15" customHeight="1">
      <c r="A139" s="39"/>
      <c r="B139" s="40"/>
      <c r="C139" s="214" t="s">
        <v>236</v>
      </c>
      <c r="D139" s="214" t="s">
        <v>159</v>
      </c>
      <c r="E139" s="215" t="s">
        <v>2393</v>
      </c>
      <c r="F139" s="216" t="s">
        <v>2394</v>
      </c>
      <c r="G139" s="217" t="s">
        <v>162</v>
      </c>
      <c r="H139" s="218">
        <v>0.779</v>
      </c>
      <c r="I139" s="219"/>
      <c r="J139" s="220">
        <f>ROUND(I139*H139,2)</f>
        <v>0</v>
      </c>
      <c r="K139" s="216" t="s">
        <v>163</v>
      </c>
      <c r="L139" s="45"/>
      <c r="M139" s="221" t="s">
        <v>19</v>
      </c>
      <c r="N139" s="222" t="s">
        <v>43</v>
      </c>
      <c r="O139" s="85"/>
      <c r="P139" s="223">
        <f>O139*H139</f>
        <v>0</v>
      </c>
      <c r="Q139" s="223">
        <v>0</v>
      </c>
      <c r="R139" s="223">
        <f>Q139*H139</f>
        <v>0</v>
      </c>
      <c r="S139" s="223">
        <v>2.2</v>
      </c>
      <c r="T139" s="224">
        <f>S139*H139</f>
        <v>1.7138000000000002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164</v>
      </c>
      <c r="AT139" s="225" t="s">
        <v>159</v>
      </c>
      <c r="AU139" s="225" t="s">
        <v>82</v>
      </c>
      <c r="AY139" s="18" t="s">
        <v>157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8" t="s">
        <v>80</v>
      </c>
      <c r="BK139" s="226">
        <f>ROUND(I139*H139,2)</f>
        <v>0</v>
      </c>
      <c r="BL139" s="18" t="s">
        <v>164</v>
      </c>
      <c r="BM139" s="225" t="s">
        <v>2395</v>
      </c>
    </row>
    <row r="140" spans="1:47" s="2" customFormat="1" ht="12">
      <c r="A140" s="39"/>
      <c r="B140" s="40"/>
      <c r="C140" s="41"/>
      <c r="D140" s="227" t="s">
        <v>166</v>
      </c>
      <c r="E140" s="41"/>
      <c r="F140" s="228" t="s">
        <v>2396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166</v>
      </c>
      <c r="AU140" s="18" t="s">
        <v>82</v>
      </c>
    </row>
    <row r="141" spans="1:47" s="2" customFormat="1" ht="12">
      <c r="A141" s="39"/>
      <c r="B141" s="40"/>
      <c r="C141" s="41"/>
      <c r="D141" s="232" t="s">
        <v>168</v>
      </c>
      <c r="E141" s="41"/>
      <c r="F141" s="233" t="s">
        <v>2397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168</v>
      </c>
      <c r="AU141" s="18" t="s">
        <v>82</v>
      </c>
    </row>
    <row r="142" spans="1:51" s="13" customFormat="1" ht="12">
      <c r="A142" s="13"/>
      <c r="B142" s="234"/>
      <c r="C142" s="235"/>
      <c r="D142" s="227" t="s">
        <v>170</v>
      </c>
      <c r="E142" s="236" t="s">
        <v>19</v>
      </c>
      <c r="F142" s="237" t="s">
        <v>2398</v>
      </c>
      <c r="G142" s="235"/>
      <c r="H142" s="238">
        <v>0.296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170</v>
      </c>
      <c r="AU142" s="244" t="s">
        <v>82</v>
      </c>
      <c r="AV142" s="13" t="s">
        <v>82</v>
      </c>
      <c r="AW142" s="13" t="s">
        <v>33</v>
      </c>
      <c r="AX142" s="13" t="s">
        <v>72</v>
      </c>
      <c r="AY142" s="244" t="s">
        <v>157</v>
      </c>
    </row>
    <row r="143" spans="1:51" s="13" customFormat="1" ht="12">
      <c r="A143" s="13"/>
      <c r="B143" s="234"/>
      <c r="C143" s="235"/>
      <c r="D143" s="227" t="s">
        <v>170</v>
      </c>
      <c r="E143" s="236" t="s">
        <v>19</v>
      </c>
      <c r="F143" s="237" t="s">
        <v>2399</v>
      </c>
      <c r="G143" s="235"/>
      <c r="H143" s="238">
        <v>0.483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170</v>
      </c>
      <c r="AU143" s="244" t="s">
        <v>82</v>
      </c>
      <c r="AV143" s="13" t="s">
        <v>82</v>
      </c>
      <c r="AW143" s="13" t="s">
        <v>33</v>
      </c>
      <c r="AX143" s="13" t="s">
        <v>72</v>
      </c>
      <c r="AY143" s="244" t="s">
        <v>157</v>
      </c>
    </row>
    <row r="144" spans="1:51" s="15" customFormat="1" ht="12">
      <c r="A144" s="15"/>
      <c r="B144" s="256"/>
      <c r="C144" s="257"/>
      <c r="D144" s="227" t="s">
        <v>170</v>
      </c>
      <c r="E144" s="258" t="s">
        <v>19</v>
      </c>
      <c r="F144" s="259" t="s">
        <v>208</v>
      </c>
      <c r="G144" s="257"/>
      <c r="H144" s="260">
        <v>0.7789999999999999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6" t="s">
        <v>170</v>
      </c>
      <c r="AU144" s="266" t="s">
        <v>82</v>
      </c>
      <c r="AV144" s="15" t="s">
        <v>164</v>
      </c>
      <c r="AW144" s="15" t="s">
        <v>33</v>
      </c>
      <c r="AX144" s="15" t="s">
        <v>80</v>
      </c>
      <c r="AY144" s="266" t="s">
        <v>157</v>
      </c>
    </row>
    <row r="145" spans="1:63" s="12" customFormat="1" ht="22.8" customHeight="1">
      <c r="A145" s="12"/>
      <c r="B145" s="198"/>
      <c r="C145" s="199"/>
      <c r="D145" s="200" t="s">
        <v>71</v>
      </c>
      <c r="E145" s="212" t="s">
        <v>164</v>
      </c>
      <c r="F145" s="212" t="s">
        <v>867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SUM(P146:P149)</f>
        <v>0</v>
      </c>
      <c r="Q145" s="206"/>
      <c r="R145" s="207">
        <f>SUM(R146:R149)</f>
        <v>0</v>
      </c>
      <c r="S145" s="206"/>
      <c r="T145" s="208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80</v>
      </c>
      <c r="AT145" s="210" t="s">
        <v>71</v>
      </c>
      <c r="AU145" s="210" t="s">
        <v>80</v>
      </c>
      <c r="AY145" s="209" t="s">
        <v>157</v>
      </c>
      <c r="BK145" s="211">
        <f>SUM(BK146:BK149)</f>
        <v>0</v>
      </c>
    </row>
    <row r="146" spans="1:65" s="2" customFormat="1" ht="24.15" customHeight="1">
      <c r="A146" s="39"/>
      <c r="B146" s="40"/>
      <c r="C146" s="214" t="s">
        <v>244</v>
      </c>
      <c r="D146" s="214" t="s">
        <v>159</v>
      </c>
      <c r="E146" s="215" t="s">
        <v>2400</v>
      </c>
      <c r="F146" s="216" t="s">
        <v>2401</v>
      </c>
      <c r="G146" s="217" t="s">
        <v>162</v>
      </c>
      <c r="H146" s="218">
        <v>3.12</v>
      </c>
      <c r="I146" s="219"/>
      <c r="J146" s="220">
        <f>ROUND(I146*H146,2)</f>
        <v>0</v>
      </c>
      <c r="K146" s="216" t="s">
        <v>163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82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2402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2403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82</v>
      </c>
    </row>
    <row r="148" spans="1:47" s="2" customFormat="1" ht="12">
      <c r="A148" s="39"/>
      <c r="B148" s="40"/>
      <c r="C148" s="41"/>
      <c r="D148" s="232" t="s">
        <v>168</v>
      </c>
      <c r="E148" s="41"/>
      <c r="F148" s="233" t="s">
        <v>2404</v>
      </c>
      <c r="G148" s="41"/>
      <c r="H148" s="41"/>
      <c r="I148" s="229"/>
      <c r="J148" s="41"/>
      <c r="K148" s="41"/>
      <c r="L148" s="45"/>
      <c r="M148" s="230"/>
      <c r="N148" s="231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168</v>
      </c>
      <c r="AU148" s="18" t="s">
        <v>82</v>
      </c>
    </row>
    <row r="149" spans="1:51" s="13" customFormat="1" ht="12">
      <c r="A149" s="13"/>
      <c r="B149" s="234"/>
      <c r="C149" s="235"/>
      <c r="D149" s="227" t="s">
        <v>170</v>
      </c>
      <c r="E149" s="236" t="s">
        <v>19</v>
      </c>
      <c r="F149" s="237" t="s">
        <v>2405</v>
      </c>
      <c r="G149" s="235"/>
      <c r="H149" s="238">
        <v>3.12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170</v>
      </c>
      <c r="AU149" s="244" t="s">
        <v>82</v>
      </c>
      <c r="AV149" s="13" t="s">
        <v>82</v>
      </c>
      <c r="AW149" s="13" t="s">
        <v>33</v>
      </c>
      <c r="AX149" s="13" t="s">
        <v>80</v>
      </c>
      <c r="AY149" s="244" t="s">
        <v>157</v>
      </c>
    </row>
    <row r="150" spans="1:63" s="12" customFormat="1" ht="22.8" customHeight="1">
      <c r="A150" s="12"/>
      <c r="B150" s="198"/>
      <c r="C150" s="199"/>
      <c r="D150" s="200" t="s">
        <v>71</v>
      </c>
      <c r="E150" s="212" t="s">
        <v>222</v>
      </c>
      <c r="F150" s="212" t="s">
        <v>2406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SUM(P151:P156)</f>
        <v>0</v>
      </c>
      <c r="Q150" s="206"/>
      <c r="R150" s="207">
        <f>SUM(R151:R156)</f>
        <v>0.03555</v>
      </c>
      <c r="S150" s="206"/>
      <c r="T150" s="208">
        <f>SUM(T151:T156)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80</v>
      </c>
      <c r="AT150" s="210" t="s">
        <v>71</v>
      </c>
      <c r="AU150" s="210" t="s">
        <v>80</v>
      </c>
      <c r="AY150" s="209" t="s">
        <v>157</v>
      </c>
      <c r="BK150" s="211">
        <f>SUM(BK151:BK156)</f>
        <v>0</v>
      </c>
    </row>
    <row r="151" spans="1:65" s="2" customFormat="1" ht="24.15" customHeight="1">
      <c r="A151" s="39"/>
      <c r="B151" s="40"/>
      <c r="C151" s="214" t="s">
        <v>270</v>
      </c>
      <c r="D151" s="214" t="s">
        <v>159</v>
      </c>
      <c r="E151" s="215" t="s">
        <v>2407</v>
      </c>
      <c r="F151" s="216" t="s">
        <v>2408</v>
      </c>
      <c r="G151" s="217" t="s">
        <v>308</v>
      </c>
      <c r="H151" s="218">
        <v>1</v>
      </c>
      <c r="I151" s="219"/>
      <c r="J151" s="220">
        <f>ROUND(I151*H151,2)</f>
        <v>0</v>
      </c>
      <c r="K151" s="216" t="s">
        <v>163</v>
      </c>
      <c r="L151" s="45"/>
      <c r="M151" s="221" t="s">
        <v>19</v>
      </c>
      <c r="N151" s="222" t="s">
        <v>43</v>
      </c>
      <c r="O151" s="85"/>
      <c r="P151" s="223">
        <f>O151*H151</f>
        <v>0</v>
      </c>
      <c r="Q151" s="223">
        <v>0.03361</v>
      </c>
      <c r="R151" s="223">
        <f>Q151*H151</f>
        <v>0.03361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164</v>
      </c>
      <c r="AT151" s="225" t="s">
        <v>159</v>
      </c>
      <c r="AU151" s="225" t="s">
        <v>82</v>
      </c>
      <c r="AY151" s="18" t="s">
        <v>157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8" t="s">
        <v>80</v>
      </c>
      <c r="BK151" s="226">
        <f>ROUND(I151*H151,2)</f>
        <v>0</v>
      </c>
      <c r="BL151" s="18" t="s">
        <v>164</v>
      </c>
      <c r="BM151" s="225" t="s">
        <v>2409</v>
      </c>
    </row>
    <row r="152" spans="1:47" s="2" customFormat="1" ht="12">
      <c r="A152" s="39"/>
      <c r="B152" s="40"/>
      <c r="C152" s="41"/>
      <c r="D152" s="227" t="s">
        <v>166</v>
      </c>
      <c r="E152" s="41"/>
      <c r="F152" s="228" t="s">
        <v>2410</v>
      </c>
      <c r="G152" s="41"/>
      <c r="H152" s="41"/>
      <c r="I152" s="229"/>
      <c r="J152" s="41"/>
      <c r="K152" s="41"/>
      <c r="L152" s="45"/>
      <c r="M152" s="230"/>
      <c r="N152" s="231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166</v>
      </c>
      <c r="AU152" s="18" t="s">
        <v>82</v>
      </c>
    </row>
    <row r="153" spans="1:47" s="2" customFormat="1" ht="12">
      <c r="A153" s="39"/>
      <c r="B153" s="40"/>
      <c r="C153" s="41"/>
      <c r="D153" s="232" t="s">
        <v>168</v>
      </c>
      <c r="E153" s="41"/>
      <c r="F153" s="233" t="s">
        <v>2411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168</v>
      </c>
      <c r="AU153" s="18" t="s">
        <v>82</v>
      </c>
    </row>
    <row r="154" spans="1:65" s="2" customFormat="1" ht="24.15" customHeight="1">
      <c r="A154" s="39"/>
      <c r="B154" s="40"/>
      <c r="C154" s="214" t="s">
        <v>275</v>
      </c>
      <c r="D154" s="214" t="s">
        <v>159</v>
      </c>
      <c r="E154" s="215" t="s">
        <v>2412</v>
      </c>
      <c r="F154" s="216" t="s">
        <v>2413</v>
      </c>
      <c r="G154" s="217" t="s">
        <v>308</v>
      </c>
      <c r="H154" s="218">
        <v>1</v>
      </c>
      <c r="I154" s="219"/>
      <c r="J154" s="220">
        <f>ROUND(I154*H154,2)</f>
        <v>0</v>
      </c>
      <c r="K154" s="216" t="s">
        <v>163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0.00194</v>
      </c>
      <c r="R154" s="223">
        <f>Q154*H154</f>
        <v>0.00194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82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2414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2415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82</v>
      </c>
    </row>
    <row r="156" spans="1:47" s="2" customFormat="1" ht="12">
      <c r="A156" s="39"/>
      <c r="B156" s="40"/>
      <c r="C156" s="41"/>
      <c r="D156" s="232" t="s">
        <v>168</v>
      </c>
      <c r="E156" s="41"/>
      <c r="F156" s="233" t="s">
        <v>2416</v>
      </c>
      <c r="G156" s="41"/>
      <c r="H156" s="41"/>
      <c r="I156" s="229"/>
      <c r="J156" s="41"/>
      <c r="K156" s="41"/>
      <c r="L156" s="45"/>
      <c r="M156" s="230"/>
      <c r="N156" s="231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168</v>
      </c>
      <c r="AU156" s="18" t="s">
        <v>82</v>
      </c>
    </row>
    <row r="157" spans="1:63" s="12" customFormat="1" ht="22.8" customHeight="1">
      <c r="A157" s="12"/>
      <c r="B157" s="198"/>
      <c r="C157" s="199"/>
      <c r="D157" s="200" t="s">
        <v>71</v>
      </c>
      <c r="E157" s="212" t="s">
        <v>414</v>
      </c>
      <c r="F157" s="212" t="s">
        <v>415</v>
      </c>
      <c r="G157" s="199"/>
      <c r="H157" s="199"/>
      <c r="I157" s="202"/>
      <c r="J157" s="213">
        <f>BK157</f>
        <v>0</v>
      </c>
      <c r="K157" s="199"/>
      <c r="L157" s="204"/>
      <c r="M157" s="205"/>
      <c r="N157" s="206"/>
      <c r="O157" s="206"/>
      <c r="P157" s="207">
        <f>SUM(P158:P170)</f>
        <v>0</v>
      </c>
      <c r="Q157" s="206"/>
      <c r="R157" s="207">
        <f>SUM(R158:R170)</f>
        <v>0</v>
      </c>
      <c r="S157" s="206"/>
      <c r="T157" s="208">
        <f>SUM(T158:T170)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9" t="s">
        <v>80</v>
      </c>
      <c r="AT157" s="210" t="s">
        <v>71</v>
      </c>
      <c r="AU157" s="210" t="s">
        <v>80</v>
      </c>
      <c r="AY157" s="209" t="s">
        <v>157</v>
      </c>
      <c r="BK157" s="211">
        <f>SUM(BK158:BK170)</f>
        <v>0</v>
      </c>
    </row>
    <row r="158" spans="1:65" s="2" customFormat="1" ht="24.15" customHeight="1">
      <c r="A158" s="39"/>
      <c r="B158" s="40"/>
      <c r="C158" s="214" t="s">
        <v>283</v>
      </c>
      <c r="D158" s="214" t="s">
        <v>159</v>
      </c>
      <c r="E158" s="215" t="s">
        <v>2417</v>
      </c>
      <c r="F158" s="216" t="s">
        <v>2418</v>
      </c>
      <c r="G158" s="217" t="s">
        <v>190</v>
      </c>
      <c r="H158" s="218">
        <v>7.129</v>
      </c>
      <c r="I158" s="219"/>
      <c r="J158" s="220">
        <f>ROUND(I158*H158,2)</f>
        <v>0</v>
      </c>
      <c r="K158" s="216" t="s">
        <v>163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164</v>
      </c>
      <c r="AT158" s="225" t="s">
        <v>159</v>
      </c>
      <c r="AU158" s="225" t="s">
        <v>82</v>
      </c>
      <c r="AY158" s="18" t="s">
        <v>157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80</v>
      </c>
      <c r="BK158" s="226">
        <f>ROUND(I158*H158,2)</f>
        <v>0</v>
      </c>
      <c r="BL158" s="18" t="s">
        <v>164</v>
      </c>
      <c r="BM158" s="225" t="s">
        <v>2419</v>
      </c>
    </row>
    <row r="159" spans="1:47" s="2" customFormat="1" ht="12">
      <c r="A159" s="39"/>
      <c r="B159" s="40"/>
      <c r="C159" s="41"/>
      <c r="D159" s="227" t="s">
        <v>166</v>
      </c>
      <c r="E159" s="41"/>
      <c r="F159" s="228" t="s">
        <v>2420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166</v>
      </c>
      <c r="AU159" s="18" t="s">
        <v>82</v>
      </c>
    </row>
    <row r="160" spans="1:47" s="2" customFormat="1" ht="12">
      <c r="A160" s="39"/>
      <c r="B160" s="40"/>
      <c r="C160" s="41"/>
      <c r="D160" s="232" t="s">
        <v>168</v>
      </c>
      <c r="E160" s="41"/>
      <c r="F160" s="233" t="s">
        <v>2421</v>
      </c>
      <c r="G160" s="41"/>
      <c r="H160" s="41"/>
      <c r="I160" s="229"/>
      <c r="J160" s="41"/>
      <c r="K160" s="41"/>
      <c r="L160" s="45"/>
      <c r="M160" s="230"/>
      <c r="N160" s="231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168</v>
      </c>
      <c r="AU160" s="18" t="s">
        <v>82</v>
      </c>
    </row>
    <row r="161" spans="1:65" s="2" customFormat="1" ht="24.15" customHeight="1">
      <c r="A161" s="39"/>
      <c r="B161" s="40"/>
      <c r="C161" s="214" t="s">
        <v>8</v>
      </c>
      <c r="D161" s="214" t="s">
        <v>159</v>
      </c>
      <c r="E161" s="215" t="s">
        <v>423</v>
      </c>
      <c r="F161" s="216" t="s">
        <v>424</v>
      </c>
      <c r="G161" s="217" t="s">
        <v>190</v>
      </c>
      <c r="H161" s="218">
        <v>7.129</v>
      </c>
      <c r="I161" s="219"/>
      <c r="J161" s="220">
        <f>ROUND(I161*H161,2)</f>
        <v>0</v>
      </c>
      <c r="K161" s="216" t="s">
        <v>163</v>
      </c>
      <c r="L161" s="45"/>
      <c r="M161" s="221" t="s">
        <v>19</v>
      </c>
      <c r="N161" s="222" t="s">
        <v>43</v>
      </c>
      <c r="O161" s="85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164</v>
      </c>
      <c r="AT161" s="225" t="s">
        <v>159</v>
      </c>
      <c r="AU161" s="225" t="s">
        <v>82</v>
      </c>
      <c r="AY161" s="18" t="s">
        <v>157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80</v>
      </c>
      <c r="BK161" s="226">
        <f>ROUND(I161*H161,2)</f>
        <v>0</v>
      </c>
      <c r="BL161" s="18" t="s">
        <v>164</v>
      </c>
      <c r="BM161" s="225" t="s">
        <v>2422</v>
      </c>
    </row>
    <row r="162" spans="1:47" s="2" customFormat="1" ht="12">
      <c r="A162" s="39"/>
      <c r="B162" s="40"/>
      <c r="C162" s="41"/>
      <c r="D162" s="227" t="s">
        <v>166</v>
      </c>
      <c r="E162" s="41"/>
      <c r="F162" s="228" t="s">
        <v>426</v>
      </c>
      <c r="G162" s="41"/>
      <c r="H162" s="41"/>
      <c r="I162" s="229"/>
      <c r="J162" s="41"/>
      <c r="K162" s="41"/>
      <c r="L162" s="45"/>
      <c r="M162" s="230"/>
      <c r="N162" s="231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166</v>
      </c>
      <c r="AU162" s="18" t="s">
        <v>82</v>
      </c>
    </row>
    <row r="163" spans="1:47" s="2" customFormat="1" ht="12">
      <c r="A163" s="39"/>
      <c r="B163" s="40"/>
      <c r="C163" s="41"/>
      <c r="D163" s="232" t="s">
        <v>168</v>
      </c>
      <c r="E163" s="41"/>
      <c r="F163" s="233" t="s">
        <v>427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168</v>
      </c>
      <c r="AU163" s="18" t="s">
        <v>82</v>
      </c>
    </row>
    <row r="164" spans="1:65" s="2" customFormat="1" ht="24.15" customHeight="1">
      <c r="A164" s="39"/>
      <c r="B164" s="40"/>
      <c r="C164" s="214" t="s">
        <v>300</v>
      </c>
      <c r="D164" s="214" t="s">
        <v>159</v>
      </c>
      <c r="E164" s="215" t="s">
        <v>429</v>
      </c>
      <c r="F164" s="216" t="s">
        <v>430</v>
      </c>
      <c r="G164" s="217" t="s">
        <v>190</v>
      </c>
      <c r="H164" s="218">
        <v>64.161</v>
      </c>
      <c r="I164" s="219"/>
      <c r="J164" s="220">
        <f>ROUND(I164*H164,2)</f>
        <v>0</v>
      </c>
      <c r="K164" s="216" t="s">
        <v>163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82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2423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432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82</v>
      </c>
    </row>
    <row r="166" spans="1:47" s="2" customFormat="1" ht="12">
      <c r="A166" s="39"/>
      <c r="B166" s="40"/>
      <c r="C166" s="41"/>
      <c r="D166" s="232" t="s">
        <v>168</v>
      </c>
      <c r="E166" s="41"/>
      <c r="F166" s="233" t="s">
        <v>433</v>
      </c>
      <c r="G166" s="41"/>
      <c r="H166" s="41"/>
      <c r="I166" s="229"/>
      <c r="J166" s="41"/>
      <c r="K166" s="41"/>
      <c r="L166" s="45"/>
      <c r="M166" s="230"/>
      <c r="N166" s="231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168</v>
      </c>
      <c r="AU166" s="18" t="s">
        <v>82</v>
      </c>
    </row>
    <row r="167" spans="1:51" s="13" customFormat="1" ht="12">
      <c r="A167" s="13"/>
      <c r="B167" s="234"/>
      <c r="C167" s="235"/>
      <c r="D167" s="227" t="s">
        <v>170</v>
      </c>
      <c r="E167" s="235"/>
      <c r="F167" s="237" t="s">
        <v>2424</v>
      </c>
      <c r="G167" s="235"/>
      <c r="H167" s="238">
        <v>64.161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170</v>
      </c>
      <c r="AU167" s="244" t="s">
        <v>82</v>
      </c>
      <c r="AV167" s="13" t="s">
        <v>82</v>
      </c>
      <c r="AW167" s="13" t="s">
        <v>4</v>
      </c>
      <c r="AX167" s="13" t="s">
        <v>80</v>
      </c>
      <c r="AY167" s="244" t="s">
        <v>157</v>
      </c>
    </row>
    <row r="168" spans="1:65" s="2" customFormat="1" ht="33" customHeight="1">
      <c r="A168" s="39"/>
      <c r="B168" s="40"/>
      <c r="C168" s="214" t="s">
        <v>305</v>
      </c>
      <c r="D168" s="214" t="s">
        <v>159</v>
      </c>
      <c r="E168" s="215" t="s">
        <v>2425</v>
      </c>
      <c r="F168" s="216" t="s">
        <v>437</v>
      </c>
      <c r="G168" s="217" t="s">
        <v>190</v>
      </c>
      <c r="H168" s="218">
        <v>7.129</v>
      </c>
      <c r="I168" s="219"/>
      <c r="J168" s="220">
        <f>ROUND(I168*H168,2)</f>
        <v>0</v>
      </c>
      <c r="K168" s="216" t="s">
        <v>163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82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2426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439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82</v>
      </c>
    </row>
    <row r="170" spans="1:47" s="2" customFormat="1" ht="12">
      <c r="A170" s="39"/>
      <c r="B170" s="40"/>
      <c r="C170" s="41"/>
      <c r="D170" s="232" t="s">
        <v>168</v>
      </c>
      <c r="E170" s="41"/>
      <c r="F170" s="233" t="s">
        <v>2427</v>
      </c>
      <c r="G170" s="41"/>
      <c r="H170" s="41"/>
      <c r="I170" s="229"/>
      <c r="J170" s="41"/>
      <c r="K170" s="41"/>
      <c r="L170" s="45"/>
      <c r="M170" s="230"/>
      <c r="N170" s="231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168</v>
      </c>
      <c r="AU170" s="18" t="s">
        <v>82</v>
      </c>
    </row>
    <row r="171" spans="1:63" s="12" customFormat="1" ht="25.9" customHeight="1">
      <c r="A171" s="12"/>
      <c r="B171" s="198"/>
      <c r="C171" s="199"/>
      <c r="D171" s="200" t="s">
        <v>71</v>
      </c>
      <c r="E171" s="201" t="s">
        <v>483</v>
      </c>
      <c r="F171" s="201" t="s">
        <v>484</v>
      </c>
      <c r="G171" s="199"/>
      <c r="H171" s="199"/>
      <c r="I171" s="202"/>
      <c r="J171" s="203">
        <f>BK171</f>
        <v>0</v>
      </c>
      <c r="K171" s="199"/>
      <c r="L171" s="204"/>
      <c r="M171" s="205"/>
      <c r="N171" s="206"/>
      <c r="O171" s="206"/>
      <c r="P171" s="207">
        <f>P172+P280+P441+P445+P536+P549+P574+P578+P582</f>
        <v>0</v>
      </c>
      <c r="Q171" s="206"/>
      <c r="R171" s="207">
        <f>R172+R280+R441+R445+R536+R549+R574+R578+R582</f>
        <v>3.54125</v>
      </c>
      <c r="S171" s="206"/>
      <c r="T171" s="208">
        <f>T172+T280+T441+T445+T536+T549+T574+T578+T582</f>
        <v>5.41496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9" t="s">
        <v>82</v>
      </c>
      <c r="AT171" s="210" t="s">
        <v>71</v>
      </c>
      <c r="AU171" s="210" t="s">
        <v>72</v>
      </c>
      <c r="AY171" s="209" t="s">
        <v>157</v>
      </c>
      <c r="BK171" s="211">
        <f>BK172+BK280+BK441+BK445+BK536+BK549+BK574+BK578+BK582</f>
        <v>0</v>
      </c>
    </row>
    <row r="172" spans="1:63" s="12" customFormat="1" ht="22.8" customHeight="1">
      <c r="A172" s="12"/>
      <c r="B172" s="198"/>
      <c r="C172" s="199"/>
      <c r="D172" s="200" t="s">
        <v>71</v>
      </c>
      <c r="E172" s="212" t="s">
        <v>2428</v>
      </c>
      <c r="F172" s="212" t="s">
        <v>2429</v>
      </c>
      <c r="G172" s="199"/>
      <c r="H172" s="199"/>
      <c r="I172" s="202"/>
      <c r="J172" s="213">
        <f>BK172</f>
        <v>0</v>
      </c>
      <c r="K172" s="199"/>
      <c r="L172" s="204"/>
      <c r="M172" s="205"/>
      <c r="N172" s="206"/>
      <c r="O172" s="206"/>
      <c r="P172" s="207">
        <f>SUM(P173:P279)</f>
        <v>0</v>
      </c>
      <c r="Q172" s="206"/>
      <c r="R172" s="207">
        <f>SUM(R173:R279)</f>
        <v>0.9884299999999999</v>
      </c>
      <c r="S172" s="206"/>
      <c r="T172" s="208">
        <f>SUM(T173:T279)</f>
        <v>3.54775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82</v>
      </c>
      <c r="AT172" s="210" t="s">
        <v>71</v>
      </c>
      <c r="AU172" s="210" t="s">
        <v>80</v>
      </c>
      <c r="AY172" s="209" t="s">
        <v>157</v>
      </c>
      <c r="BK172" s="211">
        <f>SUM(BK173:BK279)</f>
        <v>0</v>
      </c>
    </row>
    <row r="173" spans="1:65" s="2" customFormat="1" ht="21.75" customHeight="1">
      <c r="A173" s="39"/>
      <c r="B173" s="40"/>
      <c r="C173" s="214" t="s">
        <v>315</v>
      </c>
      <c r="D173" s="214" t="s">
        <v>159</v>
      </c>
      <c r="E173" s="215" t="s">
        <v>2430</v>
      </c>
      <c r="F173" s="216" t="s">
        <v>2431</v>
      </c>
      <c r="G173" s="217" t="s">
        <v>247</v>
      </c>
      <c r="H173" s="218">
        <v>3.5</v>
      </c>
      <c r="I173" s="219"/>
      <c r="J173" s="220">
        <f>ROUND(I173*H173,2)</f>
        <v>0</v>
      </c>
      <c r="K173" s="216" t="s">
        <v>163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0.0267</v>
      </c>
      <c r="T173" s="224">
        <f>S173*H173</f>
        <v>0.09345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300</v>
      </c>
      <c r="AT173" s="225" t="s">
        <v>159</v>
      </c>
      <c r="AU173" s="225" t="s">
        <v>82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300</v>
      </c>
      <c r="BM173" s="225" t="s">
        <v>2432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2433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82</v>
      </c>
    </row>
    <row r="175" spans="1:47" s="2" customFormat="1" ht="12">
      <c r="A175" s="39"/>
      <c r="B175" s="40"/>
      <c r="C175" s="41"/>
      <c r="D175" s="232" t="s">
        <v>168</v>
      </c>
      <c r="E175" s="41"/>
      <c r="F175" s="233" t="s">
        <v>2434</v>
      </c>
      <c r="G175" s="41"/>
      <c r="H175" s="41"/>
      <c r="I175" s="229"/>
      <c r="J175" s="41"/>
      <c r="K175" s="41"/>
      <c r="L175" s="45"/>
      <c r="M175" s="230"/>
      <c r="N175" s="231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168</v>
      </c>
      <c r="AU175" s="18" t="s">
        <v>82</v>
      </c>
    </row>
    <row r="176" spans="1:65" s="2" customFormat="1" ht="16.5" customHeight="1">
      <c r="A176" s="39"/>
      <c r="B176" s="40"/>
      <c r="C176" s="214" t="s">
        <v>322</v>
      </c>
      <c r="D176" s="214" t="s">
        <v>159</v>
      </c>
      <c r="E176" s="215" t="s">
        <v>2435</v>
      </c>
      <c r="F176" s="216" t="s">
        <v>2436</v>
      </c>
      <c r="G176" s="217" t="s">
        <v>308</v>
      </c>
      <c r="H176" s="218">
        <v>1</v>
      </c>
      <c r="I176" s="219"/>
      <c r="J176" s="220">
        <f>ROUND(I176*H176,2)</f>
        <v>0</v>
      </c>
      <c r="K176" s="216" t="s">
        <v>163</v>
      </c>
      <c r="L176" s="45"/>
      <c r="M176" s="221" t="s">
        <v>19</v>
      </c>
      <c r="N176" s="222" t="s">
        <v>43</v>
      </c>
      <c r="O176" s="85"/>
      <c r="P176" s="223">
        <f>O176*H176</f>
        <v>0</v>
      </c>
      <c r="Q176" s="223">
        <v>0.01202</v>
      </c>
      <c r="R176" s="223">
        <f>Q176*H176</f>
        <v>0.01202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300</v>
      </c>
      <c r="AT176" s="225" t="s">
        <v>159</v>
      </c>
      <c r="AU176" s="225" t="s">
        <v>82</v>
      </c>
      <c r="AY176" s="18" t="s">
        <v>157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80</v>
      </c>
      <c r="BK176" s="226">
        <f>ROUND(I176*H176,2)</f>
        <v>0</v>
      </c>
      <c r="BL176" s="18" t="s">
        <v>300</v>
      </c>
      <c r="BM176" s="225" t="s">
        <v>2437</v>
      </c>
    </row>
    <row r="177" spans="1:47" s="2" customFormat="1" ht="12">
      <c r="A177" s="39"/>
      <c r="B177" s="40"/>
      <c r="C177" s="41"/>
      <c r="D177" s="227" t="s">
        <v>166</v>
      </c>
      <c r="E177" s="41"/>
      <c r="F177" s="228" t="s">
        <v>2438</v>
      </c>
      <c r="G177" s="41"/>
      <c r="H177" s="41"/>
      <c r="I177" s="229"/>
      <c r="J177" s="41"/>
      <c r="K177" s="41"/>
      <c r="L177" s="45"/>
      <c r="M177" s="230"/>
      <c r="N177" s="231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166</v>
      </c>
      <c r="AU177" s="18" t="s">
        <v>82</v>
      </c>
    </row>
    <row r="178" spans="1:47" s="2" customFormat="1" ht="12">
      <c r="A178" s="39"/>
      <c r="B178" s="40"/>
      <c r="C178" s="41"/>
      <c r="D178" s="232" t="s">
        <v>168</v>
      </c>
      <c r="E178" s="41"/>
      <c r="F178" s="233" t="s">
        <v>2439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168</v>
      </c>
      <c r="AU178" s="18" t="s">
        <v>82</v>
      </c>
    </row>
    <row r="179" spans="1:65" s="2" customFormat="1" ht="16.5" customHeight="1">
      <c r="A179" s="39"/>
      <c r="B179" s="40"/>
      <c r="C179" s="214" t="s">
        <v>332</v>
      </c>
      <c r="D179" s="214" t="s">
        <v>159</v>
      </c>
      <c r="E179" s="215" t="s">
        <v>2440</v>
      </c>
      <c r="F179" s="216" t="s">
        <v>2441</v>
      </c>
      <c r="G179" s="217" t="s">
        <v>308</v>
      </c>
      <c r="H179" s="218">
        <v>2</v>
      </c>
      <c r="I179" s="219"/>
      <c r="J179" s="220">
        <f>ROUND(I179*H179,2)</f>
        <v>0</v>
      </c>
      <c r="K179" s="216" t="s">
        <v>163</v>
      </c>
      <c r="L179" s="45"/>
      <c r="M179" s="221" t="s">
        <v>19</v>
      </c>
      <c r="N179" s="222" t="s">
        <v>43</v>
      </c>
      <c r="O179" s="85"/>
      <c r="P179" s="223">
        <f>O179*H179</f>
        <v>0</v>
      </c>
      <c r="Q179" s="223">
        <v>0.01502</v>
      </c>
      <c r="R179" s="223">
        <f>Q179*H179</f>
        <v>0.03004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300</v>
      </c>
      <c r="AT179" s="225" t="s">
        <v>159</v>
      </c>
      <c r="AU179" s="225" t="s">
        <v>82</v>
      </c>
      <c r="AY179" s="18" t="s">
        <v>157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80</v>
      </c>
      <c r="BK179" s="226">
        <f>ROUND(I179*H179,2)</f>
        <v>0</v>
      </c>
      <c r="BL179" s="18" t="s">
        <v>300</v>
      </c>
      <c r="BM179" s="225" t="s">
        <v>2442</v>
      </c>
    </row>
    <row r="180" spans="1:47" s="2" customFormat="1" ht="12">
      <c r="A180" s="39"/>
      <c r="B180" s="40"/>
      <c r="C180" s="41"/>
      <c r="D180" s="227" t="s">
        <v>166</v>
      </c>
      <c r="E180" s="41"/>
      <c r="F180" s="228" t="s">
        <v>2443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166</v>
      </c>
      <c r="AU180" s="18" t="s">
        <v>82</v>
      </c>
    </row>
    <row r="181" spans="1:47" s="2" customFormat="1" ht="12">
      <c r="A181" s="39"/>
      <c r="B181" s="40"/>
      <c r="C181" s="41"/>
      <c r="D181" s="232" t="s">
        <v>168</v>
      </c>
      <c r="E181" s="41"/>
      <c r="F181" s="233" t="s">
        <v>2444</v>
      </c>
      <c r="G181" s="41"/>
      <c r="H181" s="41"/>
      <c r="I181" s="229"/>
      <c r="J181" s="41"/>
      <c r="K181" s="41"/>
      <c r="L181" s="45"/>
      <c r="M181" s="230"/>
      <c r="N181" s="231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168</v>
      </c>
      <c r="AU181" s="18" t="s">
        <v>82</v>
      </c>
    </row>
    <row r="182" spans="1:65" s="2" customFormat="1" ht="16.5" customHeight="1">
      <c r="A182" s="39"/>
      <c r="B182" s="40"/>
      <c r="C182" s="214" t="s">
        <v>7</v>
      </c>
      <c r="D182" s="214" t="s">
        <v>159</v>
      </c>
      <c r="E182" s="215" t="s">
        <v>2445</v>
      </c>
      <c r="F182" s="216" t="s">
        <v>2446</v>
      </c>
      <c r="G182" s="217" t="s">
        <v>308</v>
      </c>
      <c r="H182" s="218">
        <v>3</v>
      </c>
      <c r="I182" s="219"/>
      <c r="J182" s="220">
        <f>ROUND(I182*H182,2)</f>
        <v>0</v>
      </c>
      <c r="K182" s="216" t="s">
        <v>163</v>
      </c>
      <c r="L182" s="45"/>
      <c r="M182" s="221" t="s">
        <v>19</v>
      </c>
      <c r="N182" s="222" t="s">
        <v>43</v>
      </c>
      <c r="O182" s="85"/>
      <c r="P182" s="223">
        <f>O182*H182</f>
        <v>0</v>
      </c>
      <c r="Q182" s="223">
        <v>0.02003</v>
      </c>
      <c r="R182" s="223">
        <f>Q182*H182</f>
        <v>0.06009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300</v>
      </c>
      <c r="AT182" s="225" t="s">
        <v>159</v>
      </c>
      <c r="AU182" s="225" t="s">
        <v>82</v>
      </c>
      <c r="AY182" s="18" t="s">
        <v>157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300</v>
      </c>
      <c r="BM182" s="225" t="s">
        <v>2447</v>
      </c>
    </row>
    <row r="183" spans="1:47" s="2" customFormat="1" ht="12">
      <c r="A183" s="39"/>
      <c r="B183" s="40"/>
      <c r="C183" s="41"/>
      <c r="D183" s="227" t="s">
        <v>166</v>
      </c>
      <c r="E183" s="41"/>
      <c r="F183" s="228" t="s">
        <v>2448</v>
      </c>
      <c r="G183" s="41"/>
      <c r="H183" s="41"/>
      <c r="I183" s="229"/>
      <c r="J183" s="41"/>
      <c r="K183" s="41"/>
      <c r="L183" s="45"/>
      <c r="M183" s="230"/>
      <c r="N183" s="231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166</v>
      </c>
      <c r="AU183" s="18" t="s">
        <v>82</v>
      </c>
    </row>
    <row r="184" spans="1:47" s="2" customFormat="1" ht="12">
      <c r="A184" s="39"/>
      <c r="B184" s="40"/>
      <c r="C184" s="41"/>
      <c r="D184" s="232" t="s">
        <v>168</v>
      </c>
      <c r="E184" s="41"/>
      <c r="F184" s="233" t="s">
        <v>2449</v>
      </c>
      <c r="G184" s="41"/>
      <c r="H184" s="41"/>
      <c r="I184" s="229"/>
      <c r="J184" s="41"/>
      <c r="K184" s="41"/>
      <c r="L184" s="45"/>
      <c r="M184" s="230"/>
      <c r="N184" s="231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168</v>
      </c>
      <c r="AU184" s="18" t="s">
        <v>82</v>
      </c>
    </row>
    <row r="185" spans="1:65" s="2" customFormat="1" ht="16.5" customHeight="1">
      <c r="A185" s="39"/>
      <c r="B185" s="40"/>
      <c r="C185" s="214" t="s">
        <v>345</v>
      </c>
      <c r="D185" s="214" t="s">
        <v>159</v>
      </c>
      <c r="E185" s="215" t="s">
        <v>2450</v>
      </c>
      <c r="F185" s="216" t="s">
        <v>2451</v>
      </c>
      <c r="G185" s="217" t="s">
        <v>308</v>
      </c>
      <c r="H185" s="218">
        <v>7</v>
      </c>
      <c r="I185" s="219"/>
      <c r="J185" s="220">
        <f>ROUND(I185*H185,2)</f>
        <v>0</v>
      </c>
      <c r="K185" s="216" t="s">
        <v>19</v>
      </c>
      <c r="L185" s="45"/>
      <c r="M185" s="221" t="s">
        <v>19</v>
      </c>
      <c r="N185" s="222" t="s">
        <v>43</v>
      </c>
      <c r="O185" s="85"/>
      <c r="P185" s="223">
        <f>O185*H185</f>
        <v>0</v>
      </c>
      <c r="Q185" s="223">
        <v>0.02003</v>
      </c>
      <c r="R185" s="223">
        <f>Q185*H185</f>
        <v>0.14021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300</v>
      </c>
      <c r="AT185" s="225" t="s">
        <v>159</v>
      </c>
      <c r="AU185" s="225" t="s">
        <v>82</v>
      </c>
      <c r="AY185" s="18" t="s">
        <v>157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300</v>
      </c>
      <c r="BM185" s="225" t="s">
        <v>2452</v>
      </c>
    </row>
    <row r="186" spans="1:47" s="2" customFormat="1" ht="12">
      <c r="A186" s="39"/>
      <c r="B186" s="40"/>
      <c r="C186" s="41"/>
      <c r="D186" s="227" t="s">
        <v>166</v>
      </c>
      <c r="E186" s="41"/>
      <c r="F186" s="228" t="s">
        <v>2451</v>
      </c>
      <c r="G186" s="41"/>
      <c r="H186" s="41"/>
      <c r="I186" s="229"/>
      <c r="J186" s="41"/>
      <c r="K186" s="41"/>
      <c r="L186" s="45"/>
      <c r="M186" s="230"/>
      <c r="N186" s="231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166</v>
      </c>
      <c r="AU186" s="18" t="s">
        <v>82</v>
      </c>
    </row>
    <row r="187" spans="1:65" s="2" customFormat="1" ht="33" customHeight="1">
      <c r="A187" s="39"/>
      <c r="B187" s="40"/>
      <c r="C187" s="214" t="s">
        <v>352</v>
      </c>
      <c r="D187" s="214" t="s">
        <v>159</v>
      </c>
      <c r="E187" s="215" t="s">
        <v>2453</v>
      </c>
      <c r="F187" s="216" t="s">
        <v>2454</v>
      </c>
      <c r="G187" s="217" t="s">
        <v>247</v>
      </c>
      <c r="H187" s="218">
        <v>1</v>
      </c>
      <c r="I187" s="219"/>
      <c r="J187" s="220">
        <f>ROUND(I187*H187,2)</f>
        <v>0</v>
      </c>
      <c r="K187" s="216" t="s">
        <v>163</v>
      </c>
      <c r="L187" s="45"/>
      <c r="M187" s="221" t="s">
        <v>19</v>
      </c>
      <c r="N187" s="222" t="s">
        <v>43</v>
      </c>
      <c r="O187" s="85"/>
      <c r="P187" s="223">
        <f>O187*H187</f>
        <v>0</v>
      </c>
      <c r="Q187" s="223">
        <v>0.01764</v>
      </c>
      <c r="R187" s="223">
        <f>Q187*H187</f>
        <v>0.01764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300</v>
      </c>
      <c r="AT187" s="225" t="s">
        <v>159</v>
      </c>
      <c r="AU187" s="225" t="s">
        <v>82</v>
      </c>
      <c r="AY187" s="18" t="s">
        <v>157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80</v>
      </c>
      <c r="BK187" s="226">
        <f>ROUND(I187*H187,2)</f>
        <v>0</v>
      </c>
      <c r="BL187" s="18" t="s">
        <v>300</v>
      </c>
      <c r="BM187" s="225" t="s">
        <v>2455</v>
      </c>
    </row>
    <row r="188" spans="1:47" s="2" customFormat="1" ht="12">
      <c r="A188" s="39"/>
      <c r="B188" s="40"/>
      <c r="C188" s="41"/>
      <c r="D188" s="227" t="s">
        <v>166</v>
      </c>
      <c r="E188" s="41"/>
      <c r="F188" s="228" t="s">
        <v>2456</v>
      </c>
      <c r="G188" s="41"/>
      <c r="H188" s="41"/>
      <c r="I188" s="229"/>
      <c r="J188" s="41"/>
      <c r="K188" s="41"/>
      <c r="L188" s="45"/>
      <c r="M188" s="230"/>
      <c r="N188" s="231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166</v>
      </c>
      <c r="AU188" s="18" t="s">
        <v>82</v>
      </c>
    </row>
    <row r="189" spans="1:47" s="2" customFormat="1" ht="12">
      <c r="A189" s="39"/>
      <c r="B189" s="40"/>
      <c r="C189" s="41"/>
      <c r="D189" s="232" t="s">
        <v>168</v>
      </c>
      <c r="E189" s="41"/>
      <c r="F189" s="233" t="s">
        <v>2457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168</v>
      </c>
      <c r="AU189" s="18" t="s">
        <v>82</v>
      </c>
    </row>
    <row r="190" spans="1:65" s="2" customFormat="1" ht="33" customHeight="1">
      <c r="A190" s="39"/>
      <c r="B190" s="40"/>
      <c r="C190" s="214" t="s">
        <v>359</v>
      </c>
      <c r="D190" s="214" t="s">
        <v>159</v>
      </c>
      <c r="E190" s="215" t="s">
        <v>2458</v>
      </c>
      <c r="F190" s="216" t="s">
        <v>2459</v>
      </c>
      <c r="G190" s="217" t="s">
        <v>247</v>
      </c>
      <c r="H190" s="218">
        <v>2</v>
      </c>
      <c r="I190" s="219"/>
      <c r="J190" s="220">
        <f>ROUND(I190*H190,2)</f>
        <v>0</v>
      </c>
      <c r="K190" s="216" t="s">
        <v>163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0.02815</v>
      </c>
      <c r="R190" s="223">
        <f>Q190*H190</f>
        <v>0.0563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300</v>
      </c>
      <c r="AT190" s="225" t="s">
        <v>159</v>
      </c>
      <c r="AU190" s="225" t="s">
        <v>82</v>
      </c>
      <c r="AY190" s="18" t="s">
        <v>157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80</v>
      </c>
      <c r="BK190" s="226">
        <f>ROUND(I190*H190,2)</f>
        <v>0</v>
      </c>
      <c r="BL190" s="18" t="s">
        <v>300</v>
      </c>
      <c r="BM190" s="225" t="s">
        <v>2460</v>
      </c>
    </row>
    <row r="191" spans="1:47" s="2" customFormat="1" ht="12">
      <c r="A191" s="39"/>
      <c r="B191" s="40"/>
      <c r="C191" s="41"/>
      <c r="D191" s="227" t="s">
        <v>166</v>
      </c>
      <c r="E191" s="41"/>
      <c r="F191" s="228" t="s">
        <v>2461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166</v>
      </c>
      <c r="AU191" s="18" t="s">
        <v>82</v>
      </c>
    </row>
    <row r="192" spans="1:47" s="2" customFormat="1" ht="12">
      <c r="A192" s="39"/>
      <c r="B192" s="40"/>
      <c r="C192" s="41"/>
      <c r="D192" s="232" t="s">
        <v>168</v>
      </c>
      <c r="E192" s="41"/>
      <c r="F192" s="233" t="s">
        <v>2462</v>
      </c>
      <c r="G192" s="41"/>
      <c r="H192" s="41"/>
      <c r="I192" s="229"/>
      <c r="J192" s="41"/>
      <c r="K192" s="41"/>
      <c r="L192" s="45"/>
      <c r="M192" s="230"/>
      <c r="N192" s="231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168</v>
      </c>
      <c r="AU192" s="18" t="s">
        <v>82</v>
      </c>
    </row>
    <row r="193" spans="1:65" s="2" customFormat="1" ht="16.5" customHeight="1">
      <c r="A193" s="39"/>
      <c r="B193" s="40"/>
      <c r="C193" s="214" t="s">
        <v>741</v>
      </c>
      <c r="D193" s="214" t="s">
        <v>159</v>
      </c>
      <c r="E193" s="215" t="s">
        <v>2463</v>
      </c>
      <c r="F193" s="216" t="s">
        <v>2464</v>
      </c>
      <c r="G193" s="217" t="s">
        <v>247</v>
      </c>
      <c r="H193" s="218">
        <v>110</v>
      </c>
      <c r="I193" s="219"/>
      <c r="J193" s="220">
        <f>ROUND(I193*H193,2)</f>
        <v>0</v>
      </c>
      <c r="K193" s="216" t="s">
        <v>163</v>
      </c>
      <c r="L193" s="45"/>
      <c r="M193" s="221" t="s">
        <v>19</v>
      </c>
      <c r="N193" s="222" t="s">
        <v>43</v>
      </c>
      <c r="O193" s="85"/>
      <c r="P193" s="223">
        <f>O193*H193</f>
        <v>0</v>
      </c>
      <c r="Q193" s="223">
        <v>0</v>
      </c>
      <c r="R193" s="223">
        <f>Q193*H193</f>
        <v>0</v>
      </c>
      <c r="S193" s="223">
        <v>0.03065</v>
      </c>
      <c r="T193" s="224">
        <f>S193*H193</f>
        <v>3.3715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300</v>
      </c>
      <c r="AT193" s="225" t="s">
        <v>159</v>
      </c>
      <c r="AU193" s="225" t="s">
        <v>82</v>
      </c>
      <c r="AY193" s="18" t="s">
        <v>157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8" t="s">
        <v>80</v>
      </c>
      <c r="BK193" s="226">
        <f>ROUND(I193*H193,2)</f>
        <v>0</v>
      </c>
      <c r="BL193" s="18" t="s">
        <v>300</v>
      </c>
      <c r="BM193" s="225" t="s">
        <v>2465</v>
      </c>
    </row>
    <row r="194" spans="1:47" s="2" customFormat="1" ht="12">
      <c r="A194" s="39"/>
      <c r="B194" s="40"/>
      <c r="C194" s="41"/>
      <c r="D194" s="227" t="s">
        <v>166</v>
      </c>
      <c r="E194" s="41"/>
      <c r="F194" s="228" t="s">
        <v>2466</v>
      </c>
      <c r="G194" s="41"/>
      <c r="H194" s="41"/>
      <c r="I194" s="229"/>
      <c r="J194" s="41"/>
      <c r="K194" s="41"/>
      <c r="L194" s="45"/>
      <c r="M194" s="230"/>
      <c r="N194" s="231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166</v>
      </c>
      <c r="AU194" s="18" t="s">
        <v>82</v>
      </c>
    </row>
    <row r="195" spans="1:47" s="2" customFormat="1" ht="12">
      <c r="A195" s="39"/>
      <c r="B195" s="40"/>
      <c r="C195" s="41"/>
      <c r="D195" s="232" t="s">
        <v>168</v>
      </c>
      <c r="E195" s="41"/>
      <c r="F195" s="233" t="s">
        <v>2467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168</v>
      </c>
      <c r="AU195" s="18" t="s">
        <v>82</v>
      </c>
    </row>
    <row r="196" spans="1:65" s="2" customFormat="1" ht="16.5" customHeight="1">
      <c r="A196" s="39"/>
      <c r="B196" s="40"/>
      <c r="C196" s="214" t="s">
        <v>366</v>
      </c>
      <c r="D196" s="214" t="s">
        <v>159</v>
      </c>
      <c r="E196" s="215" t="s">
        <v>2468</v>
      </c>
      <c r="F196" s="216" t="s">
        <v>2469</v>
      </c>
      <c r="G196" s="217" t="s">
        <v>247</v>
      </c>
      <c r="H196" s="218">
        <v>30</v>
      </c>
      <c r="I196" s="219"/>
      <c r="J196" s="220">
        <f>ROUND(I196*H196,2)</f>
        <v>0</v>
      </c>
      <c r="K196" s="216" t="s">
        <v>163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0.0021</v>
      </c>
      <c r="T196" s="224">
        <f>S196*H196</f>
        <v>0.063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300</v>
      </c>
      <c r="AT196" s="225" t="s">
        <v>159</v>
      </c>
      <c r="AU196" s="225" t="s">
        <v>82</v>
      </c>
      <c r="AY196" s="18" t="s">
        <v>157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80</v>
      </c>
      <c r="BK196" s="226">
        <f>ROUND(I196*H196,2)</f>
        <v>0</v>
      </c>
      <c r="BL196" s="18" t="s">
        <v>300</v>
      </c>
      <c r="BM196" s="225" t="s">
        <v>2470</v>
      </c>
    </row>
    <row r="197" spans="1:47" s="2" customFormat="1" ht="12">
      <c r="A197" s="39"/>
      <c r="B197" s="40"/>
      <c r="C197" s="41"/>
      <c r="D197" s="227" t="s">
        <v>166</v>
      </c>
      <c r="E197" s="41"/>
      <c r="F197" s="228" t="s">
        <v>2471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166</v>
      </c>
      <c r="AU197" s="18" t="s">
        <v>82</v>
      </c>
    </row>
    <row r="198" spans="1:47" s="2" customFormat="1" ht="12">
      <c r="A198" s="39"/>
      <c r="B198" s="40"/>
      <c r="C198" s="41"/>
      <c r="D198" s="232" t="s">
        <v>168</v>
      </c>
      <c r="E198" s="41"/>
      <c r="F198" s="233" t="s">
        <v>2472</v>
      </c>
      <c r="G198" s="41"/>
      <c r="H198" s="41"/>
      <c r="I198" s="229"/>
      <c r="J198" s="41"/>
      <c r="K198" s="41"/>
      <c r="L198" s="45"/>
      <c r="M198" s="230"/>
      <c r="N198" s="231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168</v>
      </c>
      <c r="AU198" s="18" t="s">
        <v>82</v>
      </c>
    </row>
    <row r="199" spans="1:65" s="2" customFormat="1" ht="16.5" customHeight="1">
      <c r="A199" s="39"/>
      <c r="B199" s="40"/>
      <c r="C199" s="214" t="s">
        <v>374</v>
      </c>
      <c r="D199" s="214" t="s">
        <v>159</v>
      </c>
      <c r="E199" s="215" t="s">
        <v>2473</v>
      </c>
      <c r="F199" s="216" t="s">
        <v>2474</v>
      </c>
      <c r="G199" s="217" t="s">
        <v>247</v>
      </c>
      <c r="H199" s="218">
        <v>10</v>
      </c>
      <c r="I199" s="219"/>
      <c r="J199" s="220">
        <f>ROUND(I199*H199,2)</f>
        <v>0</v>
      </c>
      <c r="K199" s="216" t="s">
        <v>163</v>
      </c>
      <c r="L199" s="45"/>
      <c r="M199" s="221" t="s">
        <v>19</v>
      </c>
      <c r="N199" s="222" t="s">
        <v>43</v>
      </c>
      <c r="O199" s="85"/>
      <c r="P199" s="223">
        <f>O199*H199</f>
        <v>0</v>
      </c>
      <c r="Q199" s="223">
        <v>0</v>
      </c>
      <c r="R199" s="223">
        <f>Q199*H199</f>
        <v>0</v>
      </c>
      <c r="S199" s="223">
        <v>0.00198</v>
      </c>
      <c r="T199" s="224">
        <f>S199*H199</f>
        <v>0.019799999999999998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300</v>
      </c>
      <c r="AT199" s="225" t="s">
        <v>159</v>
      </c>
      <c r="AU199" s="225" t="s">
        <v>82</v>
      </c>
      <c r="AY199" s="18" t="s">
        <v>157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8" t="s">
        <v>80</v>
      </c>
      <c r="BK199" s="226">
        <f>ROUND(I199*H199,2)</f>
        <v>0</v>
      </c>
      <c r="BL199" s="18" t="s">
        <v>300</v>
      </c>
      <c r="BM199" s="225" t="s">
        <v>2475</v>
      </c>
    </row>
    <row r="200" spans="1:47" s="2" customFormat="1" ht="12">
      <c r="A200" s="39"/>
      <c r="B200" s="40"/>
      <c r="C200" s="41"/>
      <c r="D200" s="227" t="s">
        <v>166</v>
      </c>
      <c r="E200" s="41"/>
      <c r="F200" s="228" t="s">
        <v>2476</v>
      </c>
      <c r="G200" s="41"/>
      <c r="H200" s="41"/>
      <c r="I200" s="229"/>
      <c r="J200" s="41"/>
      <c r="K200" s="41"/>
      <c r="L200" s="45"/>
      <c r="M200" s="230"/>
      <c r="N200" s="231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166</v>
      </c>
      <c r="AU200" s="18" t="s">
        <v>82</v>
      </c>
    </row>
    <row r="201" spans="1:47" s="2" customFormat="1" ht="12">
      <c r="A201" s="39"/>
      <c r="B201" s="40"/>
      <c r="C201" s="41"/>
      <c r="D201" s="232" t="s">
        <v>168</v>
      </c>
      <c r="E201" s="41"/>
      <c r="F201" s="233" t="s">
        <v>2477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168</v>
      </c>
      <c r="AU201" s="18" t="s">
        <v>82</v>
      </c>
    </row>
    <row r="202" spans="1:65" s="2" customFormat="1" ht="16.5" customHeight="1">
      <c r="A202" s="39"/>
      <c r="B202" s="40"/>
      <c r="C202" s="214" t="s">
        <v>381</v>
      </c>
      <c r="D202" s="214" t="s">
        <v>159</v>
      </c>
      <c r="E202" s="215" t="s">
        <v>2478</v>
      </c>
      <c r="F202" s="216" t="s">
        <v>2479</v>
      </c>
      <c r="G202" s="217" t="s">
        <v>308</v>
      </c>
      <c r="H202" s="218">
        <v>7</v>
      </c>
      <c r="I202" s="219"/>
      <c r="J202" s="220">
        <f>ROUND(I202*H202,2)</f>
        <v>0</v>
      </c>
      <c r="K202" s="216" t="s">
        <v>163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0.001</v>
      </c>
      <c r="R202" s="223">
        <f>Q202*H202</f>
        <v>0.007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300</v>
      </c>
      <c r="AT202" s="225" t="s">
        <v>159</v>
      </c>
      <c r="AU202" s="225" t="s">
        <v>82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300</v>
      </c>
      <c r="BM202" s="225" t="s">
        <v>2480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2481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82</v>
      </c>
    </row>
    <row r="204" spans="1:47" s="2" customFormat="1" ht="12">
      <c r="A204" s="39"/>
      <c r="B204" s="40"/>
      <c r="C204" s="41"/>
      <c r="D204" s="232" t="s">
        <v>168</v>
      </c>
      <c r="E204" s="41"/>
      <c r="F204" s="233" t="s">
        <v>2482</v>
      </c>
      <c r="G204" s="41"/>
      <c r="H204" s="41"/>
      <c r="I204" s="229"/>
      <c r="J204" s="41"/>
      <c r="K204" s="41"/>
      <c r="L204" s="45"/>
      <c r="M204" s="230"/>
      <c r="N204" s="231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168</v>
      </c>
      <c r="AU204" s="18" t="s">
        <v>82</v>
      </c>
    </row>
    <row r="205" spans="1:51" s="13" customFormat="1" ht="12">
      <c r="A205" s="13"/>
      <c r="B205" s="234"/>
      <c r="C205" s="235"/>
      <c r="D205" s="227" t="s">
        <v>170</v>
      </c>
      <c r="E205" s="236" t="s">
        <v>19</v>
      </c>
      <c r="F205" s="237" t="s">
        <v>2483</v>
      </c>
      <c r="G205" s="235"/>
      <c r="H205" s="238">
        <v>7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170</v>
      </c>
      <c r="AU205" s="244" t="s">
        <v>82</v>
      </c>
      <c r="AV205" s="13" t="s">
        <v>82</v>
      </c>
      <c r="AW205" s="13" t="s">
        <v>33</v>
      </c>
      <c r="AX205" s="13" t="s">
        <v>80</v>
      </c>
      <c r="AY205" s="244" t="s">
        <v>157</v>
      </c>
    </row>
    <row r="206" spans="1:65" s="2" customFormat="1" ht="16.5" customHeight="1">
      <c r="A206" s="39"/>
      <c r="B206" s="40"/>
      <c r="C206" s="214" t="s">
        <v>392</v>
      </c>
      <c r="D206" s="214" t="s">
        <v>159</v>
      </c>
      <c r="E206" s="215" t="s">
        <v>2484</v>
      </c>
      <c r="F206" s="216" t="s">
        <v>2485</v>
      </c>
      <c r="G206" s="217" t="s">
        <v>308</v>
      </c>
      <c r="H206" s="218">
        <v>3</v>
      </c>
      <c r="I206" s="219"/>
      <c r="J206" s="220">
        <f>ROUND(I206*H206,2)</f>
        <v>0</v>
      </c>
      <c r="K206" s="216" t="s">
        <v>163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0.00203</v>
      </c>
      <c r="R206" s="223">
        <f>Q206*H206</f>
        <v>0.00609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300</v>
      </c>
      <c r="AT206" s="225" t="s">
        <v>159</v>
      </c>
      <c r="AU206" s="225" t="s">
        <v>82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300</v>
      </c>
      <c r="BM206" s="225" t="s">
        <v>2486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2487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82</v>
      </c>
    </row>
    <row r="208" spans="1:47" s="2" customFormat="1" ht="12">
      <c r="A208" s="39"/>
      <c r="B208" s="40"/>
      <c r="C208" s="41"/>
      <c r="D208" s="232" t="s">
        <v>168</v>
      </c>
      <c r="E208" s="41"/>
      <c r="F208" s="233" t="s">
        <v>2488</v>
      </c>
      <c r="G208" s="41"/>
      <c r="H208" s="41"/>
      <c r="I208" s="229"/>
      <c r="J208" s="41"/>
      <c r="K208" s="41"/>
      <c r="L208" s="45"/>
      <c r="M208" s="230"/>
      <c r="N208" s="231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168</v>
      </c>
      <c r="AU208" s="18" t="s">
        <v>82</v>
      </c>
    </row>
    <row r="209" spans="1:51" s="13" customFormat="1" ht="12">
      <c r="A209" s="13"/>
      <c r="B209" s="234"/>
      <c r="C209" s="235"/>
      <c r="D209" s="227" t="s">
        <v>170</v>
      </c>
      <c r="E209" s="236" t="s">
        <v>19</v>
      </c>
      <c r="F209" s="237" t="s">
        <v>2489</v>
      </c>
      <c r="G209" s="235"/>
      <c r="H209" s="238">
        <v>3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170</v>
      </c>
      <c r="AU209" s="244" t="s">
        <v>82</v>
      </c>
      <c r="AV209" s="13" t="s">
        <v>82</v>
      </c>
      <c r="AW209" s="13" t="s">
        <v>33</v>
      </c>
      <c r="AX209" s="13" t="s">
        <v>80</v>
      </c>
      <c r="AY209" s="244" t="s">
        <v>157</v>
      </c>
    </row>
    <row r="210" spans="1:65" s="2" customFormat="1" ht="21.75" customHeight="1">
      <c r="A210" s="39"/>
      <c r="B210" s="40"/>
      <c r="C210" s="214" t="s">
        <v>401</v>
      </c>
      <c r="D210" s="214" t="s">
        <v>159</v>
      </c>
      <c r="E210" s="215" t="s">
        <v>2490</v>
      </c>
      <c r="F210" s="216" t="s">
        <v>2491</v>
      </c>
      <c r="G210" s="217" t="s">
        <v>247</v>
      </c>
      <c r="H210" s="218">
        <v>9</v>
      </c>
      <c r="I210" s="219"/>
      <c r="J210" s="220">
        <f>ROUND(I210*H210,2)</f>
        <v>0</v>
      </c>
      <c r="K210" s="216" t="s">
        <v>163</v>
      </c>
      <c r="L210" s="45"/>
      <c r="M210" s="221" t="s">
        <v>19</v>
      </c>
      <c r="N210" s="222" t="s">
        <v>43</v>
      </c>
      <c r="O210" s="85"/>
      <c r="P210" s="223">
        <f>O210*H210</f>
        <v>0</v>
      </c>
      <c r="Q210" s="223">
        <v>0.00142</v>
      </c>
      <c r="R210" s="223">
        <f>Q210*H210</f>
        <v>0.01278</v>
      </c>
      <c r="S210" s="223">
        <v>0</v>
      </c>
      <c r="T210" s="22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5" t="s">
        <v>300</v>
      </c>
      <c r="AT210" s="225" t="s">
        <v>159</v>
      </c>
      <c r="AU210" s="225" t="s">
        <v>82</v>
      </c>
      <c r="AY210" s="18" t="s">
        <v>157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8" t="s">
        <v>80</v>
      </c>
      <c r="BK210" s="226">
        <f>ROUND(I210*H210,2)</f>
        <v>0</v>
      </c>
      <c r="BL210" s="18" t="s">
        <v>300</v>
      </c>
      <c r="BM210" s="225" t="s">
        <v>2492</v>
      </c>
    </row>
    <row r="211" spans="1:47" s="2" customFormat="1" ht="12">
      <c r="A211" s="39"/>
      <c r="B211" s="40"/>
      <c r="C211" s="41"/>
      <c r="D211" s="227" t="s">
        <v>166</v>
      </c>
      <c r="E211" s="41"/>
      <c r="F211" s="228" t="s">
        <v>2493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166</v>
      </c>
      <c r="AU211" s="18" t="s">
        <v>82</v>
      </c>
    </row>
    <row r="212" spans="1:47" s="2" customFormat="1" ht="12">
      <c r="A212" s="39"/>
      <c r="B212" s="40"/>
      <c r="C212" s="41"/>
      <c r="D212" s="232" t="s">
        <v>168</v>
      </c>
      <c r="E212" s="41"/>
      <c r="F212" s="233" t="s">
        <v>2494</v>
      </c>
      <c r="G212" s="41"/>
      <c r="H212" s="41"/>
      <c r="I212" s="229"/>
      <c r="J212" s="41"/>
      <c r="K212" s="41"/>
      <c r="L212" s="45"/>
      <c r="M212" s="230"/>
      <c r="N212" s="231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168</v>
      </c>
      <c r="AU212" s="18" t="s">
        <v>82</v>
      </c>
    </row>
    <row r="213" spans="1:65" s="2" customFormat="1" ht="21.75" customHeight="1">
      <c r="A213" s="39"/>
      <c r="B213" s="40"/>
      <c r="C213" s="214" t="s">
        <v>408</v>
      </c>
      <c r="D213" s="214" t="s">
        <v>159</v>
      </c>
      <c r="E213" s="215" t="s">
        <v>2495</v>
      </c>
      <c r="F213" s="216" t="s">
        <v>2496</v>
      </c>
      <c r="G213" s="217" t="s">
        <v>247</v>
      </c>
      <c r="H213" s="218">
        <v>5</v>
      </c>
      <c r="I213" s="219"/>
      <c r="J213" s="220">
        <f>ROUND(I213*H213,2)</f>
        <v>0</v>
      </c>
      <c r="K213" s="216" t="s">
        <v>163</v>
      </c>
      <c r="L213" s="45"/>
      <c r="M213" s="221" t="s">
        <v>19</v>
      </c>
      <c r="N213" s="222" t="s">
        <v>43</v>
      </c>
      <c r="O213" s="85"/>
      <c r="P213" s="223">
        <f>O213*H213</f>
        <v>0</v>
      </c>
      <c r="Q213" s="223">
        <v>0.00744</v>
      </c>
      <c r="R213" s="223">
        <f>Q213*H213</f>
        <v>0.037200000000000004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300</v>
      </c>
      <c r="AT213" s="225" t="s">
        <v>159</v>
      </c>
      <c r="AU213" s="225" t="s">
        <v>82</v>
      </c>
      <c r="AY213" s="18" t="s">
        <v>157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80</v>
      </c>
      <c r="BK213" s="226">
        <f>ROUND(I213*H213,2)</f>
        <v>0</v>
      </c>
      <c r="BL213" s="18" t="s">
        <v>300</v>
      </c>
      <c r="BM213" s="225" t="s">
        <v>2497</v>
      </c>
    </row>
    <row r="214" spans="1:47" s="2" customFormat="1" ht="12">
      <c r="A214" s="39"/>
      <c r="B214" s="40"/>
      <c r="C214" s="41"/>
      <c r="D214" s="227" t="s">
        <v>166</v>
      </c>
      <c r="E214" s="41"/>
      <c r="F214" s="228" t="s">
        <v>2498</v>
      </c>
      <c r="G214" s="41"/>
      <c r="H214" s="41"/>
      <c r="I214" s="229"/>
      <c r="J214" s="41"/>
      <c r="K214" s="41"/>
      <c r="L214" s="45"/>
      <c r="M214" s="230"/>
      <c r="N214" s="231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166</v>
      </c>
      <c r="AU214" s="18" t="s">
        <v>82</v>
      </c>
    </row>
    <row r="215" spans="1:47" s="2" customFormat="1" ht="12">
      <c r="A215" s="39"/>
      <c r="B215" s="40"/>
      <c r="C215" s="41"/>
      <c r="D215" s="232" t="s">
        <v>168</v>
      </c>
      <c r="E215" s="41"/>
      <c r="F215" s="233" t="s">
        <v>2499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168</v>
      </c>
      <c r="AU215" s="18" t="s">
        <v>82</v>
      </c>
    </row>
    <row r="216" spans="1:65" s="2" customFormat="1" ht="21.75" customHeight="1">
      <c r="A216" s="39"/>
      <c r="B216" s="40"/>
      <c r="C216" s="214" t="s">
        <v>416</v>
      </c>
      <c r="D216" s="214" t="s">
        <v>159</v>
      </c>
      <c r="E216" s="215" t="s">
        <v>2500</v>
      </c>
      <c r="F216" s="216" t="s">
        <v>2501</v>
      </c>
      <c r="G216" s="217" t="s">
        <v>247</v>
      </c>
      <c r="H216" s="218">
        <v>19</v>
      </c>
      <c r="I216" s="219"/>
      <c r="J216" s="220">
        <f>ROUND(I216*H216,2)</f>
        <v>0</v>
      </c>
      <c r="K216" s="216" t="s">
        <v>163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0.01232</v>
      </c>
      <c r="R216" s="223">
        <f>Q216*H216</f>
        <v>0.23407999999999998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300</v>
      </c>
      <c r="AT216" s="225" t="s">
        <v>159</v>
      </c>
      <c r="AU216" s="225" t="s">
        <v>82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300</v>
      </c>
      <c r="BM216" s="225" t="s">
        <v>2502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2503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82</v>
      </c>
    </row>
    <row r="218" spans="1:47" s="2" customFormat="1" ht="12">
      <c r="A218" s="39"/>
      <c r="B218" s="40"/>
      <c r="C218" s="41"/>
      <c r="D218" s="232" t="s">
        <v>168</v>
      </c>
      <c r="E218" s="41"/>
      <c r="F218" s="233" t="s">
        <v>2504</v>
      </c>
      <c r="G218" s="41"/>
      <c r="H218" s="41"/>
      <c r="I218" s="229"/>
      <c r="J218" s="41"/>
      <c r="K218" s="41"/>
      <c r="L218" s="45"/>
      <c r="M218" s="230"/>
      <c r="N218" s="231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168</v>
      </c>
      <c r="AU218" s="18" t="s">
        <v>82</v>
      </c>
    </row>
    <row r="219" spans="1:65" s="2" customFormat="1" ht="16.5" customHeight="1">
      <c r="A219" s="39"/>
      <c r="B219" s="40"/>
      <c r="C219" s="214" t="s">
        <v>422</v>
      </c>
      <c r="D219" s="214" t="s">
        <v>159</v>
      </c>
      <c r="E219" s="215" t="s">
        <v>2505</v>
      </c>
      <c r="F219" s="216" t="s">
        <v>2506</v>
      </c>
      <c r="G219" s="217" t="s">
        <v>247</v>
      </c>
      <c r="H219" s="218">
        <v>8</v>
      </c>
      <c r="I219" s="219"/>
      <c r="J219" s="220">
        <f>ROUND(I219*H219,2)</f>
        <v>0</v>
      </c>
      <c r="K219" s="216" t="s">
        <v>163</v>
      </c>
      <c r="L219" s="45"/>
      <c r="M219" s="221" t="s">
        <v>19</v>
      </c>
      <c r="N219" s="222" t="s">
        <v>43</v>
      </c>
      <c r="O219" s="85"/>
      <c r="P219" s="223">
        <f>O219*H219</f>
        <v>0</v>
      </c>
      <c r="Q219" s="223">
        <v>0.00059</v>
      </c>
      <c r="R219" s="223">
        <f>Q219*H219</f>
        <v>0.00472</v>
      </c>
      <c r="S219" s="223">
        <v>0</v>
      </c>
      <c r="T219" s="22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5" t="s">
        <v>300</v>
      </c>
      <c r="AT219" s="225" t="s">
        <v>159</v>
      </c>
      <c r="AU219" s="225" t="s">
        <v>82</v>
      </c>
      <c r="AY219" s="18" t="s">
        <v>157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8" t="s">
        <v>80</v>
      </c>
      <c r="BK219" s="226">
        <f>ROUND(I219*H219,2)</f>
        <v>0</v>
      </c>
      <c r="BL219" s="18" t="s">
        <v>300</v>
      </c>
      <c r="BM219" s="225" t="s">
        <v>2507</v>
      </c>
    </row>
    <row r="220" spans="1:47" s="2" customFormat="1" ht="12">
      <c r="A220" s="39"/>
      <c r="B220" s="40"/>
      <c r="C220" s="41"/>
      <c r="D220" s="227" t="s">
        <v>166</v>
      </c>
      <c r="E220" s="41"/>
      <c r="F220" s="228" t="s">
        <v>2508</v>
      </c>
      <c r="G220" s="41"/>
      <c r="H220" s="41"/>
      <c r="I220" s="229"/>
      <c r="J220" s="41"/>
      <c r="K220" s="41"/>
      <c r="L220" s="45"/>
      <c r="M220" s="230"/>
      <c r="N220" s="231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166</v>
      </c>
      <c r="AU220" s="18" t="s">
        <v>82</v>
      </c>
    </row>
    <row r="221" spans="1:47" s="2" customFormat="1" ht="12">
      <c r="A221" s="39"/>
      <c r="B221" s="40"/>
      <c r="C221" s="41"/>
      <c r="D221" s="232" t="s">
        <v>168</v>
      </c>
      <c r="E221" s="41"/>
      <c r="F221" s="233" t="s">
        <v>2509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168</v>
      </c>
      <c r="AU221" s="18" t="s">
        <v>82</v>
      </c>
    </row>
    <row r="222" spans="1:65" s="2" customFormat="1" ht="16.5" customHeight="1">
      <c r="A222" s="39"/>
      <c r="B222" s="40"/>
      <c r="C222" s="214" t="s">
        <v>428</v>
      </c>
      <c r="D222" s="214" t="s">
        <v>159</v>
      </c>
      <c r="E222" s="215" t="s">
        <v>2510</v>
      </c>
      <c r="F222" s="216" t="s">
        <v>2511</v>
      </c>
      <c r="G222" s="217" t="s">
        <v>247</v>
      </c>
      <c r="H222" s="218">
        <v>95</v>
      </c>
      <c r="I222" s="219"/>
      <c r="J222" s="220">
        <f>ROUND(I222*H222,2)</f>
        <v>0</v>
      </c>
      <c r="K222" s="216" t="s">
        <v>163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0.00201</v>
      </c>
      <c r="R222" s="223">
        <f>Q222*H222</f>
        <v>0.19095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300</v>
      </c>
      <c r="AT222" s="225" t="s">
        <v>159</v>
      </c>
      <c r="AU222" s="225" t="s">
        <v>82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300</v>
      </c>
      <c r="BM222" s="225" t="s">
        <v>2512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2513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82</v>
      </c>
    </row>
    <row r="224" spans="1:47" s="2" customFormat="1" ht="12">
      <c r="A224" s="39"/>
      <c r="B224" s="40"/>
      <c r="C224" s="41"/>
      <c r="D224" s="232" t="s">
        <v>168</v>
      </c>
      <c r="E224" s="41"/>
      <c r="F224" s="233" t="s">
        <v>2514</v>
      </c>
      <c r="G224" s="41"/>
      <c r="H224" s="41"/>
      <c r="I224" s="229"/>
      <c r="J224" s="41"/>
      <c r="K224" s="41"/>
      <c r="L224" s="45"/>
      <c r="M224" s="230"/>
      <c r="N224" s="231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168</v>
      </c>
      <c r="AU224" s="18" t="s">
        <v>82</v>
      </c>
    </row>
    <row r="225" spans="1:65" s="2" customFormat="1" ht="16.5" customHeight="1">
      <c r="A225" s="39"/>
      <c r="B225" s="40"/>
      <c r="C225" s="214" t="s">
        <v>435</v>
      </c>
      <c r="D225" s="214" t="s">
        <v>159</v>
      </c>
      <c r="E225" s="215" t="s">
        <v>2515</v>
      </c>
      <c r="F225" s="216" t="s">
        <v>2516</v>
      </c>
      <c r="G225" s="217" t="s">
        <v>247</v>
      </c>
      <c r="H225" s="218">
        <v>236</v>
      </c>
      <c r="I225" s="219"/>
      <c r="J225" s="220">
        <f>ROUND(I225*H225,2)</f>
        <v>0</v>
      </c>
      <c r="K225" s="216" t="s">
        <v>163</v>
      </c>
      <c r="L225" s="45"/>
      <c r="M225" s="221" t="s">
        <v>19</v>
      </c>
      <c r="N225" s="222" t="s">
        <v>43</v>
      </c>
      <c r="O225" s="85"/>
      <c r="P225" s="223">
        <f>O225*H225</f>
        <v>0</v>
      </c>
      <c r="Q225" s="223">
        <v>0.00041</v>
      </c>
      <c r="R225" s="223">
        <f>Q225*H225</f>
        <v>0.09676</v>
      </c>
      <c r="S225" s="223">
        <v>0</v>
      </c>
      <c r="T225" s="224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5" t="s">
        <v>300</v>
      </c>
      <c r="AT225" s="225" t="s">
        <v>159</v>
      </c>
      <c r="AU225" s="225" t="s">
        <v>82</v>
      </c>
      <c r="AY225" s="18" t="s">
        <v>157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8" t="s">
        <v>80</v>
      </c>
      <c r="BK225" s="226">
        <f>ROUND(I225*H225,2)</f>
        <v>0</v>
      </c>
      <c r="BL225" s="18" t="s">
        <v>300</v>
      </c>
      <c r="BM225" s="225" t="s">
        <v>2517</v>
      </c>
    </row>
    <row r="226" spans="1:47" s="2" customFormat="1" ht="12">
      <c r="A226" s="39"/>
      <c r="B226" s="40"/>
      <c r="C226" s="41"/>
      <c r="D226" s="227" t="s">
        <v>166</v>
      </c>
      <c r="E226" s="41"/>
      <c r="F226" s="228" t="s">
        <v>2518</v>
      </c>
      <c r="G226" s="41"/>
      <c r="H226" s="41"/>
      <c r="I226" s="229"/>
      <c r="J226" s="41"/>
      <c r="K226" s="41"/>
      <c r="L226" s="45"/>
      <c r="M226" s="230"/>
      <c r="N226" s="231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166</v>
      </c>
      <c r="AU226" s="18" t="s">
        <v>82</v>
      </c>
    </row>
    <row r="227" spans="1:47" s="2" customFormat="1" ht="12">
      <c r="A227" s="39"/>
      <c r="B227" s="40"/>
      <c r="C227" s="41"/>
      <c r="D227" s="232" t="s">
        <v>168</v>
      </c>
      <c r="E227" s="41"/>
      <c r="F227" s="233" t="s">
        <v>2519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168</v>
      </c>
      <c r="AU227" s="18" t="s">
        <v>82</v>
      </c>
    </row>
    <row r="228" spans="1:51" s="13" customFormat="1" ht="12">
      <c r="A228" s="13"/>
      <c r="B228" s="234"/>
      <c r="C228" s="235"/>
      <c r="D228" s="227" t="s">
        <v>170</v>
      </c>
      <c r="E228" s="236" t="s">
        <v>19</v>
      </c>
      <c r="F228" s="237" t="s">
        <v>1762</v>
      </c>
      <c r="G228" s="235"/>
      <c r="H228" s="238">
        <v>194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170</v>
      </c>
      <c r="AU228" s="244" t="s">
        <v>82</v>
      </c>
      <c r="AV228" s="13" t="s">
        <v>82</v>
      </c>
      <c r="AW228" s="13" t="s">
        <v>33</v>
      </c>
      <c r="AX228" s="13" t="s">
        <v>72</v>
      </c>
      <c r="AY228" s="244" t="s">
        <v>157</v>
      </c>
    </row>
    <row r="229" spans="1:51" s="13" customFormat="1" ht="12">
      <c r="A229" s="13"/>
      <c r="B229" s="234"/>
      <c r="C229" s="235"/>
      <c r="D229" s="227" t="s">
        <v>170</v>
      </c>
      <c r="E229" s="236" t="s">
        <v>19</v>
      </c>
      <c r="F229" s="237" t="s">
        <v>401</v>
      </c>
      <c r="G229" s="235"/>
      <c r="H229" s="238">
        <v>30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170</v>
      </c>
      <c r="AU229" s="244" t="s">
        <v>82</v>
      </c>
      <c r="AV229" s="13" t="s">
        <v>82</v>
      </c>
      <c r="AW229" s="13" t="s">
        <v>33</v>
      </c>
      <c r="AX229" s="13" t="s">
        <v>72</v>
      </c>
      <c r="AY229" s="244" t="s">
        <v>157</v>
      </c>
    </row>
    <row r="230" spans="1:51" s="13" customFormat="1" ht="12">
      <c r="A230" s="13"/>
      <c r="B230" s="234"/>
      <c r="C230" s="235"/>
      <c r="D230" s="227" t="s">
        <v>170</v>
      </c>
      <c r="E230" s="236" t="s">
        <v>19</v>
      </c>
      <c r="F230" s="237" t="s">
        <v>270</v>
      </c>
      <c r="G230" s="235"/>
      <c r="H230" s="238">
        <v>12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170</v>
      </c>
      <c r="AU230" s="244" t="s">
        <v>82</v>
      </c>
      <c r="AV230" s="13" t="s">
        <v>82</v>
      </c>
      <c r="AW230" s="13" t="s">
        <v>33</v>
      </c>
      <c r="AX230" s="13" t="s">
        <v>72</v>
      </c>
      <c r="AY230" s="244" t="s">
        <v>157</v>
      </c>
    </row>
    <row r="231" spans="1:51" s="15" customFormat="1" ht="12">
      <c r="A231" s="15"/>
      <c r="B231" s="256"/>
      <c r="C231" s="257"/>
      <c r="D231" s="227" t="s">
        <v>170</v>
      </c>
      <c r="E231" s="258" t="s">
        <v>19</v>
      </c>
      <c r="F231" s="259" t="s">
        <v>208</v>
      </c>
      <c r="G231" s="257"/>
      <c r="H231" s="260">
        <v>236</v>
      </c>
      <c r="I231" s="261"/>
      <c r="J231" s="257"/>
      <c r="K231" s="257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170</v>
      </c>
      <c r="AU231" s="266" t="s">
        <v>82</v>
      </c>
      <c r="AV231" s="15" t="s">
        <v>164</v>
      </c>
      <c r="AW231" s="15" t="s">
        <v>33</v>
      </c>
      <c r="AX231" s="15" t="s">
        <v>80</v>
      </c>
      <c r="AY231" s="266" t="s">
        <v>157</v>
      </c>
    </row>
    <row r="232" spans="1:65" s="2" customFormat="1" ht="16.5" customHeight="1">
      <c r="A232" s="39"/>
      <c r="B232" s="40"/>
      <c r="C232" s="214" t="s">
        <v>442</v>
      </c>
      <c r="D232" s="214" t="s">
        <v>159</v>
      </c>
      <c r="E232" s="215" t="s">
        <v>2520</v>
      </c>
      <c r="F232" s="216" t="s">
        <v>2521</v>
      </c>
      <c r="G232" s="217" t="s">
        <v>247</v>
      </c>
      <c r="H232" s="218">
        <v>86</v>
      </c>
      <c r="I232" s="219"/>
      <c r="J232" s="220">
        <f>ROUND(I232*H232,2)</f>
        <v>0</v>
      </c>
      <c r="K232" s="216" t="s">
        <v>163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0.00048</v>
      </c>
      <c r="R232" s="223">
        <f>Q232*H232</f>
        <v>0.041280000000000004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300</v>
      </c>
      <c r="AT232" s="225" t="s">
        <v>159</v>
      </c>
      <c r="AU232" s="225" t="s">
        <v>82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300</v>
      </c>
      <c r="BM232" s="225" t="s">
        <v>2522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2523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82</v>
      </c>
    </row>
    <row r="234" spans="1:47" s="2" customFormat="1" ht="12">
      <c r="A234" s="39"/>
      <c r="B234" s="40"/>
      <c r="C234" s="41"/>
      <c r="D234" s="232" t="s">
        <v>168</v>
      </c>
      <c r="E234" s="41"/>
      <c r="F234" s="233" t="s">
        <v>2524</v>
      </c>
      <c r="G234" s="41"/>
      <c r="H234" s="41"/>
      <c r="I234" s="229"/>
      <c r="J234" s="41"/>
      <c r="K234" s="41"/>
      <c r="L234" s="45"/>
      <c r="M234" s="230"/>
      <c r="N234" s="231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168</v>
      </c>
      <c r="AU234" s="18" t="s">
        <v>82</v>
      </c>
    </row>
    <row r="235" spans="1:51" s="13" customFormat="1" ht="12">
      <c r="A235" s="13"/>
      <c r="B235" s="234"/>
      <c r="C235" s="235"/>
      <c r="D235" s="227" t="s">
        <v>170</v>
      </c>
      <c r="E235" s="236" t="s">
        <v>19</v>
      </c>
      <c r="F235" s="237" t="s">
        <v>322</v>
      </c>
      <c r="G235" s="235"/>
      <c r="H235" s="238">
        <v>19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170</v>
      </c>
      <c r="AU235" s="244" t="s">
        <v>82</v>
      </c>
      <c r="AV235" s="13" t="s">
        <v>82</v>
      </c>
      <c r="AW235" s="13" t="s">
        <v>33</v>
      </c>
      <c r="AX235" s="13" t="s">
        <v>72</v>
      </c>
      <c r="AY235" s="244" t="s">
        <v>157</v>
      </c>
    </row>
    <row r="236" spans="1:51" s="13" customFormat="1" ht="12">
      <c r="A236" s="13"/>
      <c r="B236" s="234"/>
      <c r="C236" s="235"/>
      <c r="D236" s="227" t="s">
        <v>170</v>
      </c>
      <c r="E236" s="236" t="s">
        <v>19</v>
      </c>
      <c r="F236" s="237" t="s">
        <v>528</v>
      </c>
      <c r="G236" s="235"/>
      <c r="H236" s="238">
        <v>48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170</v>
      </c>
      <c r="AU236" s="244" t="s">
        <v>82</v>
      </c>
      <c r="AV236" s="13" t="s">
        <v>82</v>
      </c>
      <c r="AW236" s="13" t="s">
        <v>33</v>
      </c>
      <c r="AX236" s="13" t="s">
        <v>72</v>
      </c>
      <c r="AY236" s="244" t="s">
        <v>157</v>
      </c>
    </row>
    <row r="237" spans="1:51" s="13" customFormat="1" ht="12">
      <c r="A237" s="13"/>
      <c r="B237" s="234"/>
      <c r="C237" s="235"/>
      <c r="D237" s="227" t="s">
        <v>170</v>
      </c>
      <c r="E237" s="236" t="s">
        <v>19</v>
      </c>
      <c r="F237" s="237" t="s">
        <v>322</v>
      </c>
      <c r="G237" s="235"/>
      <c r="H237" s="238">
        <v>19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170</v>
      </c>
      <c r="AU237" s="244" t="s">
        <v>82</v>
      </c>
      <c r="AV237" s="13" t="s">
        <v>82</v>
      </c>
      <c r="AW237" s="13" t="s">
        <v>33</v>
      </c>
      <c r="AX237" s="13" t="s">
        <v>72</v>
      </c>
      <c r="AY237" s="244" t="s">
        <v>157</v>
      </c>
    </row>
    <row r="238" spans="1:51" s="15" customFormat="1" ht="12">
      <c r="A238" s="15"/>
      <c r="B238" s="256"/>
      <c r="C238" s="257"/>
      <c r="D238" s="227" t="s">
        <v>170</v>
      </c>
      <c r="E238" s="258" t="s">
        <v>19</v>
      </c>
      <c r="F238" s="259" t="s">
        <v>208</v>
      </c>
      <c r="G238" s="257"/>
      <c r="H238" s="260">
        <v>86</v>
      </c>
      <c r="I238" s="261"/>
      <c r="J238" s="257"/>
      <c r="K238" s="257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170</v>
      </c>
      <c r="AU238" s="266" t="s">
        <v>82</v>
      </c>
      <c r="AV238" s="15" t="s">
        <v>164</v>
      </c>
      <c r="AW238" s="15" t="s">
        <v>33</v>
      </c>
      <c r="AX238" s="15" t="s">
        <v>80</v>
      </c>
      <c r="AY238" s="266" t="s">
        <v>157</v>
      </c>
    </row>
    <row r="239" spans="1:65" s="2" customFormat="1" ht="16.5" customHeight="1">
      <c r="A239" s="39"/>
      <c r="B239" s="40"/>
      <c r="C239" s="214" t="s">
        <v>448</v>
      </c>
      <c r="D239" s="214" t="s">
        <v>159</v>
      </c>
      <c r="E239" s="215" t="s">
        <v>2525</v>
      </c>
      <c r="F239" s="216" t="s">
        <v>2526</v>
      </c>
      <c r="G239" s="217" t="s">
        <v>247</v>
      </c>
      <c r="H239" s="218">
        <v>7</v>
      </c>
      <c r="I239" s="219"/>
      <c r="J239" s="220">
        <f>ROUND(I239*H239,2)</f>
        <v>0</v>
      </c>
      <c r="K239" s="216" t="s">
        <v>163</v>
      </c>
      <c r="L239" s="45"/>
      <c r="M239" s="221" t="s">
        <v>19</v>
      </c>
      <c r="N239" s="222" t="s">
        <v>43</v>
      </c>
      <c r="O239" s="85"/>
      <c r="P239" s="223">
        <f>O239*H239</f>
        <v>0</v>
      </c>
      <c r="Q239" s="223">
        <v>0.00071</v>
      </c>
      <c r="R239" s="223">
        <f>Q239*H239</f>
        <v>0.0049700000000000005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300</v>
      </c>
      <c r="AT239" s="225" t="s">
        <v>159</v>
      </c>
      <c r="AU239" s="225" t="s">
        <v>82</v>
      </c>
      <c r="AY239" s="18" t="s">
        <v>157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80</v>
      </c>
      <c r="BK239" s="226">
        <f>ROUND(I239*H239,2)</f>
        <v>0</v>
      </c>
      <c r="BL239" s="18" t="s">
        <v>300</v>
      </c>
      <c r="BM239" s="225" t="s">
        <v>2527</v>
      </c>
    </row>
    <row r="240" spans="1:47" s="2" customFormat="1" ht="12">
      <c r="A240" s="39"/>
      <c r="B240" s="40"/>
      <c r="C240" s="41"/>
      <c r="D240" s="227" t="s">
        <v>166</v>
      </c>
      <c r="E240" s="41"/>
      <c r="F240" s="228" t="s">
        <v>2528</v>
      </c>
      <c r="G240" s="41"/>
      <c r="H240" s="41"/>
      <c r="I240" s="229"/>
      <c r="J240" s="41"/>
      <c r="K240" s="41"/>
      <c r="L240" s="45"/>
      <c r="M240" s="230"/>
      <c r="N240" s="231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166</v>
      </c>
      <c r="AU240" s="18" t="s">
        <v>82</v>
      </c>
    </row>
    <row r="241" spans="1:47" s="2" customFormat="1" ht="12">
      <c r="A241" s="39"/>
      <c r="B241" s="40"/>
      <c r="C241" s="41"/>
      <c r="D241" s="232" t="s">
        <v>168</v>
      </c>
      <c r="E241" s="41"/>
      <c r="F241" s="233" t="s">
        <v>2529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168</v>
      </c>
      <c r="AU241" s="18" t="s">
        <v>82</v>
      </c>
    </row>
    <row r="242" spans="1:51" s="13" customFormat="1" ht="12">
      <c r="A242" s="13"/>
      <c r="B242" s="234"/>
      <c r="C242" s="235"/>
      <c r="D242" s="227" t="s">
        <v>170</v>
      </c>
      <c r="E242" s="236" t="s">
        <v>19</v>
      </c>
      <c r="F242" s="237" t="s">
        <v>2530</v>
      </c>
      <c r="G242" s="235"/>
      <c r="H242" s="238">
        <v>7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170</v>
      </c>
      <c r="AU242" s="244" t="s">
        <v>82</v>
      </c>
      <c r="AV242" s="13" t="s">
        <v>82</v>
      </c>
      <c r="AW242" s="13" t="s">
        <v>33</v>
      </c>
      <c r="AX242" s="13" t="s">
        <v>80</v>
      </c>
      <c r="AY242" s="244" t="s">
        <v>157</v>
      </c>
    </row>
    <row r="243" spans="1:65" s="2" customFormat="1" ht="16.5" customHeight="1">
      <c r="A243" s="39"/>
      <c r="B243" s="40"/>
      <c r="C243" s="214" t="s">
        <v>454</v>
      </c>
      <c r="D243" s="214" t="s">
        <v>159</v>
      </c>
      <c r="E243" s="215" t="s">
        <v>2531</v>
      </c>
      <c r="F243" s="216" t="s">
        <v>2532</v>
      </c>
      <c r="G243" s="217" t="s">
        <v>247</v>
      </c>
      <c r="H243" s="218">
        <v>14</v>
      </c>
      <c r="I243" s="219"/>
      <c r="J243" s="220">
        <f>ROUND(I243*H243,2)</f>
        <v>0</v>
      </c>
      <c r="K243" s="216" t="s">
        <v>163</v>
      </c>
      <c r="L243" s="45"/>
      <c r="M243" s="221" t="s">
        <v>19</v>
      </c>
      <c r="N243" s="222" t="s">
        <v>43</v>
      </c>
      <c r="O243" s="85"/>
      <c r="P243" s="223">
        <f>O243*H243</f>
        <v>0</v>
      </c>
      <c r="Q243" s="223">
        <v>0.00224</v>
      </c>
      <c r="R243" s="223">
        <f>Q243*H243</f>
        <v>0.03136</v>
      </c>
      <c r="S243" s="223">
        <v>0</v>
      </c>
      <c r="T243" s="224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5" t="s">
        <v>300</v>
      </c>
      <c r="AT243" s="225" t="s">
        <v>159</v>
      </c>
      <c r="AU243" s="225" t="s">
        <v>82</v>
      </c>
      <c r="AY243" s="18" t="s">
        <v>157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8" t="s">
        <v>80</v>
      </c>
      <c r="BK243" s="226">
        <f>ROUND(I243*H243,2)</f>
        <v>0</v>
      </c>
      <c r="BL243" s="18" t="s">
        <v>300</v>
      </c>
      <c r="BM243" s="225" t="s">
        <v>2533</v>
      </c>
    </row>
    <row r="244" spans="1:47" s="2" customFormat="1" ht="12">
      <c r="A244" s="39"/>
      <c r="B244" s="40"/>
      <c r="C244" s="41"/>
      <c r="D244" s="227" t="s">
        <v>166</v>
      </c>
      <c r="E244" s="41"/>
      <c r="F244" s="228" t="s">
        <v>2534</v>
      </c>
      <c r="G244" s="41"/>
      <c r="H244" s="41"/>
      <c r="I244" s="229"/>
      <c r="J244" s="41"/>
      <c r="K244" s="41"/>
      <c r="L244" s="45"/>
      <c r="M244" s="230"/>
      <c r="N244" s="231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166</v>
      </c>
      <c r="AU244" s="18" t="s">
        <v>82</v>
      </c>
    </row>
    <row r="245" spans="1:47" s="2" customFormat="1" ht="12">
      <c r="A245" s="39"/>
      <c r="B245" s="40"/>
      <c r="C245" s="41"/>
      <c r="D245" s="232" t="s">
        <v>168</v>
      </c>
      <c r="E245" s="41"/>
      <c r="F245" s="233" t="s">
        <v>2535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168</v>
      </c>
      <c r="AU245" s="18" t="s">
        <v>82</v>
      </c>
    </row>
    <row r="246" spans="1:51" s="13" customFormat="1" ht="12">
      <c r="A246" s="13"/>
      <c r="B246" s="234"/>
      <c r="C246" s="235"/>
      <c r="D246" s="227" t="s">
        <v>170</v>
      </c>
      <c r="E246" s="236" t="s">
        <v>19</v>
      </c>
      <c r="F246" s="237" t="s">
        <v>2536</v>
      </c>
      <c r="G246" s="235"/>
      <c r="H246" s="238">
        <v>14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170</v>
      </c>
      <c r="AU246" s="244" t="s">
        <v>82</v>
      </c>
      <c r="AV246" s="13" t="s">
        <v>82</v>
      </c>
      <c r="AW246" s="13" t="s">
        <v>33</v>
      </c>
      <c r="AX246" s="13" t="s">
        <v>80</v>
      </c>
      <c r="AY246" s="244" t="s">
        <v>157</v>
      </c>
    </row>
    <row r="247" spans="1:65" s="2" customFormat="1" ht="16.5" customHeight="1">
      <c r="A247" s="39"/>
      <c r="B247" s="40"/>
      <c r="C247" s="214" t="s">
        <v>461</v>
      </c>
      <c r="D247" s="214" t="s">
        <v>159</v>
      </c>
      <c r="E247" s="215" t="s">
        <v>2537</v>
      </c>
      <c r="F247" s="216" t="s">
        <v>2538</v>
      </c>
      <c r="G247" s="217" t="s">
        <v>308</v>
      </c>
      <c r="H247" s="218">
        <v>59</v>
      </c>
      <c r="I247" s="219"/>
      <c r="J247" s="220">
        <f>ROUND(I247*H247,2)</f>
        <v>0</v>
      </c>
      <c r="K247" s="216" t="s">
        <v>163</v>
      </c>
      <c r="L247" s="45"/>
      <c r="M247" s="221" t="s">
        <v>19</v>
      </c>
      <c r="N247" s="222" t="s">
        <v>43</v>
      </c>
      <c r="O247" s="85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300</v>
      </c>
      <c r="AT247" s="225" t="s">
        <v>159</v>
      </c>
      <c r="AU247" s="225" t="s">
        <v>82</v>
      </c>
      <c r="AY247" s="18" t="s">
        <v>157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80</v>
      </c>
      <c r="BK247" s="226">
        <f>ROUND(I247*H247,2)</f>
        <v>0</v>
      </c>
      <c r="BL247" s="18" t="s">
        <v>300</v>
      </c>
      <c r="BM247" s="225" t="s">
        <v>2539</v>
      </c>
    </row>
    <row r="248" spans="1:47" s="2" customFormat="1" ht="12">
      <c r="A248" s="39"/>
      <c r="B248" s="40"/>
      <c r="C248" s="41"/>
      <c r="D248" s="227" t="s">
        <v>166</v>
      </c>
      <c r="E248" s="41"/>
      <c r="F248" s="228" t="s">
        <v>2540</v>
      </c>
      <c r="G248" s="41"/>
      <c r="H248" s="41"/>
      <c r="I248" s="229"/>
      <c r="J248" s="41"/>
      <c r="K248" s="41"/>
      <c r="L248" s="45"/>
      <c r="M248" s="230"/>
      <c r="N248" s="231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166</v>
      </c>
      <c r="AU248" s="18" t="s">
        <v>82</v>
      </c>
    </row>
    <row r="249" spans="1:47" s="2" customFormat="1" ht="12">
      <c r="A249" s="39"/>
      <c r="B249" s="40"/>
      <c r="C249" s="41"/>
      <c r="D249" s="232" t="s">
        <v>168</v>
      </c>
      <c r="E249" s="41"/>
      <c r="F249" s="233" t="s">
        <v>2541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168</v>
      </c>
      <c r="AU249" s="18" t="s">
        <v>82</v>
      </c>
    </row>
    <row r="250" spans="1:65" s="2" customFormat="1" ht="16.5" customHeight="1">
      <c r="A250" s="39"/>
      <c r="B250" s="40"/>
      <c r="C250" s="214" t="s">
        <v>468</v>
      </c>
      <c r="D250" s="214" t="s">
        <v>159</v>
      </c>
      <c r="E250" s="215" t="s">
        <v>2542</v>
      </c>
      <c r="F250" s="216" t="s">
        <v>2543</v>
      </c>
      <c r="G250" s="217" t="s">
        <v>308</v>
      </c>
      <c r="H250" s="218">
        <v>21</v>
      </c>
      <c r="I250" s="219"/>
      <c r="J250" s="220">
        <f>ROUND(I250*H250,2)</f>
        <v>0</v>
      </c>
      <c r="K250" s="216" t="s">
        <v>163</v>
      </c>
      <c r="L250" s="45"/>
      <c r="M250" s="221" t="s">
        <v>19</v>
      </c>
      <c r="N250" s="222" t="s">
        <v>43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300</v>
      </c>
      <c r="AT250" s="225" t="s">
        <v>159</v>
      </c>
      <c r="AU250" s="225" t="s">
        <v>82</v>
      </c>
      <c r="AY250" s="18" t="s">
        <v>157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80</v>
      </c>
      <c r="BK250" s="226">
        <f>ROUND(I250*H250,2)</f>
        <v>0</v>
      </c>
      <c r="BL250" s="18" t="s">
        <v>300</v>
      </c>
      <c r="BM250" s="225" t="s">
        <v>2544</v>
      </c>
    </row>
    <row r="251" spans="1:47" s="2" customFormat="1" ht="12">
      <c r="A251" s="39"/>
      <c r="B251" s="40"/>
      <c r="C251" s="41"/>
      <c r="D251" s="227" t="s">
        <v>166</v>
      </c>
      <c r="E251" s="41"/>
      <c r="F251" s="228" t="s">
        <v>2545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166</v>
      </c>
      <c r="AU251" s="18" t="s">
        <v>82</v>
      </c>
    </row>
    <row r="252" spans="1:47" s="2" customFormat="1" ht="12">
      <c r="A252" s="39"/>
      <c r="B252" s="40"/>
      <c r="C252" s="41"/>
      <c r="D252" s="232" t="s">
        <v>168</v>
      </c>
      <c r="E252" s="41"/>
      <c r="F252" s="233" t="s">
        <v>2546</v>
      </c>
      <c r="G252" s="41"/>
      <c r="H252" s="41"/>
      <c r="I252" s="229"/>
      <c r="J252" s="41"/>
      <c r="K252" s="41"/>
      <c r="L252" s="45"/>
      <c r="M252" s="230"/>
      <c r="N252" s="231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168</v>
      </c>
      <c r="AU252" s="18" t="s">
        <v>82</v>
      </c>
    </row>
    <row r="253" spans="1:65" s="2" customFormat="1" ht="16.5" customHeight="1">
      <c r="A253" s="39"/>
      <c r="B253" s="40"/>
      <c r="C253" s="214" t="s">
        <v>477</v>
      </c>
      <c r="D253" s="214" t="s">
        <v>159</v>
      </c>
      <c r="E253" s="215" t="s">
        <v>2547</v>
      </c>
      <c r="F253" s="216" t="s">
        <v>2548</v>
      </c>
      <c r="G253" s="217" t="s">
        <v>308</v>
      </c>
      <c r="H253" s="218">
        <v>21</v>
      </c>
      <c r="I253" s="219"/>
      <c r="J253" s="220">
        <f>ROUND(I253*H253,2)</f>
        <v>0</v>
      </c>
      <c r="K253" s="216" t="s">
        <v>163</v>
      </c>
      <c r="L253" s="45"/>
      <c r="M253" s="221" t="s">
        <v>19</v>
      </c>
      <c r="N253" s="222" t="s">
        <v>43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300</v>
      </c>
      <c r="AT253" s="225" t="s">
        <v>159</v>
      </c>
      <c r="AU253" s="225" t="s">
        <v>82</v>
      </c>
      <c r="AY253" s="18" t="s">
        <v>157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80</v>
      </c>
      <c r="BK253" s="226">
        <f>ROUND(I253*H253,2)</f>
        <v>0</v>
      </c>
      <c r="BL253" s="18" t="s">
        <v>300</v>
      </c>
      <c r="BM253" s="225" t="s">
        <v>2549</v>
      </c>
    </row>
    <row r="254" spans="1:47" s="2" customFormat="1" ht="12">
      <c r="A254" s="39"/>
      <c r="B254" s="40"/>
      <c r="C254" s="41"/>
      <c r="D254" s="227" t="s">
        <v>166</v>
      </c>
      <c r="E254" s="41"/>
      <c r="F254" s="228" t="s">
        <v>2550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166</v>
      </c>
      <c r="AU254" s="18" t="s">
        <v>82</v>
      </c>
    </row>
    <row r="255" spans="1:47" s="2" customFormat="1" ht="12">
      <c r="A255" s="39"/>
      <c r="B255" s="40"/>
      <c r="C255" s="41"/>
      <c r="D255" s="232" t="s">
        <v>168</v>
      </c>
      <c r="E255" s="41"/>
      <c r="F255" s="233" t="s">
        <v>2551</v>
      </c>
      <c r="G255" s="41"/>
      <c r="H255" s="41"/>
      <c r="I255" s="229"/>
      <c r="J255" s="41"/>
      <c r="K255" s="41"/>
      <c r="L255" s="45"/>
      <c r="M255" s="230"/>
      <c r="N255" s="231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168</v>
      </c>
      <c r="AU255" s="18" t="s">
        <v>82</v>
      </c>
    </row>
    <row r="256" spans="1:65" s="2" customFormat="1" ht="21.75" customHeight="1">
      <c r="A256" s="39"/>
      <c r="B256" s="40"/>
      <c r="C256" s="214" t="s">
        <v>487</v>
      </c>
      <c r="D256" s="214" t="s">
        <v>159</v>
      </c>
      <c r="E256" s="215" t="s">
        <v>2552</v>
      </c>
      <c r="F256" s="216" t="s">
        <v>2553</v>
      </c>
      <c r="G256" s="217" t="s">
        <v>308</v>
      </c>
      <c r="H256" s="218">
        <v>18</v>
      </c>
      <c r="I256" s="219"/>
      <c r="J256" s="220">
        <f>ROUND(I256*H256,2)</f>
        <v>0</v>
      </c>
      <c r="K256" s="216" t="s">
        <v>163</v>
      </c>
      <c r="L256" s="45"/>
      <c r="M256" s="221" t="s">
        <v>19</v>
      </c>
      <c r="N256" s="222" t="s">
        <v>43</v>
      </c>
      <c r="O256" s="85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300</v>
      </c>
      <c r="AT256" s="225" t="s">
        <v>159</v>
      </c>
      <c r="AU256" s="225" t="s">
        <v>82</v>
      </c>
      <c r="AY256" s="18" t="s">
        <v>157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80</v>
      </c>
      <c r="BK256" s="226">
        <f>ROUND(I256*H256,2)</f>
        <v>0</v>
      </c>
      <c r="BL256" s="18" t="s">
        <v>300</v>
      </c>
      <c r="BM256" s="225" t="s">
        <v>2554</v>
      </c>
    </row>
    <row r="257" spans="1:47" s="2" customFormat="1" ht="12">
      <c r="A257" s="39"/>
      <c r="B257" s="40"/>
      <c r="C257" s="41"/>
      <c r="D257" s="227" t="s">
        <v>166</v>
      </c>
      <c r="E257" s="41"/>
      <c r="F257" s="228" t="s">
        <v>2555</v>
      </c>
      <c r="G257" s="41"/>
      <c r="H257" s="41"/>
      <c r="I257" s="229"/>
      <c r="J257" s="41"/>
      <c r="K257" s="41"/>
      <c r="L257" s="45"/>
      <c r="M257" s="230"/>
      <c r="N257" s="231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166</v>
      </c>
      <c r="AU257" s="18" t="s">
        <v>82</v>
      </c>
    </row>
    <row r="258" spans="1:47" s="2" customFormat="1" ht="12">
      <c r="A258" s="39"/>
      <c r="B258" s="40"/>
      <c r="C258" s="41"/>
      <c r="D258" s="232" t="s">
        <v>168</v>
      </c>
      <c r="E258" s="41"/>
      <c r="F258" s="233" t="s">
        <v>2556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168</v>
      </c>
      <c r="AU258" s="18" t="s">
        <v>82</v>
      </c>
    </row>
    <row r="259" spans="1:65" s="2" customFormat="1" ht="24.15" customHeight="1">
      <c r="A259" s="39"/>
      <c r="B259" s="40"/>
      <c r="C259" s="214" t="s">
        <v>496</v>
      </c>
      <c r="D259" s="214" t="s">
        <v>159</v>
      </c>
      <c r="E259" s="215" t="s">
        <v>2557</v>
      </c>
      <c r="F259" s="216" t="s">
        <v>2558</v>
      </c>
      <c r="G259" s="217" t="s">
        <v>308</v>
      </c>
      <c r="H259" s="218">
        <v>1</v>
      </c>
      <c r="I259" s="219"/>
      <c r="J259" s="220">
        <f>ROUND(I259*H259,2)</f>
        <v>0</v>
      </c>
      <c r="K259" s="216" t="s">
        <v>163</v>
      </c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0.0009</v>
      </c>
      <c r="R259" s="223">
        <f>Q259*H259</f>
        <v>0.0009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300</v>
      </c>
      <c r="AT259" s="225" t="s">
        <v>159</v>
      </c>
      <c r="AU259" s="225" t="s">
        <v>82</v>
      </c>
      <c r="AY259" s="18" t="s">
        <v>157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80</v>
      </c>
      <c r="BK259" s="226">
        <f>ROUND(I259*H259,2)</f>
        <v>0</v>
      </c>
      <c r="BL259" s="18" t="s">
        <v>300</v>
      </c>
      <c r="BM259" s="225" t="s">
        <v>2559</v>
      </c>
    </row>
    <row r="260" spans="1:47" s="2" customFormat="1" ht="12">
      <c r="A260" s="39"/>
      <c r="B260" s="40"/>
      <c r="C260" s="41"/>
      <c r="D260" s="227" t="s">
        <v>166</v>
      </c>
      <c r="E260" s="41"/>
      <c r="F260" s="228" t="s">
        <v>2560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166</v>
      </c>
      <c r="AU260" s="18" t="s">
        <v>82</v>
      </c>
    </row>
    <row r="261" spans="1:47" s="2" customFormat="1" ht="12">
      <c r="A261" s="39"/>
      <c r="B261" s="40"/>
      <c r="C261" s="41"/>
      <c r="D261" s="232" t="s">
        <v>168</v>
      </c>
      <c r="E261" s="41"/>
      <c r="F261" s="233" t="s">
        <v>2561</v>
      </c>
      <c r="G261" s="41"/>
      <c r="H261" s="41"/>
      <c r="I261" s="229"/>
      <c r="J261" s="41"/>
      <c r="K261" s="41"/>
      <c r="L261" s="45"/>
      <c r="M261" s="230"/>
      <c r="N261" s="231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168</v>
      </c>
      <c r="AU261" s="18" t="s">
        <v>82</v>
      </c>
    </row>
    <row r="262" spans="1:65" s="2" customFormat="1" ht="24.15" customHeight="1">
      <c r="A262" s="39"/>
      <c r="B262" s="40"/>
      <c r="C262" s="214" t="s">
        <v>504</v>
      </c>
      <c r="D262" s="214" t="s">
        <v>159</v>
      </c>
      <c r="E262" s="215" t="s">
        <v>2562</v>
      </c>
      <c r="F262" s="216" t="s">
        <v>2563</v>
      </c>
      <c r="G262" s="217" t="s">
        <v>308</v>
      </c>
      <c r="H262" s="218">
        <v>1</v>
      </c>
      <c r="I262" s="219"/>
      <c r="J262" s="220">
        <f>ROUND(I262*H262,2)</f>
        <v>0</v>
      </c>
      <c r="K262" s="216" t="s">
        <v>163</v>
      </c>
      <c r="L262" s="45"/>
      <c r="M262" s="221" t="s">
        <v>19</v>
      </c>
      <c r="N262" s="222" t="s">
        <v>43</v>
      </c>
      <c r="O262" s="85"/>
      <c r="P262" s="223">
        <f>O262*H262</f>
        <v>0</v>
      </c>
      <c r="Q262" s="223">
        <v>0.00327</v>
      </c>
      <c r="R262" s="223">
        <f>Q262*H262</f>
        <v>0.00327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300</v>
      </c>
      <c r="AT262" s="225" t="s">
        <v>159</v>
      </c>
      <c r="AU262" s="225" t="s">
        <v>82</v>
      </c>
      <c r="AY262" s="18" t="s">
        <v>157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8" t="s">
        <v>80</v>
      </c>
      <c r="BK262" s="226">
        <f>ROUND(I262*H262,2)</f>
        <v>0</v>
      </c>
      <c r="BL262" s="18" t="s">
        <v>300</v>
      </c>
      <c r="BM262" s="225" t="s">
        <v>2564</v>
      </c>
    </row>
    <row r="263" spans="1:47" s="2" customFormat="1" ht="12">
      <c r="A263" s="39"/>
      <c r="B263" s="40"/>
      <c r="C263" s="41"/>
      <c r="D263" s="227" t="s">
        <v>166</v>
      </c>
      <c r="E263" s="41"/>
      <c r="F263" s="228" t="s">
        <v>2565</v>
      </c>
      <c r="G263" s="41"/>
      <c r="H263" s="41"/>
      <c r="I263" s="229"/>
      <c r="J263" s="41"/>
      <c r="K263" s="41"/>
      <c r="L263" s="45"/>
      <c r="M263" s="230"/>
      <c r="N263" s="231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166</v>
      </c>
      <c r="AU263" s="18" t="s">
        <v>82</v>
      </c>
    </row>
    <row r="264" spans="1:47" s="2" customFormat="1" ht="12">
      <c r="A264" s="39"/>
      <c r="B264" s="40"/>
      <c r="C264" s="41"/>
      <c r="D264" s="232" t="s">
        <v>168</v>
      </c>
      <c r="E264" s="41"/>
      <c r="F264" s="233" t="s">
        <v>2566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168</v>
      </c>
      <c r="AU264" s="18" t="s">
        <v>82</v>
      </c>
    </row>
    <row r="265" spans="1:65" s="2" customFormat="1" ht="16.5" customHeight="1">
      <c r="A265" s="39"/>
      <c r="B265" s="40"/>
      <c r="C265" s="214" t="s">
        <v>511</v>
      </c>
      <c r="D265" s="214" t="s">
        <v>159</v>
      </c>
      <c r="E265" s="215" t="s">
        <v>2567</v>
      </c>
      <c r="F265" s="216" t="s">
        <v>2568</v>
      </c>
      <c r="G265" s="217" t="s">
        <v>308</v>
      </c>
      <c r="H265" s="218">
        <v>6</v>
      </c>
      <c r="I265" s="219"/>
      <c r="J265" s="220">
        <f>ROUND(I265*H265,2)</f>
        <v>0</v>
      </c>
      <c r="K265" s="216" t="s">
        <v>163</v>
      </c>
      <c r="L265" s="45"/>
      <c r="M265" s="221" t="s">
        <v>19</v>
      </c>
      <c r="N265" s="222" t="s">
        <v>43</v>
      </c>
      <c r="O265" s="85"/>
      <c r="P265" s="223">
        <f>O265*H265</f>
        <v>0</v>
      </c>
      <c r="Q265" s="223">
        <v>8E-05</v>
      </c>
      <c r="R265" s="223">
        <f>Q265*H265</f>
        <v>0.00048000000000000007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300</v>
      </c>
      <c r="AT265" s="225" t="s">
        <v>159</v>
      </c>
      <c r="AU265" s="225" t="s">
        <v>82</v>
      </c>
      <c r="AY265" s="18" t="s">
        <v>157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8" t="s">
        <v>80</v>
      </c>
      <c r="BK265" s="226">
        <f>ROUND(I265*H265,2)</f>
        <v>0</v>
      </c>
      <c r="BL265" s="18" t="s">
        <v>300</v>
      </c>
      <c r="BM265" s="225" t="s">
        <v>2569</v>
      </c>
    </row>
    <row r="266" spans="1:47" s="2" customFormat="1" ht="12">
      <c r="A266" s="39"/>
      <c r="B266" s="40"/>
      <c r="C266" s="41"/>
      <c r="D266" s="227" t="s">
        <v>166</v>
      </c>
      <c r="E266" s="41"/>
      <c r="F266" s="228" t="s">
        <v>2570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166</v>
      </c>
      <c r="AU266" s="18" t="s">
        <v>82</v>
      </c>
    </row>
    <row r="267" spans="1:47" s="2" customFormat="1" ht="12">
      <c r="A267" s="39"/>
      <c r="B267" s="40"/>
      <c r="C267" s="41"/>
      <c r="D267" s="232" t="s">
        <v>168</v>
      </c>
      <c r="E267" s="41"/>
      <c r="F267" s="233" t="s">
        <v>2571</v>
      </c>
      <c r="G267" s="41"/>
      <c r="H267" s="41"/>
      <c r="I267" s="229"/>
      <c r="J267" s="41"/>
      <c r="K267" s="41"/>
      <c r="L267" s="45"/>
      <c r="M267" s="230"/>
      <c r="N267" s="231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168</v>
      </c>
      <c r="AU267" s="18" t="s">
        <v>82</v>
      </c>
    </row>
    <row r="268" spans="1:65" s="2" customFormat="1" ht="16.5" customHeight="1">
      <c r="A268" s="39"/>
      <c r="B268" s="40"/>
      <c r="C268" s="214" t="s">
        <v>515</v>
      </c>
      <c r="D268" s="214" t="s">
        <v>159</v>
      </c>
      <c r="E268" s="215" t="s">
        <v>2572</v>
      </c>
      <c r="F268" s="216" t="s">
        <v>2573</v>
      </c>
      <c r="G268" s="217" t="s">
        <v>308</v>
      </c>
      <c r="H268" s="218">
        <v>1</v>
      </c>
      <c r="I268" s="219"/>
      <c r="J268" s="220">
        <f>ROUND(I268*H268,2)</f>
        <v>0</v>
      </c>
      <c r="K268" s="216" t="s">
        <v>163</v>
      </c>
      <c r="L268" s="45"/>
      <c r="M268" s="221" t="s">
        <v>19</v>
      </c>
      <c r="N268" s="222" t="s">
        <v>43</v>
      </c>
      <c r="O268" s="85"/>
      <c r="P268" s="223">
        <f>O268*H268</f>
        <v>0</v>
      </c>
      <c r="Q268" s="223">
        <v>0.00029</v>
      </c>
      <c r="R268" s="223">
        <f>Q268*H268</f>
        <v>0.00029</v>
      </c>
      <c r="S268" s="223">
        <v>0</v>
      </c>
      <c r="T268" s="224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5" t="s">
        <v>300</v>
      </c>
      <c r="AT268" s="225" t="s">
        <v>159</v>
      </c>
      <c r="AU268" s="225" t="s">
        <v>82</v>
      </c>
      <c r="AY268" s="18" t="s">
        <v>157</v>
      </c>
      <c r="BE268" s="226">
        <f>IF(N268="základní",J268,0)</f>
        <v>0</v>
      </c>
      <c r="BF268" s="226">
        <f>IF(N268="snížená",J268,0)</f>
        <v>0</v>
      </c>
      <c r="BG268" s="226">
        <f>IF(N268="zákl. přenesená",J268,0)</f>
        <v>0</v>
      </c>
      <c r="BH268" s="226">
        <f>IF(N268="sníž. přenesená",J268,0)</f>
        <v>0</v>
      </c>
      <c r="BI268" s="226">
        <f>IF(N268="nulová",J268,0)</f>
        <v>0</v>
      </c>
      <c r="BJ268" s="18" t="s">
        <v>80</v>
      </c>
      <c r="BK268" s="226">
        <f>ROUND(I268*H268,2)</f>
        <v>0</v>
      </c>
      <c r="BL268" s="18" t="s">
        <v>300</v>
      </c>
      <c r="BM268" s="225" t="s">
        <v>2574</v>
      </c>
    </row>
    <row r="269" spans="1:47" s="2" customFormat="1" ht="12">
      <c r="A269" s="39"/>
      <c r="B269" s="40"/>
      <c r="C269" s="41"/>
      <c r="D269" s="227" t="s">
        <v>166</v>
      </c>
      <c r="E269" s="41"/>
      <c r="F269" s="228" t="s">
        <v>2575</v>
      </c>
      <c r="G269" s="41"/>
      <c r="H269" s="41"/>
      <c r="I269" s="229"/>
      <c r="J269" s="41"/>
      <c r="K269" s="41"/>
      <c r="L269" s="45"/>
      <c r="M269" s="230"/>
      <c r="N269" s="231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166</v>
      </c>
      <c r="AU269" s="18" t="s">
        <v>82</v>
      </c>
    </row>
    <row r="270" spans="1:47" s="2" customFormat="1" ht="12">
      <c r="A270" s="39"/>
      <c r="B270" s="40"/>
      <c r="C270" s="41"/>
      <c r="D270" s="232" t="s">
        <v>168</v>
      </c>
      <c r="E270" s="41"/>
      <c r="F270" s="233" t="s">
        <v>2576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168</v>
      </c>
      <c r="AU270" s="18" t="s">
        <v>82</v>
      </c>
    </row>
    <row r="271" spans="1:65" s="2" customFormat="1" ht="21.75" customHeight="1">
      <c r="A271" s="39"/>
      <c r="B271" s="40"/>
      <c r="C271" s="214" t="s">
        <v>521</v>
      </c>
      <c r="D271" s="214" t="s">
        <v>159</v>
      </c>
      <c r="E271" s="215" t="s">
        <v>2577</v>
      </c>
      <c r="F271" s="216" t="s">
        <v>2578</v>
      </c>
      <c r="G271" s="217" t="s">
        <v>247</v>
      </c>
      <c r="H271" s="218">
        <v>446</v>
      </c>
      <c r="I271" s="219"/>
      <c r="J271" s="220">
        <f>ROUND(I271*H271,2)</f>
        <v>0</v>
      </c>
      <c r="K271" s="216" t="s">
        <v>163</v>
      </c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300</v>
      </c>
      <c r="AT271" s="225" t="s">
        <v>159</v>
      </c>
      <c r="AU271" s="225" t="s">
        <v>82</v>
      </c>
      <c r="AY271" s="18" t="s">
        <v>157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80</v>
      </c>
      <c r="BK271" s="226">
        <f>ROUND(I271*H271,2)</f>
        <v>0</v>
      </c>
      <c r="BL271" s="18" t="s">
        <v>300</v>
      </c>
      <c r="BM271" s="225" t="s">
        <v>2579</v>
      </c>
    </row>
    <row r="272" spans="1:47" s="2" customFormat="1" ht="12">
      <c r="A272" s="39"/>
      <c r="B272" s="40"/>
      <c r="C272" s="41"/>
      <c r="D272" s="227" t="s">
        <v>166</v>
      </c>
      <c r="E272" s="41"/>
      <c r="F272" s="228" t="s">
        <v>2580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166</v>
      </c>
      <c r="AU272" s="18" t="s">
        <v>82</v>
      </c>
    </row>
    <row r="273" spans="1:47" s="2" customFormat="1" ht="12">
      <c r="A273" s="39"/>
      <c r="B273" s="40"/>
      <c r="C273" s="41"/>
      <c r="D273" s="232" t="s">
        <v>168</v>
      </c>
      <c r="E273" s="41"/>
      <c r="F273" s="233" t="s">
        <v>2581</v>
      </c>
      <c r="G273" s="41"/>
      <c r="H273" s="41"/>
      <c r="I273" s="229"/>
      <c r="J273" s="41"/>
      <c r="K273" s="41"/>
      <c r="L273" s="45"/>
      <c r="M273" s="230"/>
      <c r="N273" s="231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168</v>
      </c>
      <c r="AU273" s="18" t="s">
        <v>82</v>
      </c>
    </row>
    <row r="274" spans="1:65" s="2" customFormat="1" ht="24.15" customHeight="1">
      <c r="A274" s="39"/>
      <c r="B274" s="40"/>
      <c r="C274" s="214" t="s">
        <v>528</v>
      </c>
      <c r="D274" s="214" t="s">
        <v>159</v>
      </c>
      <c r="E274" s="215" t="s">
        <v>2582</v>
      </c>
      <c r="F274" s="216" t="s">
        <v>2583</v>
      </c>
      <c r="G274" s="217" t="s">
        <v>247</v>
      </c>
      <c r="H274" s="218">
        <v>33</v>
      </c>
      <c r="I274" s="219"/>
      <c r="J274" s="220">
        <f>ROUND(I274*H274,2)</f>
        <v>0</v>
      </c>
      <c r="K274" s="216" t="s">
        <v>163</v>
      </c>
      <c r="L274" s="45"/>
      <c r="M274" s="221" t="s">
        <v>19</v>
      </c>
      <c r="N274" s="222" t="s">
        <v>43</v>
      </c>
      <c r="O274" s="85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300</v>
      </c>
      <c r="AT274" s="225" t="s">
        <v>159</v>
      </c>
      <c r="AU274" s="225" t="s">
        <v>82</v>
      </c>
      <c r="AY274" s="18" t="s">
        <v>157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80</v>
      </c>
      <c r="BK274" s="226">
        <f>ROUND(I274*H274,2)</f>
        <v>0</v>
      </c>
      <c r="BL274" s="18" t="s">
        <v>300</v>
      </c>
      <c r="BM274" s="225" t="s">
        <v>2584</v>
      </c>
    </row>
    <row r="275" spans="1:47" s="2" customFormat="1" ht="12">
      <c r="A275" s="39"/>
      <c r="B275" s="40"/>
      <c r="C275" s="41"/>
      <c r="D275" s="227" t="s">
        <v>166</v>
      </c>
      <c r="E275" s="41"/>
      <c r="F275" s="228" t="s">
        <v>2585</v>
      </c>
      <c r="G275" s="41"/>
      <c r="H275" s="41"/>
      <c r="I275" s="229"/>
      <c r="J275" s="41"/>
      <c r="K275" s="41"/>
      <c r="L275" s="45"/>
      <c r="M275" s="230"/>
      <c r="N275" s="231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166</v>
      </c>
      <c r="AU275" s="18" t="s">
        <v>82</v>
      </c>
    </row>
    <row r="276" spans="1:47" s="2" customFormat="1" ht="12">
      <c r="A276" s="39"/>
      <c r="B276" s="40"/>
      <c r="C276" s="41"/>
      <c r="D276" s="232" t="s">
        <v>168</v>
      </c>
      <c r="E276" s="41"/>
      <c r="F276" s="233" t="s">
        <v>2586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168</v>
      </c>
      <c r="AU276" s="18" t="s">
        <v>82</v>
      </c>
    </row>
    <row r="277" spans="1:65" s="2" customFormat="1" ht="24.15" customHeight="1">
      <c r="A277" s="39"/>
      <c r="B277" s="40"/>
      <c r="C277" s="214" t="s">
        <v>538</v>
      </c>
      <c r="D277" s="214" t="s">
        <v>159</v>
      </c>
      <c r="E277" s="215" t="s">
        <v>2587</v>
      </c>
      <c r="F277" s="216" t="s">
        <v>2588</v>
      </c>
      <c r="G277" s="217" t="s">
        <v>190</v>
      </c>
      <c r="H277" s="218">
        <v>0.988</v>
      </c>
      <c r="I277" s="219"/>
      <c r="J277" s="220">
        <f>ROUND(I277*H277,2)</f>
        <v>0</v>
      </c>
      <c r="K277" s="216" t="s">
        <v>163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300</v>
      </c>
      <c r="AT277" s="225" t="s">
        <v>159</v>
      </c>
      <c r="AU277" s="225" t="s">
        <v>82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300</v>
      </c>
      <c r="BM277" s="225" t="s">
        <v>2589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2590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82</v>
      </c>
    </row>
    <row r="279" spans="1:47" s="2" customFormat="1" ht="12">
      <c r="A279" s="39"/>
      <c r="B279" s="40"/>
      <c r="C279" s="41"/>
      <c r="D279" s="232" t="s">
        <v>168</v>
      </c>
      <c r="E279" s="41"/>
      <c r="F279" s="233" t="s">
        <v>2591</v>
      </c>
      <c r="G279" s="41"/>
      <c r="H279" s="41"/>
      <c r="I279" s="229"/>
      <c r="J279" s="41"/>
      <c r="K279" s="41"/>
      <c r="L279" s="45"/>
      <c r="M279" s="230"/>
      <c r="N279" s="231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168</v>
      </c>
      <c r="AU279" s="18" t="s">
        <v>82</v>
      </c>
    </row>
    <row r="280" spans="1:63" s="12" customFormat="1" ht="22.8" customHeight="1">
      <c r="A280" s="12"/>
      <c r="B280" s="198"/>
      <c r="C280" s="199"/>
      <c r="D280" s="200" t="s">
        <v>71</v>
      </c>
      <c r="E280" s="212" t="s">
        <v>2592</v>
      </c>
      <c r="F280" s="212" t="s">
        <v>2593</v>
      </c>
      <c r="G280" s="199"/>
      <c r="H280" s="199"/>
      <c r="I280" s="202"/>
      <c r="J280" s="213">
        <f>BK280</f>
        <v>0</v>
      </c>
      <c r="K280" s="199"/>
      <c r="L280" s="204"/>
      <c r="M280" s="205"/>
      <c r="N280" s="206"/>
      <c r="O280" s="206"/>
      <c r="P280" s="207">
        <f>SUM(P281:P440)</f>
        <v>0</v>
      </c>
      <c r="Q280" s="206"/>
      <c r="R280" s="207">
        <f>SUM(R281:R440)</f>
        <v>1.28828</v>
      </c>
      <c r="S280" s="206"/>
      <c r="T280" s="208">
        <f>SUM(T281:T440)</f>
        <v>0.6314000000000001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9" t="s">
        <v>82</v>
      </c>
      <c r="AT280" s="210" t="s">
        <v>71</v>
      </c>
      <c r="AU280" s="210" t="s">
        <v>80</v>
      </c>
      <c r="AY280" s="209" t="s">
        <v>157</v>
      </c>
      <c r="BK280" s="211">
        <f>SUM(BK281:BK440)</f>
        <v>0</v>
      </c>
    </row>
    <row r="281" spans="1:65" s="2" customFormat="1" ht="24.15" customHeight="1">
      <c r="A281" s="39"/>
      <c r="B281" s="40"/>
      <c r="C281" s="214" t="s">
        <v>547</v>
      </c>
      <c r="D281" s="214" t="s">
        <v>159</v>
      </c>
      <c r="E281" s="215" t="s">
        <v>2594</v>
      </c>
      <c r="F281" s="216" t="s">
        <v>2595</v>
      </c>
      <c r="G281" s="217" t="s">
        <v>247</v>
      </c>
      <c r="H281" s="218">
        <v>40</v>
      </c>
      <c r="I281" s="219"/>
      <c r="J281" s="220">
        <f>ROUND(I281*H281,2)</f>
        <v>0</v>
      </c>
      <c r="K281" s="216" t="s">
        <v>163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0.00213</v>
      </c>
      <c r="T281" s="224">
        <f>S281*H281</f>
        <v>0.0852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300</v>
      </c>
      <c r="AT281" s="225" t="s">
        <v>159</v>
      </c>
      <c r="AU281" s="225" t="s">
        <v>82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300</v>
      </c>
      <c r="BM281" s="225" t="s">
        <v>2596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2597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82</v>
      </c>
    </row>
    <row r="283" spans="1:47" s="2" customFormat="1" ht="12">
      <c r="A283" s="39"/>
      <c r="B283" s="40"/>
      <c r="C283" s="41"/>
      <c r="D283" s="232" t="s">
        <v>168</v>
      </c>
      <c r="E283" s="41"/>
      <c r="F283" s="233" t="s">
        <v>2598</v>
      </c>
      <c r="G283" s="41"/>
      <c r="H283" s="41"/>
      <c r="I283" s="229"/>
      <c r="J283" s="41"/>
      <c r="K283" s="41"/>
      <c r="L283" s="45"/>
      <c r="M283" s="230"/>
      <c r="N283" s="231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168</v>
      </c>
      <c r="AU283" s="18" t="s">
        <v>82</v>
      </c>
    </row>
    <row r="284" spans="1:65" s="2" customFormat="1" ht="24.15" customHeight="1">
      <c r="A284" s="39"/>
      <c r="B284" s="40"/>
      <c r="C284" s="214" t="s">
        <v>557</v>
      </c>
      <c r="D284" s="214" t="s">
        <v>159</v>
      </c>
      <c r="E284" s="215" t="s">
        <v>2599</v>
      </c>
      <c r="F284" s="216" t="s">
        <v>2600</v>
      </c>
      <c r="G284" s="217" t="s">
        <v>247</v>
      </c>
      <c r="H284" s="218">
        <v>20</v>
      </c>
      <c r="I284" s="219"/>
      <c r="J284" s="220">
        <f>ROUND(I284*H284,2)</f>
        <v>0</v>
      </c>
      <c r="K284" s="216" t="s">
        <v>163</v>
      </c>
      <c r="L284" s="45"/>
      <c r="M284" s="221" t="s">
        <v>19</v>
      </c>
      <c r="N284" s="222" t="s">
        <v>43</v>
      </c>
      <c r="O284" s="85"/>
      <c r="P284" s="223">
        <f>O284*H284</f>
        <v>0</v>
      </c>
      <c r="Q284" s="223">
        <v>0</v>
      </c>
      <c r="R284" s="223">
        <f>Q284*H284</f>
        <v>0</v>
      </c>
      <c r="S284" s="223">
        <v>0.0067</v>
      </c>
      <c r="T284" s="224">
        <f>S284*H284</f>
        <v>0.134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300</v>
      </c>
      <c r="AT284" s="225" t="s">
        <v>159</v>
      </c>
      <c r="AU284" s="225" t="s">
        <v>82</v>
      </c>
      <c r="AY284" s="18" t="s">
        <v>157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80</v>
      </c>
      <c r="BK284" s="226">
        <f>ROUND(I284*H284,2)</f>
        <v>0</v>
      </c>
      <c r="BL284" s="18" t="s">
        <v>300</v>
      </c>
      <c r="BM284" s="225" t="s">
        <v>2601</v>
      </c>
    </row>
    <row r="285" spans="1:47" s="2" customFormat="1" ht="12">
      <c r="A285" s="39"/>
      <c r="B285" s="40"/>
      <c r="C285" s="41"/>
      <c r="D285" s="227" t="s">
        <v>166</v>
      </c>
      <c r="E285" s="41"/>
      <c r="F285" s="228" t="s">
        <v>2602</v>
      </c>
      <c r="G285" s="41"/>
      <c r="H285" s="41"/>
      <c r="I285" s="229"/>
      <c r="J285" s="41"/>
      <c r="K285" s="41"/>
      <c r="L285" s="45"/>
      <c r="M285" s="230"/>
      <c r="N285" s="231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166</v>
      </c>
      <c r="AU285" s="18" t="s">
        <v>82</v>
      </c>
    </row>
    <row r="286" spans="1:47" s="2" customFormat="1" ht="12">
      <c r="A286" s="39"/>
      <c r="B286" s="40"/>
      <c r="C286" s="41"/>
      <c r="D286" s="232" t="s">
        <v>168</v>
      </c>
      <c r="E286" s="41"/>
      <c r="F286" s="233" t="s">
        <v>2603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168</v>
      </c>
      <c r="AU286" s="18" t="s">
        <v>82</v>
      </c>
    </row>
    <row r="287" spans="1:65" s="2" customFormat="1" ht="24.15" customHeight="1">
      <c r="A287" s="39"/>
      <c r="B287" s="40"/>
      <c r="C287" s="214" t="s">
        <v>567</v>
      </c>
      <c r="D287" s="214" t="s">
        <v>159</v>
      </c>
      <c r="E287" s="215" t="s">
        <v>2604</v>
      </c>
      <c r="F287" s="216" t="s">
        <v>2605</v>
      </c>
      <c r="G287" s="217" t="s">
        <v>247</v>
      </c>
      <c r="H287" s="218">
        <v>20</v>
      </c>
      <c r="I287" s="219"/>
      <c r="J287" s="220">
        <f>ROUND(I287*H287,2)</f>
        <v>0</v>
      </c>
      <c r="K287" s="216" t="s">
        <v>163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0.00959</v>
      </c>
      <c r="T287" s="224">
        <f>S287*H287</f>
        <v>0.1918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300</v>
      </c>
      <c r="AT287" s="225" t="s">
        <v>159</v>
      </c>
      <c r="AU287" s="225" t="s">
        <v>82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300</v>
      </c>
      <c r="BM287" s="225" t="s">
        <v>2606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2607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82</v>
      </c>
    </row>
    <row r="289" spans="1:47" s="2" customFormat="1" ht="12">
      <c r="A289" s="39"/>
      <c r="B289" s="40"/>
      <c r="C289" s="41"/>
      <c r="D289" s="232" t="s">
        <v>168</v>
      </c>
      <c r="E289" s="41"/>
      <c r="F289" s="233" t="s">
        <v>2608</v>
      </c>
      <c r="G289" s="41"/>
      <c r="H289" s="41"/>
      <c r="I289" s="229"/>
      <c r="J289" s="41"/>
      <c r="K289" s="41"/>
      <c r="L289" s="45"/>
      <c r="M289" s="230"/>
      <c r="N289" s="231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168</v>
      </c>
      <c r="AU289" s="18" t="s">
        <v>82</v>
      </c>
    </row>
    <row r="290" spans="1:65" s="2" customFormat="1" ht="24.15" customHeight="1">
      <c r="A290" s="39"/>
      <c r="B290" s="40"/>
      <c r="C290" s="214" t="s">
        <v>572</v>
      </c>
      <c r="D290" s="214" t="s">
        <v>159</v>
      </c>
      <c r="E290" s="215" t="s">
        <v>2609</v>
      </c>
      <c r="F290" s="216" t="s">
        <v>2610</v>
      </c>
      <c r="G290" s="217" t="s">
        <v>247</v>
      </c>
      <c r="H290" s="218">
        <v>20</v>
      </c>
      <c r="I290" s="219"/>
      <c r="J290" s="220">
        <f>ROUND(I290*H290,2)</f>
        <v>0</v>
      </c>
      <c r="K290" s="216" t="s">
        <v>163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0</v>
      </c>
      <c r="R290" s="223">
        <f>Q290*H290</f>
        <v>0</v>
      </c>
      <c r="S290" s="223">
        <v>0.01102</v>
      </c>
      <c r="T290" s="224">
        <f>S290*H290</f>
        <v>0.2204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300</v>
      </c>
      <c r="AT290" s="225" t="s">
        <v>159</v>
      </c>
      <c r="AU290" s="225" t="s">
        <v>82</v>
      </c>
      <c r="AY290" s="18" t="s">
        <v>157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80</v>
      </c>
      <c r="BK290" s="226">
        <f>ROUND(I290*H290,2)</f>
        <v>0</v>
      </c>
      <c r="BL290" s="18" t="s">
        <v>300</v>
      </c>
      <c r="BM290" s="225" t="s">
        <v>2611</v>
      </c>
    </row>
    <row r="291" spans="1:47" s="2" customFormat="1" ht="12">
      <c r="A291" s="39"/>
      <c r="B291" s="40"/>
      <c r="C291" s="41"/>
      <c r="D291" s="227" t="s">
        <v>166</v>
      </c>
      <c r="E291" s="41"/>
      <c r="F291" s="228" t="s">
        <v>2612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166</v>
      </c>
      <c r="AU291" s="18" t="s">
        <v>82</v>
      </c>
    </row>
    <row r="292" spans="1:47" s="2" customFormat="1" ht="12">
      <c r="A292" s="39"/>
      <c r="B292" s="40"/>
      <c r="C292" s="41"/>
      <c r="D292" s="232" t="s">
        <v>168</v>
      </c>
      <c r="E292" s="41"/>
      <c r="F292" s="233" t="s">
        <v>2613</v>
      </c>
      <c r="G292" s="41"/>
      <c r="H292" s="41"/>
      <c r="I292" s="229"/>
      <c r="J292" s="41"/>
      <c r="K292" s="41"/>
      <c r="L292" s="45"/>
      <c r="M292" s="230"/>
      <c r="N292" s="231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168</v>
      </c>
      <c r="AU292" s="18" t="s">
        <v>82</v>
      </c>
    </row>
    <row r="293" spans="1:65" s="2" customFormat="1" ht="24.15" customHeight="1">
      <c r="A293" s="39"/>
      <c r="B293" s="40"/>
      <c r="C293" s="214" t="s">
        <v>576</v>
      </c>
      <c r="D293" s="214" t="s">
        <v>159</v>
      </c>
      <c r="E293" s="215" t="s">
        <v>2614</v>
      </c>
      <c r="F293" s="216" t="s">
        <v>2615</v>
      </c>
      <c r="G293" s="217" t="s">
        <v>273</v>
      </c>
      <c r="H293" s="218">
        <v>2</v>
      </c>
      <c r="I293" s="219"/>
      <c r="J293" s="220">
        <f>ROUND(I293*H293,2)</f>
        <v>0</v>
      </c>
      <c r="K293" s="216" t="s">
        <v>163</v>
      </c>
      <c r="L293" s="45"/>
      <c r="M293" s="221" t="s">
        <v>19</v>
      </c>
      <c r="N293" s="222" t="s">
        <v>43</v>
      </c>
      <c r="O293" s="85"/>
      <c r="P293" s="223">
        <f>O293*H293</f>
        <v>0</v>
      </c>
      <c r="Q293" s="223">
        <v>0.01583</v>
      </c>
      <c r="R293" s="223">
        <f>Q293*H293</f>
        <v>0.03166</v>
      </c>
      <c r="S293" s="223">
        <v>0</v>
      </c>
      <c r="T293" s="22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300</v>
      </c>
      <c r="AT293" s="225" t="s">
        <v>159</v>
      </c>
      <c r="AU293" s="225" t="s">
        <v>82</v>
      </c>
      <c r="AY293" s="18" t="s">
        <v>157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80</v>
      </c>
      <c r="BK293" s="226">
        <f>ROUND(I293*H293,2)</f>
        <v>0</v>
      </c>
      <c r="BL293" s="18" t="s">
        <v>300</v>
      </c>
      <c r="BM293" s="225" t="s">
        <v>2616</v>
      </c>
    </row>
    <row r="294" spans="1:47" s="2" customFormat="1" ht="12">
      <c r="A294" s="39"/>
      <c r="B294" s="40"/>
      <c r="C294" s="41"/>
      <c r="D294" s="227" t="s">
        <v>166</v>
      </c>
      <c r="E294" s="41"/>
      <c r="F294" s="228" t="s">
        <v>2617</v>
      </c>
      <c r="G294" s="41"/>
      <c r="H294" s="41"/>
      <c r="I294" s="229"/>
      <c r="J294" s="41"/>
      <c r="K294" s="41"/>
      <c r="L294" s="45"/>
      <c r="M294" s="230"/>
      <c r="N294" s="231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166</v>
      </c>
      <c r="AU294" s="18" t="s">
        <v>82</v>
      </c>
    </row>
    <row r="295" spans="1:47" s="2" customFormat="1" ht="12">
      <c r="A295" s="39"/>
      <c r="B295" s="40"/>
      <c r="C295" s="41"/>
      <c r="D295" s="232" t="s">
        <v>168</v>
      </c>
      <c r="E295" s="41"/>
      <c r="F295" s="233" t="s">
        <v>2618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168</v>
      </c>
      <c r="AU295" s="18" t="s">
        <v>82</v>
      </c>
    </row>
    <row r="296" spans="1:65" s="2" customFormat="1" ht="24.15" customHeight="1">
      <c r="A296" s="39"/>
      <c r="B296" s="40"/>
      <c r="C296" s="214" t="s">
        <v>580</v>
      </c>
      <c r="D296" s="214" t="s">
        <v>159</v>
      </c>
      <c r="E296" s="215" t="s">
        <v>2619</v>
      </c>
      <c r="F296" s="216" t="s">
        <v>2620</v>
      </c>
      <c r="G296" s="217" t="s">
        <v>247</v>
      </c>
      <c r="H296" s="218">
        <v>19</v>
      </c>
      <c r="I296" s="219"/>
      <c r="J296" s="220">
        <f>ROUND(I296*H296,2)</f>
        <v>0</v>
      </c>
      <c r="K296" s="216" t="s">
        <v>163</v>
      </c>
      <c r="L296" s="45"/>
      <c r="M296" s="221" t="s">
        <v>19</v>
      </c>
      <c r="N296" s="222" t="s">
        <v>43</v>
      </c>
      <c r="O296" s="85"/>
      <c r="P296" s="223">
        <f>O296*H296</f>
        <v>0</v>
      </c>
      <c r="Q296" s="223">
        <v>0.00119</v>
      </c>
      <c r="R296" s="223">
        <f>Q296*H296</f>
        <v>0.02261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300</v>
      </c>
      <c r="AT296" s="225" t="s">
        <v>159</v>
      </c>
      <c r="AU296" s="225" t="s">
        <v>82</v>
      </c>
      <c r="AY296" s="18" t="s">
        <v>157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80</v>
      </c>
      <c r="BK296" s="226">
        <f>ROUND(I296*H296,2)</f>
        <v>0</v>
      </c>
      <c r="BL296" s="18" t="s">
        <v>300</v>
      </c>
      <c r="BM296" s="225" t="s">
        <v>2621</v>
      </c>
    </row>
    <row r="297" spans="1:47" s="2" customFormat="1" ht="12">
      <c r="A297" s="39"/>
      <c r="B297" s="40"/>
      <c r="C297" s="41"/>
      <c r="D297" s="227" t="s">
        <v>166</v>
      </c>
      <c r="E297" s="41"/>
      <c r="F297" s="228" t="s">
        <v>2622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166</v>
      </c>
      <c r="AU297" s="18" t="s">
        <v>82</v>
      </c>
    </row>
    <row r="298" spans="1:47" s="2" customFormat="1" ht="12">
      <c r="A298" s="39"/>
      <c r="B298" s="40"/>
      <c r="C298" s="41"/>
      <c r="D298" s="232" t="s">
        <v>168</v>
      </c>
      <c r="E298" s="41"/>
      <c r="F298" s="233" t="s">
        <v>2623</v>
      </c>
      <c r="G298" s="41"/>
      <c r="H298" s="41"/>
      <c r="I298" s="229"/>
      <c r="J298" s="41"/>
      <c r="K298" s="41"/>
      <c r="L298" s="45"/>
      <c r="M298" s="230"/>
      <c r="N298" s="231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168</v>
      </c>
      <c r="AU298" s="18" t="s">
        <v>82</v>
      </c>
    </row>
    <row r="299" spans="1:51" s="13" customFormat="1" ht="12">
      <c r="A299" s="13"/>
      <c r="B299" s="234"/>
      <c r="C299" s="235"/>
      <c r="D299" s="227" t="s">
        <v>170</v>
      </c>
      <c r="E299" s="236" t="s">
        <v>19</v>
      </c>
      <c r="F299" s="237" t="s">
        <v>2624</v>
      </c>
      <c r="G299" s="235"/>
      <c r="H299" s="238">
        <v>19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170</v>
      </c>
      <c r="AU299" s="244" t="s">
        <v>82</v>
      </c>
      <c r="AV299" s="13" t="s">
        <v>82</v>
      </c>
      <c r="AW299" s="13" t="s">
        <v>33</v>
      </c>
      <c r="AX299" s="13" t="s">
        <v>80</v>
      </c>
      <c r="AY299" s="244" t="s">
        <v>157</v>
      </c>
    </row>
    <row r="300" spans="1:65" s="2" customFormat="1" ht="24.15" customHeight="1">
      <c r="A300" s="39"/>
      <c r="B300" s="40"/>
      <c r="C300" s="214" t="s">
        <v>585</v>
      </c>
      <c r="D300" s="214" t="s">
        <v>159</v>
      </c>
      <c r="E300" s="215" t="s">
        <v>2625</v>
      </c>
      <c r="F300" s="216" t="s">
        <v>2626</v>
      </c>
      <c r="G300" s="217" t="s">
        <v>247</v>
      </c>
      <c r="H300" s="218">
        <v>25</v>
      </c>
      <c r="I300" s="219"/>
      <c r="J300" s="220">
        <f>ROUND(I300*H300,2)</f>
        <v>0</v>
      </c>
      <c r="K300" s="216" t="s">
        <v>163</v>
      </c>
      <c r="L300" s="45"/>
      <c r="M300" s="221" t="s">
        <v>19</v>
      </c>
      <c r="N300" s="222" t="s">
        <v>43</v>
      </c>
      <c r="O300" s="85"/>
      <c r="P300" s="223">
        <f>O300*H300</f>
        <v>0</v>
      </c>
      <c r="Q300" s="223">
        <v>0.0015</v>
      </c>
      <c r="R300" s="223">
        <f>Q300*H300</f>
        <v>0.0375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300</v>
      </c>
      <c r="AT300" s="225" t="s">
        <v>159</v>
      </c>
      <c r="AU300" s="225" t="s">
        <v>82</v>
      </c>
      <c r="AY300" s="18" t="s">
        <v>157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8" t="s">
        <v>80</v>
      </c>
      <c r="BK300" s="226">
        <f>ROUND(I300*H300,2)</f>
        <v>0</v>
      </c>
      <c r="BL300" s="18" t="s">
        <v>300</v>
      </c>
      <c r="BM300" s="225" t="s">
        <v>2627</v>
      </c>
    </row>
    <row r="301" spans="1:47" s="2" customFormat="1" ht="12">
      <c r="A301" s="39"/>
      <c r="B301" s="40"/>
      <c r="C301" s="41"/>
      <c r="D301" s="227" t="s">
        <v>166</v>
      </c>
      <c r="E301" s="41"/>
      <c r="F301" s="228" t="s">
        <v>2628</v>
      </c>
      <c r="G301" s="41"/>
      <c r="H301" s="41"/>
      <c r="I301" s="229"/>
      <c r="J301" s="41"/>
      <c r="K301" s="41"/>
      <c r="L301" s="45"/>
      <c r="M301" s="230"/>
      <c r="N301" s="231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166</v>
      </c>
      <c r="AU301" s="18" t="s">
        <v>82</v>
      </c>
    </row>
    <row r="302" spans="1:47" s="2" customFormat="1" ht="12">
      <c r="A302" s="39"/>
      <c r="B302" s="40"/>
      <c r="C302" s="41"/>
      <c r="D302" s="232" t="s">
        <v>168</v>
      </c>
      <c r="E302" s="41"/>
      <c r="F302" s="233" t="s">
        <v>2629</v>
      </c>
      <c r="G302" s="41"/>
      <c r="H302" s="41"/>
      <c r="I302" s="229"/>
      <c r="J302" s="41"/>
      <c r="K302" s="41"/>
      <c r="L302" s="45"/>
      <c r="M302" s="230"/>
      <c r="N302" s="231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168</v>
      </c>
      <c r="AU302" s="18" t="s">
        <v>82</v>
      </c>
    </row>
    <row r="303" spans="1:51" s="13" customFormat="1" ht="12">
      <c r="A303" s="13"/>
      <c r="B303" s="234"/>
      <c r="C303" s="235"/>
      <c r="D303" s="227" t="s">
        <v>170</v>
      </c>
      <c r="E303" s="236" t="s">
        <v>19</v>
      </c>
      <c r="F303" s="237" t="s">
        <v>2630</v>
      </c>
      <c r="G303" s="235"/>
      <c r="H303" s="238">
        <v>25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170</v>
      </c>
      <c r="AU303" s="244" t="s">
        <v>82</v>
      </c>
      <c r="AV303" s="13" t="s">
        <v>82</v>
      </c>
      <c r="AW303" s="13" t="s">
        <v>33</v>
      </c>
      <c r="AX303" s="13" t="s">
        <v>80</v>
      </c>
      <c r="AY303" s="244" t="s">
        <v>157</v>
      </c>
    </row>
    <row r="304" spans="1:65" s="2" customFormat="1" ht="24.15" customHeight="1">
      <c r="A304" s="39"/>
      <c r="B304" s="40"/>
      <c r="C304" s="214" t="s">
        <v>595</v>
      </c>
      <c r="D304" s="214" t="s">
        <v>159</v>
      </c>
      <c r="E304" s="215" t="s">
        <v>2631</v>
      </c>
      <c r="F304" s="216" t="s">
        <v>2632</v>
      </c>
      <c r="G304" s="217" t="s">
        <v>247</v>
      </c>
      <c r="H304" s="218">
        <v>44</v>
      </c>
      <c r="I304" s="219"/>
      <c r="J304" s="220">
        <f>ROUND(I304*H304,2)</f>
        <v>0</v>
      </c>
      <c r="K304" s="216" t="s">
        <v>163</v>
      </c>
      <c r="L304" s="45"/>
      <c r="M304" s="221" t="s">
        <v>19</v>
      </c>
      <c r="N304" s="222" t="s">
        <v>43</v>
      </c>
      <c r="O304" s="85"/>
      <c r="P304" s="223">
        <f>O304*H304</f>
        <v>0</v>
      </c>
      <c r="Q304" s="223">
        <v>0.00195</v>
      </c>
      <c r="R304" s="223">
        <f>Q304*H304</f>
        <v>0.0858</v>
      </c>
      <c r="S304" s="223">
        <v>0</v>
      </c>
      <c r="T304" s="224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300</v>
      </c>
      <c r="AT304" s="225" t="s">
        <v>159</v>
      </c>
      <c r="AU304" s="225" t="s">
        <v>82</v>
      </c>
      <c r="AY304" s="18" t="s">
        <v>157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80</v>
      </c>
      <c r="BK304" s="226">
        <f>ROUND(I304*H304,2)</f>
        <v>0</v>
      </c>
      <c r="BL304" s="18" t="s">
        <v>300</v>
      </c>
      <c r="BM304" s="225" t="s">
        <v>2633</v>
      </c>
    </row>
    <row r="305" spans="1:47" s="2" customFormat="1" ht="12">
      <c r="A305" s="39"/>
      <c r="B305" s="40"/>
      <c r="C305" s="41"/>
      <c r="D305" s="227" t="s">
        <v>166</v>
      </c>
      <c r="E305" s="41"/>
      <c r="F305" s="228" t="s">
        <v>2634</v>
      </c>
      <c r="G305" s="41"/>
      <c r="H305" s="41"/>
      <c r="I305" s="229"/>
      <c r="J305" s="41"/>
      <c r="K305" s="41"/>
      <c r="L305" s="45"/>
      <c r="M305" s="230"/>
      <c r="N305" s="231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166</v>
      </c>
      <c r="AU305" s="18" t="s">
        <v>82</v>
      </c>
    </row>
    <row r="306" spans="1:47" s="2" customFormat="1" ht="12">
      <c r="A306" s="39"/>
      <c r="B306" s="40"/>
      <c r="C306" s="41"/>
      <c r="D306" s="232" t="s">
        <v>168</v>
      </c>
      <c r="E306" s="41"/>
      <c r="F306" s="233" t="s">
        <v>2635</v>
      </c>
      <c r="G306" s="41"/>
      <c r="H306" s="41"/>
      <c r="I306" s="229"/>
      <c r="J306" s="41"/>
      <c r="K306" s="41"/>
      <c r="L306" s="45"/>
      <c r="M306" s="230"/>
      <c r="N306" s="231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168</v>
      </c>
      <c r="AU306" s="18" t="s">
        <v>82</v>
      </c>
    </row>
    <row r="307" spans="1:65" s="2" customFormat="1" ht="24.15" customHeight="1">
      <c r="A307" s="39"/>
      <c r="B307" s="40"/>
      <c r="C307" s="214" t="s">
        <v>601</v>
      </c>
      <c r="D307" s="214" t="s">
        <v>159</v>
      </c>
      <c r="E307" s="215" t="s">
        <v>2636</v>
      </c>
      <c r="F307" s="216" t="s">
        <v>2637</v>
      </c>
      <c r="G307" s="217" t="s">
        <v>247</v>
      </c>
      <c r="H307" s="218">
        <v>5</v>
      </c>
      <c r="I307" s="219"/>
      <c r="J307" s="220">
        <f>ROUND(I307*H307,2)</f>
        <v>0</v>
      </c>
      <c r="K307" s="216" t="s">
        <v>163</v>
      </c>
      <c r="L307" s="45"/>
      <c r="M307" s="221" t="s">
        <v>19</v>
      </c>
      <c r="N307" s="222" t="s">
        <v>43</v>
      </c>
      <c r="O307" s="85"/>
      <c r="P307" s="223">
        <f>O307*H307</f>
        <v>0</v>
      </c>
      <c r="Q307" s="223">
        <v>0.00261</v>
      </c>
      <c r="R307" s="223">
        <f>Q307*H307</f>
        <v>0.013049999999999999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300</v>
      </c>
      <c r="AT307" s="225" t="s">
        <v>159</v>
      </c>
      <c r="AU307" s="225" t="s">
        <v>82</v>
      </c>
      <c r="AY307" s="18" t="s">
        <v>157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80</v>
      </c>
      <c r="BK307" s="226">
        <f>ROUND(I307*H307,2)</f>
        <v>0</v>
      </c>
      <c r="BL307" s="18" t="s">
        <v>300</v>
      </c>
      <c r="BM307" s="225" t="s">
        <v>2638</v>
      </c>
    </row>
    <row r="308" spans="1:47" s="2" customFormat="1" ht="12">
      <c r="A308" s="39"/>
      <c r="B308" s="40"/>
      <c r="C308" s="41"/>
      <c r="D308" s="227" t="s">
        <v>166</v>
      </c>
      <c r="E308" s="41"/>
      <c r="F308" s="228" t="s">
        <v>2639</v>
      </c>
      <c r="G308" s="41"/>
      <c r="H308" s="41"/>
      <c r="I308" s="229"/>
      <c r="J308" s="41"/>
      <c r="K308" s="41"/>
      <c r="L308" s="45"/>
      <c r="M308" s="230"/>
      <c r="N308" s="231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166</v>
      </c>
      <c r="AU308" s="18" t="s">
        <v>82</v>
      </c>
    </row>
    <row r="309" spans="1:47" s="2" customFormat="1" ht="12">
      <c r="A309" s="39"/>
      <c r="B309" s="40"/>
      <c r="C309" s="41"/>
      <c r="D309" s="232" t="s">
        <v>168</v>
      </c>
      <c r="E309" s="41"/>
      <c r="F309" s="233" t="s">
        <v>2640</v>
      </c>
      <c r="G309" s="41"/>
      <c r="H309" s="41"/>
      <c r="I309" s="229"/>
      <c r="J309" s="41"/>
      <c r="K309" s="41"/>
      <c r="L309" s="45"/>
      <c r="M309" s="230"/>
      <c r="N309" s="231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168</v>
      </c>
      <c r="AU309" s="18" t="s">
        <v>82</v>
      </c>
    </row>
    <row r="310" spans="1:65" s="2" customFormat="1" ht="24.15" customHeight="1">
      <c r="A310" s="39"/>
      <c r="B310" s="40"/>
      <c r="C310" s="214" t="s">
        <v>614</v>
      </c>
      <c r="D310" s="214" t="s">
        <v>159</v>
      </c>
      <c r="E310" s="215" t="s">
        <v>2641</v>
      </c>
      <c r="F310" s="216" t="s">
        <v>2642</v>
      </c>
      <c r="G310" s="217" t="s">
        <v>247</v>
      </c>
      <c r="H310" s="218">
        <v>77</v>
      </c>
      <c r="I310" s="219"/>
      <c r="J310" s="220">
        <f>ROUND(I310*H310,2)</f>
        <v>0</v>
      </c>
      <c r="K310" s="216" t="s">
        <v>163</v>
      </c>
      <c r="L310" s="45"/>
      <c r="M310" s="221" t="s">
        <v>19</v>
      </c>
      <c r="N310" s="222" t="s">
        <v>43</v>
      </c>
      <c r="O310" s="85"/>
      <c r="P310" s="223">
        <f>O310*H310</f>
        <v>0</v>
      </c>
      <c r="Q310" s="223">
        <v>0.00084</v>
      </c>
      <c r="R310" s="223">
        <f>Q310*H310</f>
        <v>0.06468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300</v>
      </c>
      <c r="AT310" s="225" t="s">
        <v>159</v>
      </c>
      <c r="AU310" s="225" t="s">
        <v>82</v>
      </c>
      <c r="AY310" s="18" t="s">
        <v>157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8" t="s">
        <v>80</v>
      </c>
      <c r="BK310" s="226">
        <f>ROUND(I310*H310,2)</f>
        <v>0</v>
      </c>
      <c r="BL310" s="18" t="s">
        <v>300</v>
      </c>
      <c r="BM310" s="225" t="s">
        <v>2643</v>
      </c>
    </row>
    <row r="311" spans="1:47" s="2" customFormat="1" ht="12">
      <c r="A311" s="39"/>
      <c r="B311" s="40"/>
      <c r="C311" s="41"/>
      <c r="D311" s="227" t="s">
        <v>166</v>
      </c>
      <c r="E311" s="41"/>
      <c r="F311" s="228" t="s">
        <v>2644</v>
      </c>
      <c r="G311" s="41"/>
      <c r="H311" s="41"/>
      <c r="I311" s="229"/>
      <c r="J311" s="41"/>
      <c r="K311" s="41"/>
      <c r="L311" s="45"/>
      <c r="M311" s="230"/>
      <c r="N311" s="231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166</v>
      </c>
      <c r="AU311" s="18" t="s">
        <v>82</v>
      </c>
    </row>
    <row r="312" spans="1:47" s="2" customFormat="1" ht="12">
      <c r="A312" s="39"/>
      <c r="B312" s="40"/>
      <c r="C312" s="41"/>
      <c r="D312" s="232" t="s">
        <v>168</v>
      </c>
      <c r="E312" s="41"/>
      <c r="F312" s="233" t="s">
        <v>2645</v>
      </c>
      <c r="G312" s="41"/>
      <c r="H312" s="41"/>
      <c r="I312" s="229"/>
      <c r="J312" s="41"/>
      <c r="K312" s="41"/>
      <c r="L312" s="45"/>
      <c r="M312" s="230"/>
      <c r="N312" s="231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168</v>
      </c>
      <c r="AU312" s="18" t="s">
        <v>82</v>
      </c>
    </row>
    <row r="313" spans="1:51" s="13" customFormat="1" ht="12">
      <c r="A313" s="13"/>
      <c r="B313" s="234"/>
      <c r="C313" s="235"/>
      <c r="D313" s="227" t="s">
        <v>170</v>
      </c>
      <c r="E313" s="236" t="s">
        <v>19</v>
      </c>
      <c r="F313" s="237" t="s">
        <v>2646</v>
      </c>
      <c r="G313" s="235"/>
      <c r="H313" s="238">
        <v>77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170</v>
      </c>
      <c r="AU313" s="244" t="s">
        <v>82</v>
      </c>
      <c r="AV313" s="13" t="s">
        <v>82</v>
      </c>
      <c r="AW313" s="13" t="s">
        <v>33</v>
      </c>
      <c r="AX313" s="13" t="s">
        <v>80</v>
      </c>
      <c r="AY313" s="244" t="s">
        <v>157</v>
      </c>
    </row>
    <row r="314" spans="1:65" s="2" customFormat="1" ht="24.15" customHeight="1">
      <c r="A314" s="39"/>
      <c r="B314" s="40"/>
      <c r="C314" s="214" t="s">
        <v>626</v>
      </c>
      <c r="D314" s="214" t="s">
        <v>159</v>
      </c>
      <c r="E314" s="215" t="s">
        <v>2647</v>
      </c>
      <c r="F314" s="216" t="s">
        <v>2648</v>
      </c>
      <c r="G314" s="217" t="s">
        <v>247</v>
      </c>
      <c r="H314" s="218">
        <v>51</v>
      </c>
      <c r="I314" s="219"/>
      <c r="J314" s="220">
        <f>ROUND(I314*H314,2)</f>
        <v>0</v>
      </c>
      <c r="K314" s="216" t="s">
        <v>163</v>
      </c>
      <c r="L314" s="45"/>
      <c r="M314" s="221" t="s">
        <v>19</v>
      </c>
      <c r="N314" s="222" t="s">
        <v>43</v>
      </c>
      <c r="O314" s="85"/>
      <c r="P314" s="223">
        <f>O314*H314</f>
        <v>0</v>
      </c>
      <c r="Q314" s="223">
        <v>0.00116</v>
      </c>
      <c r="R314" s="223">
        <f>Q314*H314</f>
        <v>0.05916</v>
      </c>
      <c r="S314" s="223">
        <v>0</v>
      </c>
      <c r="T314" s="22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300</v>
      </c>
      <c r="AT314" s="225" t="s">
        <v>159</v>
      </c>
      <c r="AU314" s="225" t="s">
        <v>82</v>
      </c>
      <c r="AY314" s="18" t="s">
        <v>157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8" t="s">
        <v>80</v>
      </c>
      <c r="BK314" s="226">
        <f>ROUND(I314*H314,2)</f>
        <v>0</v>
      </c>
      <c r="BL314" s="18" t="s">
        <v>300</v>
      </c>
      <c r="BM314" s="225" t="s">
        <v>2649</v>
      </c>
    </row>
    <row r="315" spans="1:47" s="2" customFormat="1" ht="12">
      <c r="A315" s="39"/>
      <c r="B315" s="40"/>
      <c r="C315" s="41"/>
      <c r="D315" s="227" t="s">
        <v>166</v>
      </c>
      <c r="E315" s="41"/>
      <c r="F315" s="228" t="s">
        <v>2650</v>
      </c>
      <c r="G315" s="41"/>
      <c r="H315" s="41"/>
      <c r="I315" s="229"/>
      <c r="J315" s="41"/>
      <c r="K315" s="41"/>
      <c r="L315" s="45"/>
      <c r="M315" s="230"/>
      <c r="N315" s="231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166</v>
      </c>
      <c r="AU315" s="18" t="s">
        <v>82</v>
      </c>
    </row>
    <row r="316" spans="1:47" s="2" customFormat="1" ht="12">
      <c r="A316" s="39"/>
      <c r="B316" s="40"/>
      <c r="C316" s="41"/>
      <c r="D316" s="232" t="s">
        <v>168</v>
      </c>
      <c r="E316" s="41"/>
      <c r="F316" s="233" t="s">
        <v>2651</v>
      </c>
      <c r="G316" s="41"/>
      <c r="H316" s="41"/>
      <c r="I316" s="229"/>
      <c r="J316" s="41"/>
      <c r="K316" s="41"/>
      <c r="L316" s="45"/>
      <c r="M316" s="230"/>
      <c r="N316" s="231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168</v>
      </c>
      <c r="AU316" s="18" t="s">
        <v>82</v>
      </c>
    </row>
    <row r="317" spans="1:51" s="13" customFormat="1" ht="12">
      <c r="A317" s="13"/>
      <c r="B317" s="234"/>
      <c r="C317" s="235"/>
      <c r="D317" s="227" t="s">
        <v>170</v>
      </c>
      <c r="E317" s="236" t="s">
        <v>19</v>
      </c>
      <c r="F317" s="237" t="s">
        <v>2652</v>
      </c>
      <c r="G317" s="235"/>
      <c r="H317" s="238">
        <v>51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170</v>
      </c>
      <c r="AU317" s="244" t="s">
        <v>82</v>
      </c>
      <c r="AV317" s="13" t="s">
        <v>82</v>
      </c>
      <c r="AW317" s="13" t="s">
        <v>33</v>
      </c>
      <c r="AX317" s="13" t="s">
        <v>80</v>
      </c>
      <c r="AY317" s="244" t="s">
        <v>157</v>
      </c>
    </row>
    <row r="318" spans="1:65" s="2" customFormat="1" ht="24.15" customHeight="1">
      <c r="A318" s="39"/>
      <c r="B318" s="40"/>
      <c r="C318" s="214" t="s">
        <v>633</v>
      </c>
      <c r="D318" s="214" t="s">
        <v>159</v>
      </c>
      <c r="E318" s="215" t="s">
        <v>2653</v>
      </c>
      <c r="F318" s="216" t="s">
        <v>2654</v>
      </c>
      <c r="G318" s="217" t="s">
        <v>247</v>
      </c>
      <c r="H318" s="218">
        <v>23</v>
      </c>
      <c r="I318" s="219"/>
      <c r="J318" s="220">
        <f>ROUND(I318*H318,2)</f>
        <v>0</v>
      </c>
      <c r="K318" s="216" t="s">
        <v>163</v>
      </c>
      <c r="L318" s="45"/>
      <c r="M318" s="221" t="s">
        <v>19</v>
      </c>
      <c r="N318" s="222" t="s">
        <v>43</v>
      </c>
      <c r="O318" s="85"/>
      <c r="P318" s="223">
        <f>O318*H318</f>
        <v>0</v>
      </c>
      <c r="Q318" s="223">
        <v>0.00144</v>
      </c>
      <c r="R318" s="223">
        <f>Q318*H318</f>
        <v>0.033120000000000004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300</v>
      </c>
      <c r="AT318" s="225" t="s">
        <v>159</v>
      </c>
      <c r="AU318" s="225" t="s">
        <v>82</v>
      </c>
      <c r="AY318" s="18" t="s">
        <v>157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80</v>
      </c>
      <c r="BK318" s="226">
        <f>ROUND(I318*H318,2)</f>
        <v>0</v>
      </c>
      <c r="BL318" s="18" t="s">
        <v>300</v>
      </c>
      <c r="BM318" s="225" t="s">
        <v>2655</v>
      </c>
    </row>
    <row r="319" spans="1:47" s="2" customFormat="1" ht="12">
      <c r="A319" s="39"/>
      <c r="B319" s="40"/>
      <c r="C319" s="41"/>
      <c r="D319" s="227" t="s">
        <v>166</v>
      </c>
      <c r="E319" s="41"/>
      <c r="F319" s="228" t="s">
        <v>2656</v>
      </c>
      <c r="G319" s="41"/>
      <c r="H319" s="41"/>
      <c r="I319" s="229"/>
      <c r="J319" s="41"/>
      <c r="K319" s="41"/>
      <c r="L319" s="45"/>
      <c r="M319" s="230"/>
      <c r="N319" s="231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166</v>
      </c>
      <c r="AU319" s="18" t="s">
        <v>82</v>
      </c>
    </row>
    <row r="320" spans="1:47" s="2" customFormat="1" ht="12">
      <c r="A320" s="39"/>
      <c r="B320" s="40"/>
      <c r="C320" s="41"/>
      <c r="D320" s="232" t="s">
        <v>168</v>
      </c>
      <c r="E320" s="41"/>
      <c r="F320" s="233" t="s">
        <v>2657</v>
      </c>
      <c r="G320" s="41"/>
      <c r="H320" s="41"/>
      <c r="I320" s="229"/>
      <c r="J320" s="41"/>
      <c r="K320" s="41"/>
      <c r="L320" s="45"/>
      <c r="M320" s="230"/>
      <c r="N320" s="231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168</v>
      </c>
      <c r="AU320" s="18" t="s">
        <v>82</v>
      </c>
    </row>
    <row r="321" spans="1:51" s="13" customFormat="1" ht="12">
      <c r="A321" s="13"/>
      <c r="B321" s="234"/>
      <c r="C321" s="235"/>
      <c r="D321" s="227" t="s">
        <v>170</v>
      </c>
      <c r="E321" s="236" t="s">
        <v>19</v>
      </c>
      <c r="F321" s="237" t="s">
        <v>352</v>
      </c>
      <c r="G321" s="235"/>
      <c r="H321" s="238">
        <v>23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4" t="s">
        <v>170</v>
      </c>
      <c r="AU321" s="244" t="s">
        <v>82</v>
      </c>
      <c r="AV321" s="13" t="s">
        <v>82</v>
      </c>
      <c r="AW321" s="13" t="s">
        <v>33</v>
      </c>
      <c r="AX321" s="13" t="s">
        <v>80</v>
      </c>
      <c r="AY321" s="244" t="s">
        <v>157</v>
      </c>
    </row>
    <row r="322" spans="1:65" s="2" customFormat="1" ht="24.15" customHeight="1">
      <c r="A322" s="39"/>
      <c r="B322" s="40"/>
      <c r="C322" s="214" t="s">
        <v>641</v>
      </c>
      <c r="D322" s="214" t="s">
        <v>159</v>
      </c>
      <c r="E322" s="215" t="s">
        <v>2658</v>
      </c>
      <c r="F322" s="216" t="s">
        <v>2659</v>
      </c>
      <c r="G322" s="217" t="s">
        <v>247</v>
      </c>
      <c r="H322" s="218">
        <v>11</v>
      </c>
      <c r="I322" s="219"/>
      <c r="J322" s="220">
        <f>ROUND(I322*H322,2)</f>
        <v>0</v>
      </c>
      <c r="K322" s="216" t="s">
        <v>163</v>
      </c>
      <c r="L322" s="45"/>
      <c r="M322" s="221" t="s">
        <v>19</v>
      </c>
      <c r="N322" s="222" t="s">
        <v>43</v>
      </c>
      <c r="O322" s="85"/>
      <c r="P322" s="223">
        <f>O322*H322</f>
        <v>0</v>
      </c>
      <c r="Q322" s="223">
        <v>0.00281</v>
      </c>
      <c r="R322" s="223">
        <f>Q322*H322</f>
        <v>0.03091</v>
      </c>
      <c r="S322" s="223">
        <v>0</v>
      </c>
      <c r="T322" s="22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5" t="s">
        <v>300</v>
      </c>
      <c r="AT322" s="225" t="s">
        <v>159</v>
      </c>
      <c r="AU322" s="225" t="s">
        <v>82</v>
      </c>
      <c r="AY322" s="18" t="s">
        <v>157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8" t="s">
        <v>80</v>
      </c>
      <c r="BK322" s="226">
        <f>ROUND(I322*H322,2)</f>
        <v>0</v>
      </c>
      <c r="BL322" s="18" t="s">
        <v>300</v>
      </c>
      <c r="BM322" s="225" t="s">
        <v>2660</v>
      </c>
    </row>
    <row r="323" spans="1:47" s="2" customFormat="1" ht="12">
      <c r="A323" s="39"/>
      <c r="B323" s="40"/>
      <c r="C323" s="41"/>
      <c r="D323" s="227" t="s">
        <v>166</v>
      </c>
      <c r="E323" s="41"/>
      <c r="F323" s="228" t="s">
        <v>2661</v>
      </c>
      <c r="G323" s="41"/>
      <c r="H323" s="41"/>
      <c r="I323" s="229"/>
      <c r="J323" s="41"/>
      <c r="K323" s="41"/>
      <c r="L323" s="45"/>
      <c r="M323" s="230"/>
      <c r="N323" s="231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166</v>
      </c>
      <c r="AU323" s="18" t="s">
        <v>82</v>
      </c>
    </row>
    <row r="324" spans="1:47" s="2" customFormat="1" ht="12">
      <c r="A324" s="39"/>
      <c r="B324" s="40"/>
      <c r="C324" s="41"/>
      <c r="D324" s="232" t="s">
        <v>168</v>
      </c>
      <c r="E324" s="41"/>
      <c r="F324" s="233" t="s">
        <v>2662</v>
      </c>
      <c r="G324" s="41"/>
      <c r="H324" s="41"/>
      <c r="I324" s="229"/>
      <c r="J324" s="41"/>
      <c r="K324" s="41"/>
      <c r="L324" s="45"/>
      <c r="M324" s="230"/>
      <c r="N324" s="231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168</v>
      </c>
      <c r="AU324" s="18" t="s">
        <v>82</v>
      </c>
    </row>
    <row r="325" spans="1:51" s="13" customFormat="1" ht="12">
      <c r="A325" s="13"/>
      <c r="B325" s="234"/>
      <c r="C325" s="235"/>
      <c r="D325" s="227" t="s">
        <v>170</v>
      </c>
      <c r="E325" s="236" t="s">
        <v>19</v>
      </c>
      <c r="F325" s="237" t="s">
        <v>2663</v>
      </c>
      <c r="G325" s="235"/>
      <c r="H325" s="238">
        <v>11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170</v>
      </c>
      <c r="AU325" s="244" t="s">
        <v>82</v>
      </c>
      <c r="AV325" s="13" t="s">
        <v>82</v>
      </c>
      <c r="AW325" s="13" t="s">
        <v>33</v>
      </c>
      <c r="AX325" s="13" t="s">
        <v>80</v>
      </c>
      <c r="AY325" s="244" t="s">
        <v>157</v>
      </c>
    </row>
    <row r="326" spans="1:65" s="2" customFormat="1" ht="24.15" customHeight="1">
      <c r="A326" s="39"/>
      <c r="B326" s="40"/>
      <c r="C326" s="214" t="s">
        <v>263</v>
      </c>
      <c r="D326" s="214" t="s">
        <v>159</v>
      </c>
      <c r="E326" s="215" t="s">
        <v>2664</v>
      </c>
      <c r="F326" s="216" t="s">
        <v>2665</v>
      </c>
      <c r="G326" s="217" t="s">
        <v>247</v>
      </c>
      <c r="H326" s="218">
        <v>34</v>
      </c>
      <c r="I326" s="219"/>
      <c r="J326" s="220">
        <f>ROUND(I326*H326,2)</f>
        <v>0</v>
      </c>
      <c r="K326" s="216" t="s">
        <v>163</v>
      </c>
      <c r="L326" s="45"/>
      <c r="M326" s="221" t="s">
        <v>19</v>
      </c>
      <c r="N326" s="222" t="s">
        <v>43</v>
      </c>
      <c r="O326" s="85"/>
      <c r="P326" s="223">
        <f>O326*H326</f>
        <v>0</v>
      </c>
      <c r="Q326" s="223">
        <v>0.00362</v>
      </c>
      <c r="R326" s="223">
        <f>Q326*H326</f>
        <v>0.12308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300</v>
      </c>
      <c r="AT326" s="225" t="s">
        <v>159</v>
      </c>
      <c r="AU326" s="225" t="s">
        <v>82</v>
      </c>
      <c r="AY326" s="18" t="s">
        <v>157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80</v>
      </c>
      <c r="BK326" s="226">
        <f>ROUND(I326*H326,2)</f>
        <v>0</v>
      </c>
      <c r="BL326" s="18" t="s">
        <v>300</v>
      </c>
      <c r="BM326" s="225" t="s">
        <v>2666</v>
      </c>
    </row>
    <row r="327" spans="1:47" s="2" customFormat="1" ht="12">
      <c r="A327" s="39"/>
      <c r="B327" s="40"/>
      <c r="C327" s="41"/>
      <c r="D327" s="227" t="s">
        <v>166</v>
      </c>
      <c r="E327" s="41"/>
      <c r="F327" s="228" t="s">
        <v>2667</v>
      </c>
      <c r="G327" s="41"/>
      <c r="H327" s="41"/>
      <c r="I327" s="229"/>
      <c r="J327" s="41"/>
      <c r="K327" s="41"/>
      <c r="L327" s="45"/>
      <c r="M327" s="230"/>
      <c r="N327" s="231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166</v>
      </c>
      <c r="AU327" s="18" t="s">
        <v>82</v>
      </c>
    </row>
    <row r="328" spans="1:47" s="2" customFormat="1" ht="12">
      <c r="A328" s="39"/>
      <c r="B328" s="40"/>
      <c r="C328" s="41"/>
      <c r="D328" s="232" t="s">
        <v>168</v>
      </c>
      <c r="E328" s="41"/>
      <c r="F328" s="233" t="s">
        <v>2668</v>
      </c>
      <c r="G328" s="41"/>
      <c r="H328" s="41"/>
      <c r="I328" s="229"/>
      <c r="J328" s="41"/>
      <c r="K328" s="41"/>
      <c r="L328" s="45"/>
      <c r="M328" s="230"/>
      <c r="N328" s="231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168</v>
      </c>
      <c r="AU328" s="18" t="s">
        <v>82</v>
      </c>
    </row>
    <row r="329" spans="1:51" s="13" customFormat="1" ht="12">
      <c r="A329" s="13"/>
      <c r="B329" s="234"/>
      <c r="C329" s="235"/>
      <c r="D329" s="227" t="s">
        <v>170</v>
      </c>
      <c r="E329" s="236" t="s">
        <v>19</v>
      </c>
      <c r="F329" s="237" t="s">
        <v>2669</v>
      </c>
      <c r="G329" s="235"/>
      <c r="H329" s="238">
        <v>34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4" t="s">
        <v>170</v>
      </c>
      <c r="AU329" s="244" t="s">
        <v>82</v>
      </c>
      <c r="AV329" s="13" t="s">
        <v>82</v>
      </c>
      <c r="AW329" s="13" t="s">
        <v>33</v>
      </c>
      <c r="AX329" s="13" t="s">
        <v>80</v>
      </c>
      <c r="AY329" s="244" t="s">
        <v>157</v>
      </c>
    </row>
    <row r="330" spans="1:65" s="2" customFormat="1" ht="24.15" customHeight="1">
      <c r="A330" s="39"/>
      <c r="B330" s="40"/>
      <c r="C330" s="214" t="s">
        <v>252</v>
      </c>
      <c r="D330" s="214" t="s">
        <v>159</v>
      </c>
      <c r="E330" s="215" t="s">
        <v>2670</v>
      </c>
      <c r="F330" s="216" t="s">
        <v>2671</v>
      </c>
      <c r="G330" s="217" t="s">
        <v>247</v>
      </c>
      <c r="H330" s="218">
        <v>100</v>
      </c>
      <c r="I330" s="219"/>
      <c r="J330" s="220">
        <f>ROUND(I330*H330,2)</f>
        <v>0</v>
      </c>
      <c r="K330" s="216" t="s">
        <v>163</v>
      </c>
      <c r="L330" s="45"/>
      <c r="M330" s="221" t="s">
        <v>19</v>
      </c>
      <c r="N330" s="222" t="s">
        <v>43</v>
      </c>
      <c r="O330" s="85"/>
      <c r="P330" s="223">
        <f>O330*H330</f>
        <v>0</v>
      </c>
      <c r="Q330" s="223">
        <v>0.00098</v>
      </c>
      <c r="R330" s="223">
        <f>Q330*H330</f>
        <v>0.098</v>
      </c>
      <c r="S330" s="223">
        <v>0</v>
      </c>
      <c r="T330" s="224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5" t="s">
        <v>300</v>
      </c>
      <c r="AT330" s="225" t="s">
        <v>159</v>
      </c>
      <c r="AU330" s="225" t="s">
        <v>82</v>
      </c>
      <c r="AY330" s="18" t="s">
        <v>157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8" t="s">
        <v>80</v>
      </c>
      <c r="BK330" s="226">
        <f>ROUND(I330*H330,2)</f>
        <v>0</v>
      </c>
      <c r="BL330" s="18" t="s">
        <v>300</v>
      </c>
      <c r="BM330" s="225" t="s">
        <v>2672</v>
      </c>
    </row>
    <row r="331" spans="1:47" s="2" customFormat="1" ht="12">
      <c r="A331" s="39"/>
      <c r="B331" s="40"/>
      <c r="C331" s="41"/>
      <c r="D331" s="227" t="s">
        <v>166</v>
      </c>
      <c r="E331" s="41"/>
      <c r="F331" s="228" t="s">
        <v>2673</v>
      </c>
      <c r="G331" s="41"/>
      <c r="H331" s="41"/>
      <c r="I331" s="229"/>
      <c r="J331" s="41"/>
      <c r="K331" s="41"/>
      <c r="L331" s="45"/>
      <c r="M331" s="230"/>
      <c r="N331" s="231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166</v>
      </c>
      <c r="AU331" s="18" t="s">
        <v>82</v>
      </c>
    </row>
    <row r="332" spans="1:47" s="2" customFormat="1" ht="12">
      <c r="A332" s="39"/>
      <c r="B332" s="40"/>
      <c r="C332" s="41"/>
      <c r="D332" s="232" t="s">
        <v>168</v>
      </c>
      <c r="E332" s="41"/>
      <c r="F332" s="233" t="s">
        <v>2674</v>
      </c>
      <c r="G332" s="41"/>
      <c r="H332" s="41"/>
      <c r="I332" s="229"/>
      <c r="J332" s="41"/>
      <c r="K332" s="41"/>
      <c r="L332" s="45"/>
      <c r="M332" s="230"/>
      <c r="N332" s="231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168</v>
      </c>
      <c r="AU332" s="18" t="s">
        <v>82</v>
      </c>
    </row>
    <row r="333" spans="1:51" s="13" customFormat="1" ht="12">
      <c r="A333" s="13"/>
      <c r="B333" s="234"/>
      <c r="C333" s="235"/>
      <c r="D333" s="227" t="s">
        <v>170</v>
      </c>
      <c r="E333" s="236" t="s">
        <v>19</v>
      </c>
      <c r="F333" s="237" t="s">
        <v>2675</v>
      </c>
      <c r="G333" s="235"/>
      <c r="H333" s="238">
        <v>100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170</v>
      </c>
      <c r="AU333" s="244" t="s">
        <v>82</v>
      </c>
      <c r="AV333" s="13" t="s">
        <v>82</v>
      </c>
      <c r="AW333" s="13" t="s">
        <v>33</v>
      </c>
      <c r="AX333" s="13" t="s">
        <v>80</v>
      </c>
      <c r="AY333" s="244" t="s">
        <v>157</v>
      </c>
    </row>
    <row r="334" spans="1:65" s="2" customFormat="1" ht="24.15" customHeight="1">
      <c r="A334" s="39"/>
      <c r="B334" s="40"/>
      <c r="C334" s="214" t="s">
        <v>291</v>
      </c>
      <c r="D334" s="214" t="s">
        <v>159</v>
      </c>
      <c r="E334" s="215" t="s">
        <v>2676</v>
      </c>
      <c r="F334" s="216" t="s">
        <v>2677</v>
      </c>
      <c r="G334" s="217" t="s">
        <v>247</v>
      </c>
      <c r="H334" s="218">
        <v>63</v>
      </c>
      <c r="I334" s="219"/>
      <c r="J334" s="220">
        <f>ROUND(I334*H334,2)</f>
        <v>0</v>
      </c>
      <c r="K334" s="216" t="s">
        <v>163</v>
      </c>
      <c r="L334" s="45"/>
      <c r="M334" s="221" t="s">
        <v>19</v>
      </c>
      <c r="N334" s="222" t="s">
        <v>43</v>
      </c>
      <c r="O334" s="85"/>
      <c r="P334" s="223">
        <f>O334*H334</f>
        <v>0</v>
      </c>
      <c r="Q334" s="223">
        <v>0.00126</v>
      </c>
      <c r="R334" s="223">
        <f>Q334*H334</f>
        <v>0.07938</v>
      </c>
      <c r="S334" s="223">
        <v>0</v>
      </c>
      <c r="T334" s="22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5" t="s">
        <v>300</v>
      </c>
      <c r="AT334" s="225" t="s">
        <v>159</v>
      </c>
      <c r="AU334" s="225" t="s">
        <v>82</v>
      </c>
      <c r="AY334" s="18" t="s">
        <v>157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8" t="s">
        <v>80</v>
      </c>
      <c r="BK334" s="226">
        <f>ROUND(I334*H334,2)</f>
        <v>0</v>
      </c>
      <c r="BL334" s="18" t="s">
        <v>300</v>
      </c>
      <c r="BM334" s="225" t="s">
        <v>2678</v>
      </c>
    </row>
    <row r="335" spans="1:47" s="2" customFormat="1" ht="12">
      <c r="A335" s="39"/>
      <c r="B335" s="40"/>
      <c r="C335" s="41"/>
      <c r="D335" s="227" t="s">
        <v>166</v>
      </c>
      <c r="E335" s="41"/>
      <c r="F335" s="228" t="s">
        <v>2679</v>
      </c>
      <c r="G335" s="41"/>
      <c r="H335" s="41"/>
      <c r="I335" s="229"/>
      <c r="J335" s="41"/>
      <c r="K335" s="41"/>
      <c r="L335" s="45"/>
      <c r="M335" s="230"/>
      <c r="N335" s="231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166</v>
      </c>
      <c r="AU335" s="18" t="s">
        <v>82</v>
      </c>
    </row>
    <row r="336" spans="1:47" s="2" customFormat="1" ht="12">
      <c r="A336" s="39"/>
      <c r="B336" s="40"/>
      <c r="C336" s="41"/>
      <c r="D336" s="232" t="s">
        <v>168</v>
      </c>
      <c r="E336" s="41"/>
      <c r="F336" s="233" t="s">
        <v>2680</v>
      </c>
      <c r="G336" s="41"/>
      <c r="H336" s="41"/>
      <c r="I336" s="229"/>
      <c r="J336" s="41"/>
      <c r="K336" s="41"/>
      <c r="L336" s="45"/>
      <c r="M336" s="230"/>
      <c r="N336" s="231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168</v>
      </c>
      <c r="AU336" s="18" t="s">
        <v>82</v>
      </c>
    </row>
    <row r="337" spans="1:51" s="13" customFormat="1" ht="12">
      <c r="A337" s="13"/>
      <c r="B337" s="234"/>
      <c r="C337" s="235"/>
      <c r="D337" s="227" t="s">
        <v>170</v>
      </c>
      <c r="E337" s="236" t="s">
        <v>19</v>
      </c>
      <c r="F337" s="237" t="s">
        <v>2681</v>
      </c>
      <c r="G337" s="235"/>
      <c r="H337" s="238">
        <v>63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170</v>
      </c>
      <c r="AU337" s="244" t="s">
        <v>82</v>
      </c>
      <c r="AV337" s="13" t="s">
        <v>82</v>
      </c>
      <c r="AW337" s="13" t="s">
        <v>33</v>
      </c>
      <c r="AX337" s="13" t="s">
        <v>80</v>
      </c>
      <c r="AY337" s="244" t="s">
        <v>157</v>
      </c>
    </row>
    <row r="338" spans="1:65" s="2" customFormat="1" ht="24.15" customHeight="1">
      <c r="A338" s="39"/>
      <c r="B338" s="40"/>
      <c r="C338" s="214" t="s">
        <v>1119</v>
      </c>
      <c r="D338" s="214" t="s">
        <v>159</v>
      </c>
      <c r="E338" s="215" t="s">
        <v>2682</v>
      </c>
      <c r="F338" s="216" t="s">
        <v>2683</v>
      </c>
      <c r="G338" s="217" t="s">
        <v>247</v>
      </c>
      <c r="H338" s="218">
        <v>36</v>
      </c>
      <c r="I338" s="219"/>
      <c r="J338" s="220">
        <f>ROUND(I338*H338,2)</f>
        <v>0</v>
      </c>
      <c r="K338" s="216" t="s">
        <v>163</v>
      </c>
      <c r="L338" s="45"/>
      <c r="M338" s="221" t="s">
        <v>19</v>
      </c>
      <c r="N338" s="222" t="s">
        <v>43</v>
      </c>
      <c r="O338" s="85"/>
      <c r="P338" s="223">
        <f>O338*H338</f>
        <v>0</v>
      </c>
      <c r="Q338" s="223">
        <v>0.00153</v>
      </c>
      <c r="R338" s="223">
        <f>Q338*H338</f>
        <v>0.05508</v>
      </c>
      <c r="S338" s="223">
        <v>0</v>
      </c>
      <c r="T338" s="22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300</v>
      </c>
      <c r="AT338" s="225" t="s">
        <v>159</v>
      </c>
      <c r="AU338" s="225" t="s">
        <v>82</v>
      </c>
      <c r="AY338" s="18" t="s">
        <v>157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8" t="s">
        <v>80</v>
      </c>
      <c r="BK338" s="226">
        <f>ROUND(I338*H338,2)</f>
        <v>0</v>
      </c>
      <c r="BL338" s="18" t="s">
        <v>300</v>
      </c>
      <c r="BM338" s="225" t="s">
        <v>2684</v>
      </c>
    </row>
    <row r="339" spans="1:47" s="2" customFormat="1" ht="12">
      <c r="A339" s="39"/>
      <c r="B339" s="40"/>
      <c r="C339" s="41"/>
      <c r="D339" s="227" t="s">
        <v>166</v>
      </c>
      <c r="E339" s="41"/>
      <c r="F339" s="228" t="s">
        <v>2685</v>
      </c>
      <c r="G339" s="41"/>
      <c r="H339" s="41"/>
      <c r="I339" s="229"/>
      <c r="J339" s="41"/>
      <c r="K339" s="41"/>
      <c r="L339" s="45"/>
      <c r="M339" s="230"/>
      <c r="N339" s="231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166</v>
      </c>
      <c r="AU339" s="18" t="s">
        <v>82</v>
      </c>
    </row>
    <row r="340" spans="1:47" s="2" customFormat="1" ht="12">
      <c r="A340" s="39"/>
      <c r="B340" s="40"/>
      <c r="C340" s="41"/>
      <c r="D340" s="232" t="s">
        <v>168</v>
      </c>
      <c r="E340" s="41"/>
      <c r="F340" s="233" t="s">
        <v>2686</v>
      </c>
      <c r="G340" s="41"/>
      <c r="H340" s="41"/>
      <c r="I340" s="229"/>
      <c r="J340" s="41"/>
      <c r="K340" s="41"/>
      <c r="L340" s="45"/>
      <c r="M340" s="230"/>
      <c r="N340" s="231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168</v>
      </c>
      <c r="AU340" s="18" t="s">
        <v>82</v>
      </c>
    </row>
    <row r="341" spans="1:51" s="13" customFormat="1" ht="12">
      <c r="A341" s="13"/>
      <c r="B341" s="234"/>
      <c r="C341" s="235"/>
      <c r="D341" s="227" t="s">
        <v>170</v>
      </c>
      <c r="E341" s="236" t="s">
        <v>19</v>
      </c>
      <c r="F341" s="237" t="s">
        <v>2687</v>
      </c>
      <c r="G341" s="235"/>
      <c r="H341" s="238">
        <v>36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170</v>
      </c>
      <c r="AU341" s="244" t="s">
        <v>82</v>
      </c>
      <c r="AV341" s="13" t="s">
        <v>82</v>
      </c>
      <c r="AW341" s="13" t="s">
        <v>33</v>
      </c>
      <c r="AX341" s="13" t="s">
        <v>80</v>
      </c>
      <c r="AY341" s="244" t="s">
        <v>157</v>
      </c>
    </row>
    <row r="342" spans="1:65" s="2" customFormat="1" ht="24.15" customHeight="1">
      <c r="A342" s="39"/>
      <c r="B342" s="40"/>
      <c r="C342" s="214" t="s">
        <v>1123</v>
      </c>
      <c r="D342" s="214" t="s">
        <v>159</v>
      </c>
      <c r="E342" s="215" t="s">
        <v>2688</v>
      </c>
      <c r="F342" s="216" t="s">
        <v>2689</v>
      </c>
      <c r="G342" s="217" t="s">
        <v>247</v>
      </c>
      <c r="H342" s="218">
        <v>19</v>
      </c>
      <c r="I342" s="219"/>
      <c r="J342" s="220">
        <f>ROUND(I342*H342,2)</f>
        <v>0</v>
      </c>
      <c r="K342" s="216" t="s">
        <v>163</v>
      </c>
      <c r="L342" s="45"/>
      <c r="M342" s="221" t="s">
        <v>19</v>
      </c>
      <c r="N342" s="222" t="s">
        <v>43</v>
      </c>
      <c r="O342" s="85"/>
      <c r="P342" s="223">
        <f>O342*H342</f>
        <v>0</v>
      </c>
      <c r="Q342" s="223">
        <v>0.00284</v>
      </c>
      <c r="R342" s="223">
        <f>Q342*H342</f>
        <v>0.05396</v>
      </c>
      <c r="S342" s="223">
        <v>0</v>
      </c>
      <c r="T342" s="22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5" t="s">
        <v>300</v>
      </c>
      <c r="AT342" s="225" t="s">
        <v>159</v>
      </c>
      <c r="AU342" s="225" t="s">
        <v>82</v>
      </c>
      <c r="AY342" s="18" t="s">
        <v>157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8" t="s">
        <v>80</v>
      </c>
      <c r="BK342" s="226">
        <f>ROUND(I342*H342,2)</f>
        <v>0</v>
      </c>
      <c r="BL342" s="18" t="s">
        <v>300</v>
      </c>
      <c r="BM342" s="225" t="s">
        <v>2690</v>
      </c>
    </row>
    <row r="343" spans="1:47" s="2" customFormat="1" ht="12">
      <c r="A343" s="39"/>
      <c r="B343" s="40"/>
      <c r="C343" s="41"/>
      <c r="D343" s="227" t="s">
        <v>166</v>
      </c>
      <c r="E343" s="41"/>
      <c r="F343" s="228" t="s">
        <v>2691</v>
      </c>
      <c r="G343" s="41"/>
      <c r="H343" s="41"/>
      <c r="I343" s="229"/>
      <c r="J343" s="41"/>
      <c r="K343" s="41"/>
      <c r="L343" s="45"/>
      <c r="M343" s="230"/>
      <c r="N343" s="231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166</v>
      </c>
      <c r="AU343" s="18" t="s">
        <v>82</v>
      </c>
    </row>
    <row r="344" spans="1:47" s="2" customFormat="1" ht="12">
      <c r="A344" s="39"/>
      <c r="B344" s="40"/>
      <c r="C344" s="41"/>
      <c r="D344" s="232" t="s">
        <v>168</v>
      </c>
      <c r="E344" s="41"/>
      <c r="F344" s="233" t="s">
        <v>2692</v>
      </c>
      <c r="G344" s="41"/>
      <c r="H344" s="41"/>
      <c r="I344" s="229"/>
      <c r="J344" s="41"/>
      <c r="K344" s="41"/>
      <c r="L344" s="45"/>
      <c r="M344" s="230"/>
      <c r="N344" s="231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168</v>
      </c>
      <c r="AU344" s="18" t="s">
        <v>82</v>
      </c>
    </row>
    <row r="345" spans="1:51" s="13" customFormat="1" ht="12">
      <c r="A345" s="13"/>
      <c r="B345" s="234"/>
      <c r="C345" s="235"/>
      <c r="D345" s="227" t="s">
        <v>170</v>
      </c>
      <c r="E345" s="236" t="s">
        <v>19</v>
      </c>
      <c r="F345" s="237" t="s">
        <v>2693</v>
      </c>
      <c r="G345" s="235"/>
      <c r="H345" s="238">
        <v>19</v>
      </c>
      <c r="I345" s="239"/>
      <c r="J345" s="235"/>
      <c r="K345" s="235"/>
      <c r="L345" s="240"/>
      <c r="M345" s="241"/>
      <c r="N345" s="242"/>
      <c r="O345" s="242"/>
      <c r="P345" s="242"/>
      <c r="Q345" s="242"/>
      <c r="R345" s="242"/>
      <c r="S345" s="242"/>
      <c r="T345" s="24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4" t="s">
        <v>170</v>
      </c>
      <c r="AU345" s="244" t="s">
        <v>82</v>
      </c>
      <c r="AV345" s="13" t="s">
        <v>82</v>
      </c>
      <c r="AW345" s="13" t="s">
        <v>33</v>
      </c>
      <c r="AX345" s="13" t="s">
        <v>80</v>
      </c>
      <c r="AY345" s="244" t="s">
        <v>157</v>
      </c>
    </row>
    <row r="346" spans="1:65" s="2" customFormat="1" ht="24.15" customHeight="1">
      <c r="A346" s="39"/>
      <c r="B346" s="40"/>
      <c r="C346" s="214" t="s">
        <v>1129</v>
      </c>
      <c r="D346" s="214" t="s">
        <v>159</v>
      </c>
      <c r="E346" s="215" t="s">
        <v>2694</v>
      </c>
      <c r="F346" s="216" t="s">
        <v>2695</v>
      </c>
      <c r="G346" s="217" t="s">
        <v>308</v>
      </c>
      <c r="H346" s="218">
        <v>111</v>
      </c>
      <c r="I346" s="219"/>
      <c r="J346" s="220">
        <f>ROUND(I346*H346,2)</f>
        <v>0</v>
      </c>
      <c r="K346" s="216" t="s">
        <v>163</v>
      </c>
      <c r="L346" s="45"/>
      <c r="M346" s="221" t="s">
        <v>19</v>
      </c>
      <c r="N346" s="222" t="s">
        <v>43</v>
      </c>
      <c r="O346" s="85"/>
      <c r="P346" s="223">
        <f>O346*H346</f>
        <v>0</v>
      </c>
      <c r="Q346" s="223">
        <v>8E-05</v>
      </c>
      <c r="R346" s="223">
        <f>Q346*H346</f>
        <v>0.00888</v>
      </c>
      <c r="S346" s="223">
        <v>0</v>
      </c>
      <c r="T346" s="224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5" t="s">
        <v>300</v>
      </c>
      <c r="AT346" s="225" t="s">
        <v>159</v>
      </c>
      <c r="AU346" s="225" t="s">
        <v>82</v>
      </c>
      <c r="AY346" s="18" t="s">
        <v>157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8" t="s">
        <v>80</v>
      </c>
      <c r="BK346" s="226">
        <f>ROUND(I346*H346,2)</f>
        <v>0</v>
      </c>
      <c r="BL346" s="18" t="s">
        <v>300</v>
      </c>
      <c r="BM346" s="225" t="s">
        <v>2696</v>
      </c>
    </row>
    <row r="347" spans="1:47" s="2" customFormat="1" ht="12">
      <c r="A347" s="39"/>
      <c r="B347" s="40"/>
      <c r="C347" s="41"/>
      <c r="D347" s="227" t="s">
        <v>166</v>
      </c>
      <c r="E347" s="41"/>
      <c r="F347" s="228" t="s">
        <v>2697</v>
      </c>
      <c r="G347" s="41"/>
      <c r="H347" s="41"/>
      <c r="I347" s="229"/>
      <c r="J347" s="41"/>
      <c r="K347" s="41"/>
      <c r="L347" s="45"/>
      <c r="M347" s="230"/>
      <c r="N347" s="231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166</v>
      </c>
      <c r="AU347" s="18" t="s">
        <v>82</v>
      </c>
    </row>
    <row r="348" spans="1:47" s="2" customFormat="1" ht="12">
      <c r="A348" s="39"/>
      <c r="B348" s="40"/>
      <c r="C348" s="41"/>
      <c r="D348" s="232" t="s">
        <v>168</v>
      </c>
      <c r="E348" s="41"/>
      <c r="F348" s="233" t="s">
        <v>2698</v>
      </c>
      <c r="G348" s="41"/>
      <c r="H348" s="41"/>
      <c r="I348" s="229"/>
      <c r="J348" s="41"/>
      <c r="K348" s="41"/>
      <c r="L348" s="45"/>
      <c r="M348" s="230"/>
      <c r="N348" s="231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168</v>
      </c>
      <c r="AU348" s="18" t="s">
        <v>82</v>
      </c>
    </row>
    <row r="349" spans="1:51" s="13" customFormat="1" ht="12">
      <c r="A349" s="13"/>
      <c r="B349" s="234"/>
      <c r="C349" s="235"/>
      <c r="D349" s="227" t="s">
        <v>170</v>
      </c>
      <c r="E349" s="236" t="s">
        <v>19</v>
      </c>
      <c r="F349" s="237" t="s">
        <v>2699</v>
      </c>
      <c r="G349" s="235"/>
      <c r="H349" s="238">
        <v>111</v>
      </c>
      <c r="I349" s="239"/>
      <c r="J349" s="235"/>
      <c r="K349" s="235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170</v>
      </c>
      <c r="AU349" s="244" t="s">
        <v>82</v>
      </c>
      <c r="AV349" s="13" t="s">
        <v>82</v>
      </c>
      <c r="AW349" s="13" t="s">
        <v>33</v>
      </c>
      <c r="AX349" s="13" t="s">
        <v>80</v>
      </c>
      <c r="AY349" s="244" t="s">
        <v>157</v>
      </c>
    </row>
    <row r="350" spans="1:65" s="2" customFormat="1" ht="24.15" customHeight="1">
      <c r="A350" s="39"/>
      <c r="B350" s="40"/>
      <c r="C350" s="214" t="s">
        <v>1136</v>
      </c>
      <c r="D350" s="214" t="s">
        <v>159</v>
      </c>
      <c r="E350" s="215" t="s">
        <v>2700</v>
      </c>
      <c r="F350" s="216" t="s">
        <v>2701</v>
      </c>
      <c r="G350" s="217" t="s">
        <v>308</v>
      </c>
      <c r="H350" s="218">
        <v>247</v>
      </c>
      <c r="I350" s="219"/>
      <c r="J350" s="220">
        <f>ROUND(I350*H350,2)</f>
        <v>0</v>
      </c>
      <c r="K350" s="216" t="s">
        <v>163</v>
      </c>
      <c r="L350" s="45"/>
      <c r="M350" s="221" t="s">
        <v>19</v>
      </c>
      <c r="N350" s="222" t="s">
        <v>43</v>
      </c>
      <c r="O350" s="85"/>
      <c r="P350" s="223">
        <f>O350*H350</f>
        <v>0</v>
      </c>
      <c r="Q350" s="223">
        <v>0.00011</v>
      </c>
      <c r="R350" s="223">
        <f>Q350*H350</f>
        <v>0.02717</v>
      </c>
      <c r="S350" s="223">
        <v>0</v>
      </c>
      <c r="T350" s="22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5" t="s">
        <v>300</v>
      </c>
      <c r="AT350" s="225" t="s">
        <v>159</v>
      </c>
      <c r="AU350" s="225" t="s">
        <v>82</v>
      </c>
      <c r="AY350" s="18" t="s">
        <v>157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8" t="s">
        <v>80</v>
      </c>
      <c r="BK350" s="226">
        <f>ROUND(I350*H350,2)</f>
        <v>0</v>
      </c>
      <c r="BL350" s="18" t="s">
        <v>300</v>
      </c>
      <c r="BM350" s="225" t="s">
        <v>2702</v>
      </c>
    </row>
    <row r="351" spans="1:47" s="2" customFormat="1" ht="12">
      <c r="A351" s="39"/>
      <c r="B351" s="40"/>
      <c r="C351" s="41"/>
      <c r="D351" s="227" t="s">
        <v>166</v>
      </c>
      <c r="E351" s="41"/>
      <c r="F351" s="228" t="s">
        <v>2703</v>
      </c>
      <c r="G351" s="41"/>
      <c r="H351" s="41"/>
      <c r="I351" s="229"/>
      <c r="J351" s="41"/>
      <c r="K351" s="41"/>
      <c r="L351" s="45"/>
      <c r="M351" s="230"/>
      <c r="N351" s="231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166</v>
      </c>
      <c r="AU351" s="18" t="s">
        <v>82</v>
      </c>
    </row>
    <row r="352" spans="1:47" s="2" customFormat="1" ht="12">
      <c r="A352" s="39"/>
      <c r="B352" s="40"/>
      <c r="C352" s="41"/>
      <c r="D352" s="232" t="s">
        <v>168</v>
      </c>
      <c r="E352" s="41"/>
      <c r="F352" s="233" t="s">
        <v>2704</v>
      </c>
      <c r="G352" s="41"/>
      <c r="H352" s="41"/>
      <c r="I352" s="229"/>
      <c r="J352" s="41"/>
      <c r="K352" s="41"/>
      <c r="L352" s="45"/>
      <c r="M352" s="230"/>
      <c r="N352" s="231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168</v>
      </c>
      <c r="AU352" s="18" t="s">
        <v>82</v>
      </c>
    </row>
    <row r="353" spans="1:51" s="13" customFormat="1" ht="12">
      <c r="A353" s="13"/>
      <c r="B353" s="234"/>
      <c r="C353" s="235"/>
      <c r="D353" s="227" t="s">
        <v>170</v>
      </c>
      <c r="E353" s="236" t="s">
        <v>19</v>
      </c>
      <c r="F353" s="237" t="s">
        <v>2705</v>
      </c>
      <c r="G353" s="235"/>
      <c r="H353" s="238">
        <v>136</v>
      </c>
      <c r="I353" s="239"/>
      <c r="J353" s="235"/>
      <c r="K353" s="235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170</v>
      </c>
      <c r="AU353" s="244" t="s">
        <v>82</v>
      </c>
      <c r="AV353" s="13" t="s">
        <v>82</v>
      </c>
      <c r="AW353" s="13" t="s">
        <v>33</v>
      </c>
      <c r="AX353" s="13" t="s">
        <v>72</v>
      </c>
      <c r="AY353" s="244" t="s">
        <v>157</v>
      </c>
    </row>
    <row r="354" spans="1:51" s="13" customFormat="1" ht="12">
      <c r="A354" s="13"/>
      <c r="B354" s="234"/>
      <c r="C354" s="235"/>
      <c r="D354" s="227" t="s">
        <v>170</v>
      </c>
      <c r="E354" s="236" t="s">
        <v>19</v>
      </c>
      <c r="F354" s="237" t="s">
        <v>521</v>
      </c>
      <c r="G354" s="235"/>
      <c r="H354" s="238">
        <v>47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170</v>
      </c>
      <c r="AU354" s="244" t="s">
        <v>82</v>
      </c>
      <c r="AV354" s="13" t="s">
        <v>82</v>
      </c>
      <c r="AW354" s="13" t="s">
        <v>33</v>
      </c>
      <c r="AX354" s="13" t="s">
        <v>72</v>
      </c>
      <c r="AY354" s="244" t="s">
        <v>157</v>
      </c>
    </row>
    <row r="355" spans="1:51" s="13" customFormat="1" ht="12">
      <c r="A355" s="13"/>
      <c r="B355" s="234"/>
      <c r="C355" s="235"/>
      <c r="D355" s="227" t="s">
        <v>170</v>
      </c>
      <c r="E355" s="236" t="s">
        <v>19</v>
      </c>
      <c r="F355" s="237" t="s">
        <v>2706</v>
      </c>
      <c r="G355" s="235"/>
      <c r="H355" s="238">
        <v>64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170</v>
      </c>
      <c r="AU355" s="244" t="s">
        <v>82</v>
      </c>
      <c r="AV355" s="13" t="s">
        <v>82</v>
      </c>
      <c r="AW355" s="13" t="s">
        <v>33</v>
      </c>
      <c r="AX355" s="13" t="s">
        <v>72</v>
      </c>
      <c r="AY355" s="244" t="s">
        <v>157</v>
      </c>
    </row>
    <row r="356" spans="1:51" s="15" customFormat="1" ht="12">
      <c r="A356" s="15"/>
      <c r="B356" s="256"/>
      <c r="C356" s="257"/>
      <c r="D356" s="227" t="s">
        <v>170</v>
      </c>
      <c r="E356" s="258" t="s">
        <v>19</v>
      </c>
      <c r="F356" s="259" t="s">
        <v>208</v>
      </c>
      <c r="G356" s="257"/>
      <c r="H356" s="260">
        <v>247</v>
      </c>
      <c r="I356" s="261"/>
      <c r="J356" s="257"/>
      <c r="K356" s="257"/>
      <c r="L356" s="262"/>
      <c r="M356" s="263"/>
      <c r="N356" s="264"/>
      <c r="O356" s="264"/>
      <c r="P356" s="264"/>
      <c r="Q356" s="264"/>
      <c r="R356" s="264"/>
      <c r="S356" s="264"/>
      <c r="T356" s="26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6" t="s">
        <v>170</v>
      </c>
      <c r="AU356" s="266" t="s">
        <v>82</v>
      </c>
      <c r="AV356" s="15" t="s">
        <v>164</v>
      </c>
      <c r="AW356" s="15" t="s">
        <v>33</v>
      </c>
      <c r="AX356" s="15" t="s">
        <v>80</v>
      </c>
      <c r="AY356" s="266" t="s">
        <v>157</v>
      </c>
    </row>
    <row r="357" spans="1:65" s="2" customFormat="1" ht="24.15" customHeight="1">
      <c r="A357" s="39"/>
      <c r="B357" s="40"/>
      <c r="C357" s="214" t="s">
        <v>1142</v>
      </c>
      <c r="D357" s="214" t="s">
        <v>159</v>
      </c>
      <c r="E357" s="215" t="s">
        <v>2707</v>
      </c>
      <c r="F357" s="216" t="s">
        <v>2708</v>
      </c>
      <c r="G357" s="217" t="s">
        <v>308</v>
      </c>
      <c r="H357" s="218">
        <v>9</v>
      </c>
      <c r="I357" s="219"/>
      <c r="J357" s="220">
        <f>ROUND(I357*H357,2)</f>
        <v>0</v>
      </c>
      <c r="K357" s="216" t="s">
        <v>163</v>
      </c>
      <c r="L357" s="45"/>
      <c r="M357" s="221" t="s">
        <v>19</v>
      </c>
      <c r="N357" s="222" t="s">
        <v>43</v>
      </c>
      <c r="O357" s="85"/>
      <c r="P357" s="223">
        <f>O357*H357</f>
        <v>0</v>
      </c>
      <c r="Q357" s="223">
        <v>0.00025</v>
      </c>
      <c r="R357" s="223">
        <f>Q357*H357</f>
        <v>0.0022500000000000003</v>
      </c>
      <c r="S357" s="223">
        <v>0</v>
      </c>
      <c r="T357" s="22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5" t="s">
        <v>300</v>
      </c>
      <c r="AT357" s="225" t="s">
        <v>159</v>
      </c>
      <c r="AU357" s="225" t="s">
        <v>82</v>
      </c>
      <c r="AY357" s="18" t="s">
        <v>157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8" t="s">
        <v>80</v>
      </c>
      <c r="BK357" s="226">
        <f>ROUND(I357*H357,2)</f>
        <v>0</v>
      </c>
      <c r="BL357" s="18" t="s">
        <v>300</v>
      </c>
      <c r="BM357" s="225" t="s">
        <v>2709</v>
      </c>
    </row>
    <row r="358" spans="1:47" s="2" customFormat="1" ht="12">
      <c r="A358" s="39"/>
      <c r="B358" s="40"/>
      <c r="C358" s="41"/>
      <c r="D358" s="227" t="s">
        <v>166</v>
      </c>
      <c r="E358" s="41"/>
      <c r="F358" s="228" t="s">
        <v>2710</v>
      </c>
      <c r="G358" s="41"/>
      <c r="H358" s="41"/>
      <c r="I358" s="229"/>
      <c r="J358" s="41"/>
      <c r="K358" s="41"/>
      <c r="L358" s="45"/>
      <c r="M358" s="230"/>
      <c r="N358" s="231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166</v>
      </c>
      <c r="AU358" s="18" t="s">
        <v>82</v>
      </c>
    </row>
    <row r="359" spans="1:47" s="2" customFormat="1" ht="12">
      <c r="A359" s="39"/>
      <c r="B359" s="40"/>
      <c r="C359" s="41"/>
      <c r="D359" s="232" t="s">
        <v>168</v>
      </c>
      <c r="E359" s="41"/>
      <c r="F359" s="233" t="s">
        <v>2711</v>
      </c>
      <c r="G359" s="41"/>
      <c r="H359" s="41"/>
      <c r="I359" s="229"/>
      <c r="J359" s="41"/>
      <c r="K359" s="41"/>
      <c r="L359" s="45"/>
      <c r="M359" s="230"/>
      <c r="N359" s="231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168</v>
      </c>
      <c r="AU359" s="18" t="s">
        <v>82</v>
      </c>
    </row>
    <row r="360" spans="1:65" s="2" customFormat="1" ht="37.8" customHeight="1">
      <c r="A360" s="39"/>
      <c r="B360" s="40"/>
      <c r="C360" s="214" t="s">
        <v>1147</v>
      </c>
      <c r="D360" s="214" t="s">
        <v>159</v>
      </c>
      <c r="E360" s="215" t="s">
        <v>2712</v>
      </c>
      <c r="F360" s="216" t="s">
        <v>2713</v>
      </c>
      <c r="G360" s="217" t="s">
        <v>247</v>
      </c>
      <c r="H360" s="218">
        <v>88</v>
      </c>
      <c r="I360" s="219"/>
      <c r="J360" s="220">
        <f>ROUND(I360*H360,2)</f>
        <v>0</v>
      </c>
      <c r="K360" s="216" t="s">
        <v>163</v>
      </c>
      <c r="L360" s="45"/>
      <c r="M360" s="221" t="s">
        <v>19</v>
      </c>
      <c r="N360" s="222" t="s">
        <v>43</v>
      </c>
      <c r="O360" s="85"/>
      <c r="P360" s="223">
        <f>O360*H360</f>
        <v>0</v>
      </c>
      <c r="Q360" s="223">
        <v>7E-05</v>
      </c>
      <c r="R360" s="223">
        <f>Q360*H360</f>
        <v>0.00616</v>
      </c>
      <c r="S360" s="223">
        <v>0</v>
      </c>
      <c r="T360" s="22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5" t="s">
        <v>300</v>
      </c>
      <c r="AT360" s="225" t="s">
        <v>159</v>
      </c>
      <c r="AU360" s="225" t="s">
        <v>82</v>
      </c>
      <c r="AY360" s="18" t="s">
        <v>157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8" t="s">
        <v>80</v>
      </c>
      <c r="BK360" s="226">
        <f>ROUND(I360*H360,2)</f>
        <v>0</v>
      </c>
      <c r="BL360" s="18" t="s">
        <v>300</v>
      </c>
      <c r="BM360" s="225" t="s">
        <v>2714</v>
      </c>
    </row>
    <row r="361" spans="1:47" s="2" customFormat="1" ht="12">
      <c r="A361" s="39"/>
      <c r="B361" s="40"/>
      <c r="C361" s="41"/>
      <c r="D361" s="227" t="s">
        <v>166</v>
      </c>
      <c r="E361" s="41"/>
      <c r="F361" s="228" t="s">
        <v>2715</v>
      </c>
      <c r="G361" s="41"/>
      <c r="H361" s="41"/>
      <c r="I361" s="229"/>
      <c r="J361" s="41"/>
      <c r="K361" s="41"/>
      <c r="L361" s="45"/>
      <c r="M361" s="230"/>
      <c r="N361" s="231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166</v>
      </c>
      <c r="AU361" s="18" t="s">
        <v>82</v>
      </c>
    </row>
    <row r="362" spans="1:47" s="2" customFormat="1" ht="12">
      <c r="A362" s="39"/>
      <c r="B362" s="40"/>
      <c r="C362" s="41"/>
      <c r="D362" s="232" t="s">
        <v>168</v>
      </c>
      <c r="E362" s="41"/>
      <c r="F362" s="233" t="s">
        <v>2716</v>
      </c>
      <c r="G362" s="41"/>
      <c r="H362" s="41"/>
      <c r="I362" s="229"/>
      <c r="J362" s="41"/>
      <c r="K362" s="41"/>
      <c r="L362" s="45"/>
      <c r="M362" s="230"/>
      <c r="N362" s="231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168</v>
      </c>
      <c r="AU362" s="18" t="s">
        <v>82</v>
      </c>
    </row>
    <row r="363" spans="1:51" s="13" customFormat="1" ht="12">
      <c r="A363" s="13"/>
      <c r="B363" s="234"/>
      <c r="C363" s="235"/>
      <c r="D363" s="227" t="s">
        <v>170</v>
      </c>
      <c r="E363" s="236" t="s">
        <v>19</v>
      </c>
      <c r="F363" s="237" t="s">
        <v>2717</v>
      </c>
      <c r="G363" s="235"/>
      <c r="H363" s="238">
        <v>88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170</v>
      </c>
      <c r="AU363" s="244" t="s">
        <v>82</v>
      </c>
      <c r="AV363" s="13" t="s">
        <v>82</v>
      </c>
      <c r="AW363" s="13" t="s">
        <v>33</v>
      </c>
      <c r="AX363" s="13" t="s">
        <v>80</v>
      </c>
      <c r="AY363" s="244" t="s">
        <v>157</v>
      </c>
    </row>
    <row r="364" spans="1:65" s="2" customFormat="1" ht="37.8" customHeight="1">
      <c r="A364" s="39"/>
      <c r="B364" s="40"/>
      <c r="C364" s="214" t="s">
        <v>1152</v>
      </c>
      <c r="D364" s="214" t="s">
        <v>159</v>
      </c>
      <c r="E364" s="215" t="s">
        <v>2718</v>
      </c>
      <c r="F364" s="216" t="s">
        <v>2719</v>
      </c>
      <c r="G364" s="217" t="s">
        <v>247</v>
      </c>
      <c r="H364" s="218">
        <v>5</v>
      </c>
      <c r="I364" s="219"/>
      <c r="J364" s="220">
        <f>ROUND(I364*H364,2)</f>
        <v>0</v>
      </c>
      <c r="K364" s="216" t="s">
        <v>163</v>
      </c>
      <c r="L364" s="45"/>
      <c r="M364" s="221" t="s">
        <v>19</v>
      </c>
      <c r="N364" s="222" t="s">
        <v>43</v>
      </c>
      <c r="O364" s="85"/>
      <c r="P364" s="223">
        <f>O364*H364</f>
        <v>0</v>
      </c>
      <c r="Q364" s="223">
        <v>8E-05</v>
      </c>
      <c r="R364" s="223">
        <f>Q364*H364</f>
        <v>0.0004</v>
      </c>
      <c r="S364" s="223">
        <v>0</v>
      </c>
      <c r="T364" s="224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5" t="s">
        <v>300</v>
      </c>
      <c r="AT364" s="225" t="s">
        <v>159</v>
      </c>
      <c r="AU364" s="225" t="s">
        <v>82</v>
      </c>
      <c r="AY364" s="18" t="s">
        <v>157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8" t="s">
        <v>80</v>
      </c>
      <c r="BK364" s="226">
        <f>ROUND(I364*H364,2)</f>
        <v>0</v>
      </c>
      <c r="BL364" s="18" t="s">
        <v>300</v>
      </c>
      <c r="BM364" s="225" t="s">
        <v>2720</v>
      </c>
    </row>
    <row r="365" spans="1:47" s="2" customFormat="1" ht="12">
      <c r="A365" s="39"/>
      <c r="B365" s="40"/>
      <c r="C365" s="41"/>
      <c r="D365" s="227" t="s">
        <v>166</v>
      </c>
      <c r="E365" s="41"/>
      <c r="F365" s="228" t="s">
        <v>2721</v>
      </c>
      <c r="G365" s="41"/>
      <c r="H365" s="41"/>
      <c r="I365" s="229"/>
      <c r="J365" s="41"/>
      <c r="K365" s="41"/>
      <c r="L365" s="45"/>
      <c r="M365" s="230"/>
      <c r="N365" s="231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166</v>
      </c>
      <c r="AU365" s="18" t="s">
        <v>82</v>
      </c>
    </row>
    <row r="366" spans="1:47" s="2" customFormat="1" ht="12">
      <c r="A366" s="39"/>
      <c r="B366" s="40"/>
      <c r="C366" s="41"/>
      <c r="D366" s="232" t="s">
        <v>168</v>
      </c>
      <c r="E366" s="41"/>
      <c r="F366" s="233" t="s">
        <v>2722</v>
      </c>
      <c r="G366" s="41"/>
      <c r="H366" s="41"/>
      <c r="I366" s="229"/>
      <c r="J366" s="41"/>
      <c r="K366" s="41"/>
      <c r="L366" s="45"/>
      <c r="M366" s="230"/>
      <c r="N366" s="231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168</v>
      </c>
      <c r="AU366" s="18" t="s">
        <v>82</v>
      </c>
    </row>
    <row r="367" spans="1:65" s="2" customFormat="1" ht="37.8" customHeight="1">
      <c r="A367" s="39"/>
      <c r="B367" s="40"/>
      <c r="C367" s="214" t="s">
        <v>1159</v>
      </c>
      <c r="D367" s="214" t="s">
        <v>159</v>
      </c>
      <c r="E367" s="215" t="s">
        <v>2723</v>
      </c>
      <c r="F367" s="216" t="s">
        <v>2724</v>
      </c>
      <c r="G367" s="217" t="s">
        <v>247</v>
      </c>
      <c r="H367" s="218">
        <v>64</v>
      </c>
      <c r="I367" s="219"/>
      <c r="J367" s="220">
        <f>ROUND(I367*H367,2)</f>
        <v>0</v>
      </c>
      <c r="K367" s="216" t="s">
        <v>163</v>
      </c>
      <c r="L367" s="45"/>
      <c r="M367" s="221" t="s">
        <v>19</v>
      </c>
      <c r="N367" s="222" t="s">
        <v>43</v>
      </c>
      <c r="O367" s="85"/>
      <c r="P367" s="223">
        <f>O367*H367</f>
        <v>0</v>
      </c>
      <c r="Q367" s="223">
        <v>7E-05</v>
      </c>
      <c r="R367" s="223">
        <f>Q367*H367</f>
        <v>0.00448</v>
      </c>
      <c r="S367" s="223">
        <v>0</v>
      </c>
      <c r="T367" s="224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5" t="s">
        <v>300</v>
      </c>
      <c r="AT367" s="225" t="s">
        <v>159</v>
      </c>
      <c r="AU367" s="225" t="s">
        <v>82</v>
      </c>
      <c r="AY367" s="18" t="s">
        <v>157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8" t="s">
        <v>80</v>
      </c>
      <c r="BK367" s="226">
        <f>ROUND(I367*H367,2)</f>
        <v>0</v>
      </c>
      <c r="BL367" s="18" t="s">
        <v>300</v>
      </c>
      <c r="BM367" s="225" t="s">
        <v>2725</v>
      </c>
    </row>
    <row r="368" spans="1:47" s="2" customFormat="1" ht="12">
      <c r="A368" s="39"/>
      <c r="B368" s="40"/>
      <c r="C368" s="41"/>
      <c r="D368" s="227" t="s">
        <v>166</v>
      </c>
      <c r="E368" s="41"/>
      <c r="F368" s="228" t="s">
        <v>2726</v>
      </c>
      <c r="G368" s="41"/>
      <c r="H368" s="41"/>
      <c r="I368" s="229"/>
      <c r="J368" s="41"/>
      <c r="K368" s="41"/>
      <c r="L368" s="45"/>
      <c r="M368" s="230"/>
      <c r="N368" s="231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166</v>
      </c>
      <c r="AU368" s="18" t="s">
        <v>82</v>
      </c>
    </row>
    <row r="369" spans="1:47" s="2" customFormat="1" ht="12">
      <c r="A369" s="39"/>
      <c r="B369" s="40"/>
      <c r="C369" s="41"/>
      <c r="D369" s="232" t="s">
        <v>168</v>
      </c>
      <c r="E369" s="41"/>
      <c r="F369" s="233" t="s">
        <v>2727</v>
      </c>
      <c r="G369" s="41"/>
      <c r="H369" s="41"/>
      <c r="I369" s="229"/>
      <c r="J369" s="41"/>
      <c r="K369" s="41"/>
      <c r="L369" s="45"/>
      <c r="M369" s="230"/>
      <c r="N369" s="231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168</v>
      </c>
      <c r="AU369" s="18" t="s">
        <v>82</v>
      </c>
    </row>
    <row r="370" spans="1:65" s="2" customFormat="1" ht="37.8" customHeight="1">
      <c r="A370" s="39"/>
      <c r="B370" s="40"/>
      <c r="C370" s="214" t="s">
        <v>1165</v>
      </c>
      <c r="D370" s="214" t="s">
        <v>159</v>
      </c>
      <c r="E370" s="215" t="s">
        <v>2728</v>
      </c>
      <c r="F370" s="216" t="s">
        <v>2729</v>
      </c>
      <c r="G370" s="217" t="s">
        <v>247</v>
      </c>
      <c r="H370" s="218">
        <v>80</v>
      </c>
      <c r="I370" s="219"/>
      <c r="J370" s="220">
        <f>ROUND(I370*H370,2)</f>
        <v>0</v>
      </c>
      <c r="K370" s="216" t="s">
        <v>163</v>
      </c>
      <c r="L370" s="45"/>
      <c r="M370" s="221" t="s">
        <v>19</v>
      </c>
      <c r="N370" s="222" t="s">
        <v>43</v>
      </c>
      <c r="O370" s="85"/>
      <c r="P370" s="223">
        <f>O370*H370</f>
        <v>0</v>
      </c>
      <c r="Q370" s="223">
        <v>9E-05</v>
      </c>
      <c r="R370" s="223">
        <f>Q370*H370</f>
        <v>0.007200000000000001</v>
      </c>
      <c r="S370" s="223">
        <v>0</v>
      </c>
      <c r="T370" s="224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5" t="s">
        <v>300</v>
      </c>
      <c r="AT370" s="225" t="s">
        <v>159</v>
      </c>
      <c r="AU370" s="225" t="s">
        <v>82</v>
      </c>
      <c r="AY370" s="18" t="s">
        <v>157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8" t="s">
        <v>80</v>
      </c>
      <c r="BK370" s="226">
        <f>ROUND(I370*H370,2)</f>
        <v>0</v>
      </c>
      <c r="BL370" s="18" t="s">
        <v>300</v>
      </c>
      <c r="BM370" s="225" t="s">
        <v>2730</v>
      </c>
    </row>
    <row r="371" spans="1:47" s="2" customFormat="1" ht="12">
      <c r="A371" s="39"/>
      <c r="B371" s="40"/>
      <c r="C371" s="41"/>
      <c r="D371" s="227" t="s">
        <v>166</v>
      </c>
      <c r="E371" s="41"/>
      <c r="F371" s="228" t="s">
        <v>2731</v>
      </c>
      <c r="G371" s="41"/>
      <c r="H371" s="41"/>
      <c r="I371" s="229"/>
      <c r="J371" s="41"/>
      <c r="K371" s="41"/>
      <c r="L371" s="45"/>
      <c r="M371" s="230"/>
      <c r="N371" s="231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166</v>
      </c>
      <c r="AU371" s="18" t="s">
        <v>82</v>
      </c>
    </row>
    <row r="372" spans="1:47" s="2" customFormat="1" ht="12">
      <c r="A372" s="39"/>
      <c r="B372" s="40"/>
      <c r="C372" s="41"/>
      <c r="D372" s="232" t="s">
        <v>168</v>
      </c>
      <c r="E372" s="41"/>
      <c r="F372" s="233" t="s">
        <v>2732</v>
      </c>
      <c r="G372" s="41"/>
      <c r="H372" s="41"/>
      <c r="I372" s="229"/>
      <c r="J372" s="41"/>
      <c r="K372" s="41"/>
      <c r="L372" s="45"/>
      <c r="M372" s="230"/>
      <c r="N372" s="231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168</v>
      </c>
      <c r="AU372" s="18" t="s">
        <v>82</v>
      </c>
    </row>
    <row r="373" spans="1:51" s="13" customFormat="1" ht="12">
      <c r="A373" s="13"/>
      <c r="B373" s="234"/>
      <c r="C373" s="235"/>
      <c r="D373" s="227" t="s">
        <v>170</v>
      </c>
      <c r="E373" s="236" t="s">
        <v>19</v>
      </c>
      <c r="F373" s="237" t="s">
        <v>2733</v>
      </c>
      <c r="G373" s="235"/>
      <c r="H373" s="238">
        <v>80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170</v>
      </c>
      <c r="AU373" s="244" t="s">
        <v>82</v>
      </c>
      <c r="AV373" s="13" t="s">
        <v>82</v>
      </c>
      <c r="AW373" s="13" t="s">
        <v>33</v>
      </c>
      <c r="AX373" s="13" t="s">
        <v>80</v>
      </c>
      <c r="AY373" s="244" t="s">
        <v>157</v>
      </c>
    </row>
    <row r="374" spans="1:65" s="2" customFormat="1" ht="37.8" customHeight="1">
      <c r="A374" s="39"/>
      <c r="B374" s="40"/>
      <c r="C374" s="214" t="s">
        <v>460</v>
      </c>
      <c r="D374" s="214" t="s">
        <v>159</v>
      </c>
      <c r="E374" s="215" t="s">
        <v>2734</v>
      </c>
      <c r="F374" s="216" t="s">
        <v>2735</v>
      </c>
      <c r="G374" s="217" t="s">
        <v>247</v>
      </c>
      <c r="H374" s="218">
        <v>10</v>
      </c>
      <c r="I374" s="219"/>
      <c r="J374" s="220">
        <f>ROUND(I374*H374,2)</f>
        <v>0</v>
      </c>
      <c r="K374" s="216" t="s">
        <v>163</v>
      </c>
      <c r="L374" s="45"/>
      <c r="M374" s="221" t="s">
        <v>19</v>
      </c>
      <c r="N374" s="222" t="s">
        <v>43</v>
      </c>
      <c r="O374" s="85"/>
      <c r="P374" s="223">
        <f>O374*H374</f>
        <v>0</v>
      </c>
      <c r="Q374" s="223">
        <v>0.00012</v>
      </c>
      <c r="R374" s="223">
        <f>Q374*H374</f>
        <v>0.0012000000000000001</v>
      </c>
      <c r="S374" s="223">
        <v>0</v>
      </c>
      <c r="T374" s="224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5" t="s">
        <v>300</v>
      </c>
      <c r="AT374" s="225" t="s">
        <v>159</v>
      </c>
      <c r="AU374" s="225" t="s">
        <v>82</v>
      </c>
      <c r="AY374" s="18" t="s">
        <v>157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8" t="s">
        <v>80</v>
      </c>
      <c r="BK374" s="226">
        <f>ROUND(I374*H374,2)</f>
        <v>0</v>
      </c>
      <c r="BL374" s="18" t="s">
        <v>300</v>
      </c>
      <c r="BM374" s="225" t="s">
        <v>2736</v>
      </c>
    </row>
    <row r="375" spans="1:47" s="2" customFormat="1" ht="12">
      <c r="A375" s="39"/>
      <c r="B375" s="40"/>
      <c r="C375" s="41"/>
      <c r="D375" s="227" t="s">
        <v>166</v>
      </c>
      <c r="E375" s="41"/>
      <c r="F375" s="228" t="s">
        <v>2737</v>
      </c>
      <c r="G375" s="41"/>
      <c r="H375" s="41"/>
      <c r="I375" s="229"/>
      <c r="J375" s="41"/>
      <c r="K375" s="41"/>
      <c r="L375" s="45"/>
      <c r="M375" s="230"/>
      <c r="N375" s="231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166</v>
      </c>
      <c r="AU375" s="18" t="s">
        <v>82</v>
      </c>
    </row>
    <row r="376" spans="1:47" s="2" customFormat="1" ht="12">
      <c r="A376" s="39"/>
      <c r="B376" s="40"/>
      <c r="C376" s="41"/>
      <c r="D376" s="232" t="s">
        <v>168</v>
      </c>
      <c r="E376" s="41"/>
      <c r="F376" s="233" t="s">
        <v>2738</v>
      </c>
      <c r="G376" s="41"/>
      <c r="H376" s="41"/>
      <c r="I376" s="229"/>
      <c r="J376" s="41"/>
      <c r="K376" s="41"/>
      <c r="L376" s="45"/>
      <c r="M376" s="230"/>
      <c r="N376" s="231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168</v>
      </c>
      <c r="AU376" s="18" t="s">
        <v>82</v>
      </c>
    </row>
    <row r="377" spans="1:65" s="2" customFormat="1" ht="37.8" customHeight="1">
      <c r="A377" s="39"/>
      <c r="B377" s="40"/>
      <c r="C377" s="214" t="s">
        <v>1178</v>
      </c>
      <c r="D377" s="214" t="s">
        <v>159</v>
      </c>
      <c r="E377" s="215" t="s">
        <v>2739</v>
      </c>
      <c r="F377" s="216" t="s">
        <v>2740</v>
      </c>
      <c r="G377" s="217" t="s">
        <v>247</v>
      </c>
      <c r="H377" s="218">
        <v>100</v>
      </c>
      <c r="I377" s="219"/>
      <c r="J377" s="220">
        <f>ROUND(I377*H377,2)</f>
        <v>0</v>
      </c>
      <c r="K377" s="216" t="s">
        <v>163</v>
      </c>
      <c r="L377" s="45"/>
      <c r="M377" s="221" t="s">
        <v>19</v>
      </c>
      <c r="N377" s="222" t="s">
        <v>43</v>
      </c>
      <c r="O377" s="85"/>
      <c r="P377" s="223">
        <f>O377*H377</f>
        <v>0</v>
      </c>
      <c r="Q377" s="223">
        <v>0.0002</v>
      </c>
      <c r="R377" s="223">
        <f>Q377*H377</f>
        <v>0.02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300</v>
      </c>
      <c r="AT377" s="225" t="s">
        <v>159</v>
      </c>
      <c r="AU377" s="225" t="s">
        <v>82</v>
      </c>
      <c r="AY377" s="18" t="s">
        <v>157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80</v>
      </c>
      <c r="BK377" s="226">
        <f>ROUND(I377*H377,2)</f>
        <v>0</v>
      </c>
      <c r="BL377" s="18" t="s">
        <v>300</v>
      </c>
      <c r="BM377" s="225" t="s">
        <v>2741</v>
      </c>
    </row>
    <row r="378" spans="1:47" s="2" customFormat="1" ht="12">
      <c r="A378" s="39"/>
      <c r="B378" s="40"/>
      <c r="C378" s="41"/>
      <c r="D378" s="227" t="s">
        <v>166</v>
      </c>
      <c r="E378" s="41"/>
      <c r="F378" s="228" t="s">
        <v>2742</v>
      </c>
      <c r="G378" s="41"/>
      <c r="H378" s="41"/>
      <c r="I378" s="229"/>
      <c r="J378" s="41"/>
      <c r="K378" s="41"/>
      <c r="L378" s="45"/>
      <c r="M378" s="230"/>
      <c r="N378" s="231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166</v>
      </c>
      <c r="AU378" s="18" t="s">
        <v>82</v>
      </c>
    </row>
    <row r="379" spans="1:47" s="2" customFormat="1" ht="12">
      <c r="A379" s="39"/>
      <c r="B379" s="40"/>
      <c r="C379" s="41"/>
      <c r="D379" s="232" t="s">
        <v>168</v>
      </c>
      <c r="E379" s="41"/>
      <c r="F379" s="233" t="s">
        <v>2743</v>
      </c>
      <c r="G379" s="41"/>
      <c r="H379" s="41"/>
      <c r="I379" s="229"/>
      <c r="J379" s="41"/>
      <c r="K379" s="41"/>
      <c r="L379" s="45"/>
      <c r="M379" s="230"/>
      <c r="N379" s="231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168</v>
      </c>
      <c r="AU379" s="18" t="s">
        <v>82</v>
      </c>
    </row>
    <row r="380" spans="1:65" s="2" customFormat="1" ht="37.8" customHeight="1">
      <c r="A380" s="39"/>
      <c r="B380" s="40"/>
      <c r="C380" s="214" t="s">
        <v>1188</v>
      </c>
      <c r="D380" s="214" t="s">
        <v>159</v>
      </c>
      <c r="E380" s="215" t="s">
        <v>2744</v>
      </c>
      <c r="F380" s="216" t="s">
        <v>2745</v>
      </c>
      <c r="G380" s="217" t="s">
        <v>247</v>
      </c>
      <c r="H380" s="218">
        <v>121</v>
      </c>
      <c r="I380" s="219"/>
      <c r="J380" s="220">
        <f>ROUND(I380*H380,2)</f>
        <v>0</v>
      </c>
      <c r="K380" s="216" t="s">
        <v>163</v>
      </c>
      <c r="L380" s="45"/>
      <c r="M380" s="221" t="s">
        <v>19</v>
      </c>
      <c r="N380" s="222" t="s">
        <v>43</v>
      </c>
      <c r="O380" s="85"/>
      <c r="P380" s="223">
        <f>O380*H380</f>
        <v>0</v>
      </c>
      <c r="Q380" s="223">
        <v>0.00024</v>
      </c>
      <c r="R380" s="223">
        <f>Q380*H380</f>
        <v>0.02904</v>
      </c>
      <c r="S380" s="223">
        <v>0</v>
      </c>
      <c r="T380" s="224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5" t="s">
        <v>300</v>
      </c>
      <c r="AT380" s="225" t="s">
        <v>159</v>
      </c>
      <c r="AU380" s="225" t="s">
        <v>82</v>
      </c>
      <c r="AY380" s="18" t="s">
        <v>157</v>
      </c>
      <c r="BE380" s="226">
        <f>IF(N380="základní",J380,0)</f>
        <v>0</v>
      </c>
      <c r="BF380" s="226">
        <f>IF(N380="snížená",J380,0)</f>
        <v>0</v>
      </c>
      <c r="BG380" s="226">
        <f>IF(N380="zákl. přenesená",J380,0)</f>
        <v>0</v>
      </c>
      <c r="BH380" s="226">
        <f>IF(N380="sníž. přenesená",J380,0)</f>
        <v>0</v>
      </c>
      <c r="BI380" s="226">
        <f>IF(N380="nulová",J380,0)</f>
        <v>0</v>
      </c>
      <c r="BJ380" s="18" t="s">
        <v>80</v>
      </c>
      <c r="BK380" s="226">
        <f>ROUND(I380*H380,2)</f>
        <v>0</v>
      </c>
      <c r="BL380" s="18" t="s">
        <v>300</v>
      </c>
      <c r="BM380" s="225" t="s">
        <v>2746</v>
      </c>
    </row>
    <row r="381" spans="1:47" s="2" customFormat="1" ht="12">
      <c r="A381" s="39"/>
      <c r="B381" s="40"/>
      <c r="C381" s="41"/>
      <c r="D381" s="227" t="s">
        <v>166</v>
      </c>
      <c r="E381" s="41"/>
      <c r="F381" s="228" t="s">
        <v>2747</v>
      </c>
      <c r="G381" s="41"/>
      <c r="H381" s="41"/>
      <c r="I381" s="229"/>
      <c r="J381" s="41"/>
      <c r="K381" s="41"/>
      <c r="L381" s="45"/>
      <c r="M381" s="230"/>
      <c r="N381" s="231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166</v>
      </c>
      <c r="AU381" s="18" t="s">
        <v>82</v>
      </c>
    </row>
    <row r="382" spans="1:47" s="2" customFormat="1" ht="12">
      <c r="A382" s="39"/>
      <c r="B382" s="40"/>
      <c r="C382" s="41"/>
      <c r="D382" s="232" t="s">
        <v>168</v>
      </c>
      <c r="E382" s="41"/>
      <c r="F382" s="233" t="s">
        <v>2748</v>
      </c>
      <c r="G382" s="41"/>
      <c r="H382" s="41"/>
      <c r="I382" s="229"/>
      <c r="J382" s="41"/>
      <c r="K382" s="41"/>
      <c r="L382" s="45"/>
      <c r="M382" s="230"/>
      <c r="N382" s="231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168</v>
      </c>
      <c r="AU382" s="18" t="s">
        <v>82</v>
      </c>
    </row>
    <row r="383" spans="1:51" s="13" customFormat="1" ht="12">
      <c r="A383" s="13"/>
      <c r="B383" s="234"/>
      <c r="C383" s="235"/>
      <c r="D383" s="227" t="s">
        <v>170</v>
      </c>
      <c r="E383" s="236" t="s">
        <v>19</v>
      </c>
      <c r="F383" s="237" t="s">
        <v>2749</v>
      </c>
      <c r="G383" s="235"/>
      <c r="H383" s="238">
        <v>121</v>
      </c>
      <c r="I383" s="239"/>
      <c r="J383" s="235"/>
      <c r="K383" s="235"/>
      <c r="L383" s="240"/>
      <c r="M383" s="241"/>
      <c r="N383" s="242"/>
      <c r="O383" s="242"/>
      <c r="P383" s="242"/>
      <c r="Q383" s="242"/>
      <c r="R383" s="242"/>
      <c r="S383" s="242"/>
      <c r="T383" s="24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4" t="s">
        <v>170</v>
      </c>
      <c r="AU383" s="244" t="s">
        <v>82</v>
      </c>
      <c r="AV383" s="13" t="s">
        <v>82</v>
      </c>
      <c r="AW383" s="13" t="s">
        <v>33</v>
      </c>
      <c r="AX383" s="13" t="s">
        <v>80</v>
      </c>
      <c r="AY383" s="244" t="s">
        <v>157</v>
      </c>
    </row>
    <row r="384" spans="1:65" s="2" customFormat="1" ht="37.8" customHeight="1">
      <c r="A384" s="39"/>
      <c r="B384" s="40"/>
      <c r="C384" s="214" t="s">
        <v>1194</v>
      </c>
      <c r="D384" s="214" t="s">
        <v>159</v>
      </c>
      <c r="E384" s="215" t="s">
        <v>2750</v>
      </c>
      <c r="F384" s="216" t="s">
        <v>2751</v>
      </c>
      <c r="G384" s="217" t="s">
        <v>247</v>
      </c>
      <c r="H384" s="218">
        <v>2</v>
      </c>
      <c r="I384" s="219"/>
      <c r="J384" s="220">
        <f>ROUND(I384*H384,2)</f>
        <v>0</v>
      </c>
      <c r="K384" s="216" t="s">
        <v>163</v>
      </c>
      <c r="L384" s="45"/>
      <c r="M384" s="221" t="s">
        <v>19</v>
      </c>
      <c r="N384" s="222" t="s">
        <v>43</v>
      </c>
      <c r="O384" s="85"/>
      <c r="P384" s="223">
        <f>O384*H384</f>
        <v>0</v>
      </c>
      <c r="Q384" s="223">
        <v>0.00047</v>
      </c>
      <c r="R384" s="223">
        <f>Q384*H384</f>
        <v>0.00094</v>
      </c>
      <c r="S384" s="223">
        <v>0</v>
      </c>
      <c r="T384" s="224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5" t="s">
        <v>300</v>
      </c>
      <c r="AT384" s="225" t="s">
        <v>159</v>
      </c>
      <c r="AU384" s="225" t="s">
        <v>82</v>
      </c>
      <c r="AY384" s="18" t="s">
        <v>157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8" t="s">
        <v>80</v>
      </c>
      <c r="BK384" s="226">
        <f>ROUND(I384*H384,2)</f>
        <v>0</v>
      </c>
      <c r="BL384" s="18" t="s">
        <v>300</v>
      </c>
      <c r="BM384" s="225" t="s">
        <v>2752</v>
      </c>
    </row>
    <row r="385" spans="1:47" s="2" customFormat="1" ht="12">
      <c r="A385" s="39"/>
      <c r="B385" s="40"/>
      <c r="C385" s="41"/>
      <c r="D385" s="227" t="s">
        <v>166</v>
      </c>
      <c r="E385" s="41"/>
      <c r="F385" s="228" t="s">
        <v>2753</v>
      </c>
      <c r="G385" s="41"/>
      <c r="H385" s="41"/>
      <c r="I385" s="229"/>
      <c r="J385" s="41"/>
      <c r="K385" s="41"/>
      <c r="L385" s="45"/>
      <c r="M385" s="230"/>
      <c r="N385" s="231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166</v>
      </c>
      <c r="AU385" s="18" t="s">
        <v>82</v>
      </c>
    </row>
    <row r="386" spans="1:47" s="2" customFormat="1" ht="12">
      <c r="A386" s="39"/>
      <c r="B386" s="40"/>
      <c r="C386" s="41"/>
      <c r="D386" s="232" t="s">
        <v>168</v>
      </c>
      <c r="E386" s="41"/>
      <c r="F386" s="233" t="s">
        <v>2754</v>
      </c>
      <c r="G386" s="41"/>
      <c r="H386" s="41"/>
      <c r="I386" s="229"/>
      <c r="J386" s="41"/>
      <c r="K386" s="41"/>
      <c r="L386" s="45"/>
      <c r="M386" s="230"/>
      <c r="N386" s="231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168</v>
      </c>
      <c r="AU386" s="18" t="s">
        <v>82</v>
      </c>
    </row>
    <row r="387" spans="1:65" s="2" customFormat="1" ht="21.75" customHeight="1">
      <c r="A387" s="39"/>
      <c r="B387" s="40"/>
      <c r="C387" s="214" t="s">
        <v>1200</v>
      </c>
      <c r="D387" s="214" t="s">
        <v>159</v>
      </c>
      <c r="E387" s="215" t="s">
        <v>2755</v>
      </c>
      <c r="F387" s="216" t="s">
        <v>2756</v>
      </c>
      <c r="G387" s="217" t="s">
        <v>308</v>
      </c>
      <c r="H387" s="218">
        <v>94</v>
      </c>
      <c r="I387" s="219"/>
      <c r="J387" s="220">
        <f>ROUND(I387*H387,2)</f>
        <v>0</v>
      </c>
      <c r="K387" s="216" t="s">
        <v>163</v>
      </c>
      <c r="L387" s="45"/>
      <c r="M387" s="221" t="s">
        <v>19</v>
      </c>
      <c r="N387" s="222" t="s">
        <v>43</v>
      </c>
      <c r="O387" s="85"/>
      <c r="P387" s="223">
        <f>O387*H387</f>
        <v>0</v>
      </c>
      <c r="Q387" s="223">
        <v>0.00017</v>
      </c>
      <c r="R387" s="223">
        <f>Q387*H387</f>
        <v>0.01598</v>
      </c>
      <c r="S387" s="223">
        <v>0</v>
      </c>
      <c r="T387" s="224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5" t="s">
        <v>300</v>
      </c>
      <c r="AT387" s="225" t="s">
        <v>159</v>
      </c>
      <c r="AU387" s="225" t="s">
        <v>82</v>
      </c>
      <c r="AY387" s="18" t="s">
        <v>157</v>
      </c>
      <c r="BE387" s="226">
        <f>IF(N387="základní",J387,0)</f>
        <v>0</v>
      </c>
      <c r="BF387" s="226">
        <f>IF(N387="snížená",J387,0)</f>
        <v>0</v>
      </c>
      <c r="BG387" s="226">
        <f>IF(N387="zákl. přenesená",J387,0)</f>
        <v>0</v>
      </c>
      <c r="BH387" s="226">
        <f>IF(N387="sníž. přenesená",J387,0)</f>
        <v>0</v>
      </c>
      <c r="BI387" s="226">
        <f>IF(N387="nulová",J387,0)</f>
        <v>0</v>
      </c>
      <c r="BJ387" s="18" t="s">
        <v>80</v>
      </c>
      <c r="BK387" s="226">
        <f>ROUND(I387*H387,2)</f>
        <v>0</v>
      </c>
      <c r="BL387" s="18" t="s">
        <v>300</v>
      </c>
      <c r="BM387" s="225" t="s">
        <v>2757</v>
      </c>
    </row>
    <row r="388" spans="1:47" s="2" customFormat="1" ht="12">
      <c r="A388" s="39"/>
      <c r="B388" s="40"/>
      <c r="C388" s="41"/>
      <c r="D388" s="227" t="s">
        <v>166</v>
      </c>
      <c r="E388" s="41"/>
      <c r="F388" s="228" t="s">
        <v>2758</v>
      </c>
      <c r="G388" s="41"/>
      <c r="H388" s="41"/>
      <c r="I388" s="229"/>
      <c r="J388" s="41"/>
      <c r="K388" s="41"/>
      <c r="L388" s="45"/>
      <c r="M388" s="230"/>
      <c r="N388" s="231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166</v>
      </c>
      <c r="AU388" s="18" t="s">
        <v>82</v>
      </c>
    </row>
    <row r="389" spans="1:47" s="2" customFormat="1" ht="12">
      <c r="A389" s="39"/>
      <c r="B389" s="40"/>
      <c r="C389" s="41"/>
      <c r="D389" s="232" t="s">
        <v>168</v>
      </c>
      <c r="E389" s="41"/>
      <c r="F389" s="233" t="s">
        <v>2759</v>
      </c>
      <c r="G389" s="41"/>
      <c r="H389" s="41"/>
      <c r="I389" s="229"/>
      <c r="J389" s="41"/>
      <c r="K389" s="41"/>
      <c r="L389" s="45"/>
      <c r="M389" s="230"/>
      <c r="N389" s="231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168</v>
      </c>
      <c r="AU389" s="18" t="s">
        <v>82</v>
      </c>
    </row>
    <row r="390" spans="1:65" s="2" customFormat="1" ht="16.5" customHeight="1">
      <c r="A390" s="39"/>
      <c r="B390" s="40"/>
      <c r="C390" s="214" t="s">
        <v>1208</v>
      </c>
      <c r="D390" s="214" t="s">
        <v>159</v>
      </c>
      <c r="E390" s="215" t="s">
        <v>2760</v>
      </c>
      <c r="F390" s="216" t="s">
        <v>2761</v>
      </c>
      <c r="G390" s="217" t="s">
        <v>308</v>
      </c>
      <c r="H390" s="218">
        <v>3</v>
      </c>
      <c r="I390" s="219"/>
      <c r="J390" s="220">
        <f>ROUND(I390*H390,2)</f>
        <v>0</v>
      </c>
      <c r="K390" s="216" t="s">
        <v>163</v>
      </c>
      <c r="L390" s="45"/>
      <c r="M390" s="221" t="s">
        <v>19</v>
      </c>
      <c r="N390" s="222" t="s">
        <v>43</v>
      </c>
      <c r="O390" s="85"/>
      <c r="P390" s="223">
        <f>O390*H390</f>
        <v>0</v>
      </c>
      <c r="Q390" s="223">
        <v>0.00057</v>
      </c>
      <c r="R390" s="223">
        <f>Q390*H390</f>
        <v>0.00171</v>
      </c>
      <c r="S390" s="223">
        <v>0</v>
      </c>
      <c r="T390" s="224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5" t="s">
        <v>300</v>
      </c>
      <c r="AT390" s="225" t="s">
        <v>159</v>
      </c>
      <c r="AU390" s="225" t="s">
        <v>82</v>
      </c>
      <c r="AY390" s="18" t="s">
        <v>157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8" t="s">
        <v>80</v>
      </c>
      <c r="BK390" s="226">
        <f>ROUND(I390*H390,2)</f>
        <v>0</v>
      </c>
      <c r="BL390" s="18" t="s">
        <v>300</v>
      </c>
      <c r="BM390" s="225" t="s">
        <v>2762</v>
      </c>
    </row>
    <row r="391" spans="1:47" s="2" customFormat="1" ht="12">
      <c r="A391" s="39"/>
      <c r="B391" s="40"/>
      <c r="C391" s="41"/>
      <c r="D391" s="227" t="s">
        <v>166</v>
      </c>
      <c r="E391" s="41"/>
      <c r="F391" s="228" t="s">
        <v>2763</v>
      </c>
      <c r="G391" s="41"/>
      <c r="H391" s="41"/>
      <c r="I391" s="229"/>
      <c r="J391" s="41"/>
      <c r="K391" s="41"/>
      <c r="L391" s="45"/>
      <c r="M391" s="230"/>
      <c r="N391" s="231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166</v>
      </c>
      <c r="AU391" s="18" t="s">
        <v>82</v>
      </c>
    </row>
    <row r="392" spans="1:47" s="2" customFormat="1" ht="12">
      <c r="A392" s="39"/>
      <c r="B392" s="40"/>
      <c r="C392" s="41"/>
      <c r="D392" s="232" t="s">
        <v>168</v>
      </c>
      <c r="E392" s="41"/>
      <c r="F392" s="233" t="s">
        <v>2764</v>
      </c>
      <c r="G392" s="41"/>
      <c r="H392" s="41"/>
      <c r="I392" s="229"/>
      <c r="J392" s="41"/>
      <c r="K392" s="41"/>
      <c r="L392" s="45"/>
      <c r="M392" s="230"/>
      <c r="N392" s="231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168</v>
      </c>
      <c r="AU392" s="18" t="s">
        <v>82</v>
      </c>
    </row>
    <row r="393" spans="1:65" s="2" customFormat="1" ht="16.5" customHeight="1">
      <c r="A393" s="39"/>
      <c r="B393" s="40"/>
      <c r="C393" s="214" t="s">
        <v>1213</v>
      </c>
      <c r="D393" s="214" t="s">
        <v>159</v>
      </c>
      <c r="E393" s="215" t="s">
        <v>2765</v>
      </c>
      <c r="F393" s="216" t="s">
        <v>2766</v>
      </c>
      <c r="G393" s="217" t="s">
        <v>308</v>
      </c>
      <c r="H393" s="218">
        <v>14</v>
      </c>
      <c r="I393" s="219"/>
      <c r="J393" s="220">
        <f>ROUND(I393*H393,2)</f>
        <v>0</v>
      </c>
      <c r="K393" s="216" t="s">
        <v>163</v>
      </c>
      <c r="L393" s="45"/>
      <c r="M393" s="221" t="s">
        <v>19</v>
      </c>
      <c r="N393" s="222" t="s">
        <v>43</v>
      </c>
      <c r="O393" s="85"/>
      <c r="P393" s="223">
        <f>O393*H393</f>
        <v>0</v>
      </c>
      <c r="Q393" s="223">
        <v>0.00072</v>
      </c>
      <c r="R393" s="223">
        <f>Q393*H393</f>
        <v>0.01008</v>
      </c>
      <c r="S393" s="223">
        <v>0</v>
      </c>
      <c r="T393" s="224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5" t="s">
        <v>300</v>
      </c>
      <c r="AT393" s="225" t="s">
        <v>159</v>
      </c>
      <c r="AU393" s="225" t="s">
        <v>82</v>
      </c>
      <c r="AY393" s="18" t="s">
        <v>157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8" t="s">
        <v>80</v>
      </c>
      <c r="BK393" s="226">
        <f>ROUND(I393*H393,2)</f>
        <v>0</v>
      </c>
      <c r="BL393" s="18" t="s">
        <v>300</v>
      </c>
      <c r="BM393" s="225" t="s">
        <v>2767</v>
      </c>
    </row>
    <row r="394" spans="1:47" s="2" customFormat="1" ht="12">
      <c r="A394" s="39"/>
      <c r="B394" s="40"/>
      <c r="C394" s="41"/>
      <c r="D394" s="227" t="s">
        <v>166</v>
      </c>
      <c r="E394" s="41"/>
      <c r="F394" s="228" t="s">
        <v>2768</v>
      </c>
      <c r="G394" s="41"/>
      <c r="H394" s="41"/>
      <c r="I394" s="229"/>
      <c r="J394" s="41"/>
      <c r="K394" s="41"/>
      <c r="L394" s="45"/>
      <c r="M394" s="230"/>
      <c r="N394" s="231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166</v>
      </c>
      <c r="AU394" s="18" t="s">
        <v>82</v>
      </c>
    </row>
    <row r="395" spans="1:47" s="2" customFormat="1" ht="12">
      <c r="A395" s="39"/>
      <c r="B395" s="40"/>
      <c r="C395" s="41"/>
      <c r="D395" s="232" t="s">
        <v>168</v>
      </c>
      <c r="E395" s="41"/>
      <c r="F395" s="233" t="s">
        <v>2769</v>
      </c>
      <c r="G395" s="41"/>
      <c r="H395" s="41"/>
      <c r="I395" s="229"/>
      <c r="J395" s="41"/>
      <c r="K395" s="41"/>
      <c r="L395" s="45"/>
      <c r="M395" s="230"/>
      <c r="N395" s="231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168</v>
      </c>
      <c r="AU395" s="18" t="s">
        <v>82</v>
      </c>
    </row>
    <row r="396" spans="1:65" s="2" customFormat="1" ht="16.5" customHeight="1">
      <c r="A396" s="39"/>
      <c r="B396" s="40"/>
      <c r="C396" s="214" t="s">
        <v>1218</v>
      </c>
      <c r="D396" s="214" t="s">
        <v>159</v>
      </c>
      <c r="E396" s="215" t="s">
        <v>2770</v>
      </c>
      <c r="F396" s="216" t="s">
        <v>2771</v>
      </c>
      <c r="G396" s="217" t="s">
        <v>308</v>
      </c>
      <c r="H396" s="218">
        <v>5</v>
      </c>
      <c r="I396" s="219"/>
      <c r="J396" s="220">
        <f>ROUND(I396*H396,2)</f>
        <v>0</v>
      </c>
      <c r="K396" s="216" t="s">
        <v>163</v>
      </c>
      <c r="L396" s="45"/>
      <c r="M396" s="221" t="s">
        <v>19</v>
      </c>
      <c r="N396" s="222" t="s">
        <v>43</v>
      </c>
      <c r="O396" s="85"/>
      <c r="P396" s="223">
        <f>O396*H396</f>
        <v>0</v>
      </c>
      <c r="Q396" s="223">
        <v>0.00132</v>
      </c>
      <c r="R396" s="223">
        <f>Q396*H396</f>
        <v>0.0066</v>
      </c>
      <c r="S396" s="223">
        <v>0</v>
      </c>
      <c r="T396" s="22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5" t="s">
        <v>300</v>
      </c>
      <c r="AT396" s="225" t="s">
        <v>159</v>
      </c>
      <c r="AU396" s="225" t="s">
        <v>82</v>
      </c>
      <c r="AY396" s="18" t="s">
        <v>157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8" t="s">
        <v>80</v>
      </c>
      <c r="BK396" s="226">
        <f>ROUND(I396*H396,2)</f>
        <v>0</v>
      </c>
      <c r="BL396" s="18" t="s">
        <v>300</v>
      </c>
      <c r="BM396" s="225" t="s">
        <v>2772</v>
      </c>
    </row>
    <row r="397" spans="1:47" s="2" customFormat="1" ht="12">
      <c r="A397" s="39"/>
      <c r="B397" s="40"/>
      <c r="C397" s="41"/>
      <c r="D397" s="227" t="s">
        <v>166</v>
      </c>
      <c r="E397" s="41"/>
      <c r="F397" s="228" t="s">
        <v>2773</v>
      </c>
      <c r="G397" s="41"/>
      <c r="H397" s="41"/>
      <c r="I397" s="229"/>
      <c r="J397" s="41"/>
      <c r="K397" s="41"/>
      <c r="L397" s="45"/>
      <c r="M397" s="230"/>
      <c r="N397" s="231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166</v>
      </c>
      <c r="AU397" s="18" t="s">
        <v>82</v>
      </c>
    </row>
    <row r="398" spans="1:47" s="2" customFormat="1" ht="12">
      <c r="A398" s="39"/>
      <c r="B398" s="40"/>
      <c r="C398" s="41"/>
      <c r="D398" s="232" t="s">
        <v>168</v>
      </c>
      <c r="E398" s="41"/>
      <c r="F398" s="233" t="s">
        <v>2774</v>
      </c>
      <c r="G398" s="41"/>
      <c r="H398" s="41"/>
      <c r="I398" s="229"/>
      <c r="J398" s="41"/>
      <c r="K398" s="41"/>
      <c r="L398" s="45"/>
      <c r="M398" s="230"/>
      <c r="N398" s="231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168</v>
      </c>
      <c r="AU398" s="18" t="s">
        <v>82</v>
      </c>
    </row>
    <row r="399" spans="1:65" s="2" customFormat="1" ht="16.5" customHeight="1">
      <c r="A399" s="39"/>
      <c r="B399" s="40"/>
      <c r="C399" s="214" t="s">
        <v>1243</v>
      </c>
      <c r="D399" s="214" t="s">
        <v>159</v>
      </c>
      <c r="E399" s="215" t="s">
        <v>2775</v>
      </c>
      <c r="F399" s="216" t="s">
        <v>2776</v>
      </c>
      <c r="G399" s="217" t="s">
        <v>308</v>
      </c>
      <c r="H399" s="218">
        <v>5</v>
      </c>
      <c r="I399" s="219"/>
      <c r="J399" s="220">
        <f>ROUND(I399*H399,2)</f>
        <v>0</v>
      </c>
      <c r="K399" s="216" t="s">
        <v>163</v>
      </c>
      <c r="L399" s="45"/>
      <c r="M399" s="221" t="s">
        <v>19</v>
      </c>
      <c r="N399" s="222" t="s">
        <v>43</v>
      </c>
      <c r="O399" s="85"/>
      <c r="P399" s="223">
        <f>O399*H399</f>
        <v>0</v>
      </c>
      <c r="Q399" s="223">
        <v>0.00152</v>
      </c>
      <c r="R399" s="223">
        <f>Q399*H399</f>
        <v>0.007600000000000001</v>
      </c>
      <c r="S399" s="223">
        <v>0</v>
      </c>
      <c r="T399" s="224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5" t="s">
        <v>300</v>
      </c>
      <c r="AT399" s="225" t="s">
        <v>159</v>
      </c>
      <c r="AU399" s="225" t="s">
        <v>82</v>
      </c>
      <c r="AY399" s="18" t="s">
        <v>157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8" t="s">
        <v>80</v>
      </c>
      <c r="BK399" s="226">
        <f>ROUND(I399*H399,2)</f>
        <v>0</v>
      </c>
      <c r="BL399" s="18" t="s">
        <v>300</v>
      </c>
      <c r="BM399" s="225" t="s">
        <v>2777</v>
      </c>
    </row>
    <row r="400" spans="1:47" s="2" customFormat="1" ht="12">
      <c r="A400" s="39"/>
      <c r="B400" s="40"/>
      <c r="C400" s="41"/>
      <c r="D400" s="227" t="s">
        <v>166</v>
      </c>
      <c r="E400" s="41"/>
      <c r="F400" s="228" t="s">
        <v>2778</v>
      </c>
      <c r="G400" s="41"/>
      <c r="H400" s="41"/>
      <c r="I400" s="229"/>
      <c r="J400" s="41"/>
      <c r="K400" s="41"/>
      <c r="L400" s="45"/>
      <c r="M400" s="230"/>
      <c r="N400" s="231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166</v>
      </c>
      <c r="AU400" s="18" t="s">
        <v>82</v>
      </c>
    </row>
    <row r="401" spans="1:47" s="2" customFormat="1" ht="12">
      <c r="A401" s="39"/>
      <c r="B401" s="40"/>
      <c r="C401" s="41"/>
      <c r="D401" s="232" t="s">
        <v>168</v>
      </c>
      <c r="E401" s="41"/>
      <c r="F401" s="233" t="s">
        <v>2779</v>
      </c>
      <c r="G401" s="41"/>
      <c r="H401" s="41"/>
      <c r="I401" s="229"/>
      <c r="J401" s="41"/>
      <c r="K401" s="41"/>
      <c r="L401" s="45"/>
      <c r="M401" s="230"/>
      <c r="N401" s="231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168</v>
      </c>
      <c r="AU401" s="18" t="s">
        <v>82</v>
      </c>
    </row>
    <row r="402" spans="1:65" s="2" customFormat="1" ht="16.5" customHeight="1">
      <c r="A402" s="39"/>
      <c r="B402" s="40"/>
      <c r="C402" s="214" t="s">
        <v>1249</v>
      </c>
      <c r="D402" s="214" t="s">
        <v>159</v>
      </c>
      <c r="E402" s="215" t="s">
        <v>2780</v>
      </c>
      <c r="F402" s="216" t="s">
        <v>2781</v>
      </c>
      <c r="G402" s="217" t="s">
        <v>308</v>
      </c>
      <c r="H402" s="218">
        <v>1</v>
      </c>
      <c r="I402" s="219"/>
      <c r="J402" s="220">
        <f>ROUND(I402*H402,2)</f>
        <v>0</v>
      </c>
      <c r="K402" s="216" t="s">
        <v>163</v>
      </c>
      <c r="L402" s="45"/>
      <c r="M402" s="221" t="s">
        <v>19</v>
      </c>
      <c r="N402" s="222" t="s">
        <v>43</v>
      </c>
      <c r="O402" s="85"/>
      <c r="P402" s="223">
        <f>O402*H402</f>
        <v>0</v>
      </c>
      <c r="Q402" s="223">
        <v>0.00262</v>
      </c>
      <c r="R402" s="223">
        <f>Q402*H402</f>
        <v>0.00262</v>
      </c>
      <c r="S402" s="223">
        <v>0</v>
      </c>
      <c r="T402" s="224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5" t="s">
        <v>300</v>
      </c>
      <c r="AT402" s="225" t="s">
        <v>159</v>
      </c>
      <c r="AU402" s="225" t="s">
        <v>82</v>
      </c>
      <c r="AY402" s="18" t="s">
        <v>157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8" t="s">
        <v>80</v>
      </c>
      <c r="BK402" s="226">
        <f>ROUND(I402*H402,2)</f>
        <v>0</v>
      </c>
      <c r="BL402" s="18" t="s">
        <v>300</v>
      </c>
      <c r="BM402" s="225" t="s">
        <v>2782</v>
      </c>
    </row>
    <row r="403" spans="1:47" s="2" customFormat="1" ht="12">
      <c r="A403" s="39"/>
      <c r="B403" s="40"/>
      <c r="C403" s="41"/>
      <c r="D403" s="227" t="s">
        <v>166</v>
      </c>
      <c r="E403" s="41"/>
      <c r="F403" s="228" t="s">
        <v>2783</v>
      </c>
      <c r="G403" s="41"/>
      <c r="H403" s="41"/>
      <c r="I403" s="229"/>
      <c r="J403" s="41"/>
      <c r="K403" s="41"/>
      <c r="L403" s="45"/>
      <c r="M403" s="230"/>
      <c r="N403" s="231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166</v>
      </c>
      <c r="AU403" s="18" t="s">
        <v>82</v>
      </c>
    </row>
    <row r="404" spans="1:47" s="2" customFormat="1" ht="12">
      <c r="A404" s="39"/>
      <c r="B404" s="40"/>
      <c r="C404" s="41"/>
      <c r="D404" s="232" t="s">
        <v>168</v>
      </c>
      <c r="E404" s="41"/>
      <c r="F404" s="233" t="s">
        <v>2784</v>
      </c>
      <c r="G404" s="41"/>
      <c r="H404" s="41"/>
      <c r="I404" s="229"/>
      <c r="J404" s="41"/>
      <c r="K404" s="41"/>
      <c r="L404" s="45"/>
      <c r="M404" s="230"/>
      <c r="N404" s="231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168</v>
      </c>
      <c r="AU404" s="18" t="s">
        <v>82</v>
      </c>
    </row>
    <row r="405" spans="1:65" s="2" customFormat="1" ht="21.75" customHeight="1">
      <c r="A405" s="39"/>
      <c r="B405" s="40"/>
      <c r="C405" s="214" t="s">
        <v>1253</v>
      </c>
      <c r="D405" s="214" t="s">
        <v>159</v>
      </c>
      <c r="E405" s="215" t="s">
        <v>2785</v>
      </c>
      <c r="F405" s="216" t="s">
        <v>2786</v>
      </c>
      <c r="G405" s="217" t="s">
        <v>308</v>
      </c>
      <c r="H405" s="218">
        <v>5</v>
      </c>
      <c r="I405" s="219"/>
      <c r="J405" s="220">
        <f>ROUND(I405*H405,2)</f>
        <v>0</v>
      </c>
      <c r="K405" s="216" t="s">
        <v>163</v>
      </c>
      <c r="L405" s="45"/>
      <c r="M405" s="221" t="s">
        <v>19</v>
      </c>
      <c r="N405" s="222" t="s">
        <v>43</v>
      </c>
      <c r="O405" s="85"/>
      <c r="P405" s="223">
        <f>O405*H405</f>
        <v>0</v>
      </c>
      <c r="Q405" s="223">
        <v>0.00152</v>
      </c>
      <c r="R405" s="223">
        <f>Q405*H405</f>
        <v>0.007600000000000001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300</v>
      </c>
      <c r="AT405" s="225" t="s">
        <v>159</v>
      </c>
      <c r="AU405" s="225" t="s">
        <v>82</v>
      </c>
      <c r="AY405" s="18" t="s">
        <v>157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80</v>
      </c>
      <c r="BK405" s="226">
        <f>ROUND(I405*H405,2)</f>
        <v>0</v>
      </c>
      <c r="BL405" s="18" t="s">
        <v>300</v>
      </c>
      <c r="BM405" s="225" t="s">
        <v>2787</v>
      </c>
    </row>
    <row r="406" spans="1:47" s="2" customFormat="1" ht="12">
      <c r="A406" s="39"/>
      <c r="B406" s="40"/>
      <c r="C406" s="41"/>
      <c r="D406" s="227" t="s">
        <v>166</v>
      </c>
      <c r="E406" s="41"/>
      <c r="F406" s="228" t="s">
        <v>2788</v>
      </c>
      <c r="G406" s="41"/>
      <c r="H406" s="41"/>
      <c r="I406" s="229"/>
      <c r="J406" s="41"/>
      <c r="K406" s="41"/>
      <c r="L406" s="45"/>
      <c r="M406" s="230"/>
      <c r="N406" s="231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166</v>
      </c>
      <c r="AU406" s="18" t="s">
        <v>82</v>
      </c>
    </row>
    <row r="407" spans="1:47" s="2" customFormat="1" ht="12">
      <c r="A407" s="39"/>
      <c r="B407" s="40"/>
      <c r="C407" s="41"/>
      <c r="D407" s="232" t="s">
        <v>168</v>
      </c>
      <c r="E407" s="41"/>
      <c r="F407" s="233" t="s">
        <v>2789</v>
      </c>
      <c r="G407" s="41"/>
      <c r="H407" s="41"/>
      <c r="I407" s="229"/>
      <c r="J407" s="41"/>
      <c r="K407" s="41"/>
      <c r="L407" s="45"/>
      <c r="M407" s="230"/>
      <c r="N407" s="231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168</v>
      </c>
      <c r="AU407" s="18" t="s">
        <v>82</v>
      </c>
    </row>
    <row r="408" spans="1:65" s="2" customFormat="1" ht="16.5" customHeight="1">
      <c r="A408" s="39"/>
      <c r="B408" s="40"/>
      <c r="C408" s="214" t="s">
        <v>1257</v>
      </c>
      <c r="D408" s="214" t="s">
        <v>159</v>
      </c>
      <c r="E408" s="215" t="s">
        <v>2790</v>
      </c>
      <c r="F408" s="216" t="s">
        <v>2791</v>
      </c>
      <c r="G408" s="217" t="s">
        <v>308</v>
      </c>
      <c r="H408" s="218">
        <v>2</v>
      </c>
      <c r="I408" s="219"/>
      <c r="J408" s="220">
        <f>ROUND(I408*H408,2)</f>
        <v>0</v>
      </c>
      <c r="K408" s="216" t="s">
        <v>163</v>
      </c>
      <c r="L408" s="45"/>
      <c r="M408" s="221" t="s">
        <v>19</v>
      </c>
      <c r="N408" s="222" t="s">
        <v>43</v>
      </c>
      <c r="O408" s="85"/>
      <c r="P408" s="223">
        <f>O408*H408</f>
        <v>0</v>
      </c>
      <c r="Q408" s="223">
        <v>0.00262</v>
      </c>
      <c r="R408" s="223">
        <f>Q408*H408</f>
        <v>0.00524</v>
      </c>
      <c r="S408" s="223">
        <v>0</v>
      </c>
      <c r="T408" s="224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300</v>
      </c>
      <c r="AT408" s="225" t="s">
        <v>159</v>
      </c>
      <c r="AU408" s="225" t="s">
        <v>82</v>
      </c>
      <c r="AY408" s="18" t="s">
        <v>157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80</v>
      </c>
      <c r="BK408" s="226">
        <f>ROUND(I408*H408,2)</f>
        <v>0</v>
      </c>
      <c r="BL408" s="18" t="s">
        <v>300</v>
      </c>
      <c r="BM408" s="225" t="s">
        <v>2792</v>
      </c>
    </row>
    <row r="409" spans="1:47" s="2" customFormat="1" ht="12">
      <c r="A409" s="39"/>
      <c r="B409" s="40"/>
      <c r="C409" s="41"/>
      <c r="D409" s="227" t="s">
        <v>166</v>
      </c>
      <c r="E409" s="41"/>
      <c r="F409" s="228" t="s">
        <v>2793</v>
      </c>
      <c r="G409" s="41"/>
      <c r="H409" s="41"/>
      <c r="I409" s="229"/>
      <c r="J409" s="41"/>
      <c r="K409" s="41"/>
      <c r="L409" s="45"/>
      <c r="M409" s="230"/>
      <c r="N409" s="231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166</v>
      </c>
      <c r="AU409" s="18" t="s">
        <v>82</v>
      </c>
    </row>
    <row r="410" spans="1:47" s="2" customFormat="1" ht="12">
      <c r="A410" s="39"/>
      <c r="B410" s="40"/>
      <c r="C410" s="41"/>
      <c r="D410" s="232" t="s">
        <v>168</v>
      </c>
      <c r="E410" s="41"/>
      <c r="F410" s="233" t="s">
        <v>2794</v>
      </c>
      <c r="G410" s="41"/>
      <c r="H410" s="41"/>
      <c r="I410" s="229"/>
      <c r="J410" s="41"/>
      <c r="K410" s="41"/>
      <c r="L410" s="45"/>
      <c r="M410" s="230"/>
      <c r="N410" s="231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168</v>
      </c>
      <c r="AU410" s="18" t="s">
        <v>82</v>
      </c>
    </row>
    <row r="411" spans="1:65" s="2" customFormat="1" ht="24.15" customHeight="1">
      <c r="A411" s="39"/>
      <c r="B411" s="40"/>
      <c r="C411" s="214" t="s">
        <v>1312</v>
      </c>
      <c r="D411" s="214" t="s">
        <v>159</v>
      </c>
      <c r="E411" s="215" t="s">
        <v>2795</v>
      </c>
      <c r="F411" s="216" t="s">
        <v>2796</v>
      </c>
      <c r="G411" s="217" t="s">
        <v>308</v>
      </c>
      <c r="H411" s="218">
        <v>1</v>
      </c>
      <c r="I411" s="219"/>
      <c r="J411" s="220">
        <f>ROUND(I411*H411,2)</f>
        <v>0</v>
      </c>
      <c r="K411" s="216" t="s">
        <v>163</v>
      </c>
      <c r="L411" s="45"/>
      <c r="M411" s="221" t="s">
        <v>19</v>
      </c>
      <c r="N411" s="222" t="s">
        <v>43</v>
      </c>
      <c r="O411" s="85"/>
      <c r="P411" s="223">
        <f>O411*H411</f>
        <v>0</v>
      </c>
      <c r="Q411" s="223">
        <v>0.00052</v>
      </c>
      <c r="R411" s="223">
        <f>Q411*H411</f>
        <v>0.00052</v>
      </c>
      <c r="S411" s="223">
        <v>0</v>
      </c>
      <c r="T411" s="22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5" t="s">
        <v>300</v>
      </c>
      <c r="AT411" s="225" t="s">
        <v>159</v>
      </c>
      <c r="AU411" s="225" t="s">
        <v>82</v>
      </c>
      <c r="AY411" s="18" t="s">
        <v>157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8" t="s">
        <v>80</v>
      </c>
      <c r="BK411" s="226">
        <f>ROUND(I411*H411,2)</f>
        <v>0</v>
      </c>
      <c r="BL411" s="18" t="s">
        <v>300</v>
      </c>
      <c r="BM411" s="225" t="s">
        <v>2797</v>
      </c>
    </row>
    <row r="412" spans="1:47" s="2" customFormat="1" ht="12">
      <c r="A412" s="39"/>
      <c r="B412" s="40"/>
      <c r="C412" s="41"/>
      <c r="D412" s="227" t="s">
        <v>166</v>
      </c>
      <c r="E412" s="41"/>
      <c r="F412" s="228" t="s">
        <v>2798</v>
      </c>
      <c r="G412" s="41"/>
      <c r="H412" s="41"/>
      <c r="I412" s="229"/>
      <c r="J412" s="41"/>
      <c r="K412" s="41"/>
      <c r="L412" s="45"/>
      <c r="M412" s="230"/>
      <c r="N412" s="231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166</v>
      </c>
      <c r="AU412" s="18" t="s">
        <v>82</v>
      </c>
    </row>
    <row r="413" spans="1:47" s="2" customFormat="1" ht="12">
      <c r="A413" s="39"/>
      <c r="B413" s="40"/>
      <c r="C413" s="41"/>
      <c r="D413" s="232" t="s">
        <v>168</v>
      </c>
      <c r="E413" s="41"/>
      <c r="F413" s="233" t="s">
        <v>2799</v>
      </c>
      <c r="G413" s="41"/>
      <c r="H413" s="41"/>
      <c r="I413" s="229"/>
      <c r="J413" s="41"/>
      <c r="K413" s="41"/>
      <c r="L413" s="45"/>
      <c r="M413" s="230"/>
      <c r="N413" s="231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168</v>
      </c>
      <c r="AU413" s="18" t="s">
        <v>82</v>
      </c>
    </row>
    <row r="414" spans="1:65" s="2" customFormat="1" ht="24.15" customHeight="1">
      <c r="A414" s="39"/>
      <c r="B414" s="40"/>
      <c r="C414" s="214" t="s">
        <v>1316</v>
      </c>
      <c r="D414" s="214" t="s">
        <v>159</v>
      </c>
      <c r="E414" s="215" t="s">
        <v>2800</v>
      </c>
      <c r="F414" s="216" t="s">
        <v>2801</v>
      </c>
      <c r="G414" s="217" t="s">
        <v>308</v>
      </c>
      <c r="H414" s="218">
        <v>1</v>
      </c>
      <c r="I414" s="219"/>
      <c r="J414" s="220">
        <f>ROUND(I414*H414,2)</f>
        <v>0</v>
      </c>
      <c r="K414" s="216" t="s">
        <v>163</v>
      </c>
      <c r="L414" s="45"/>
      <c r="M414" s="221" t="s">
        <v>19</v>
      </c>
      <c r="N414" s="222" t="s">
        <v>43</v>
      </c>
      <c r="O414" s="85"/>
      <c r="P414" s="223">
        <f>O414*H414</f>
        <v>0</v>
      </c>
      <c r="Q414" s="223">
        <v>0.0005</v>
      </c>
      <c r="R414" s="223">
        <f>Q414*H414</f>
        <v>0.0005</v>
      </c>
      <c r="S414" s="223">
        <v>0</v>
      </c>
      <c r="T414" s="224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5" t="s">
        <v>300</v>
      </c>
      <c r="AT414" s="225" t="s">
        <v>159</v>
      </c>
      <c r="AU414" s="225" t="s">
        <v>82</v>
      </c>
      <c r="AY414" s="18" t="s">
        <v>157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8" t="s">
        <v>80</v>
      </c>
      <c r="BK414" s="226">
        <f>ROUND(I414*H414,2)</f>
        <v>0</v>
      </c>
      <c r="BL414" s="18" t="s">
        <v>300</v>
      </c>
      <c r="BM414" s="225" t="s">
        <v>2802</v>
      </c>
    </row>
    <row r="415" spans="1:47" s="2" customFormat="1" ht="12">
      <c r="A415" s="39"/>
      <c r="B415" s="40"/>
      <c r="C415" s="41"/>
      <c r="D415" s="227" t="s">
        <v>166</v>
      </c>
      <c r="E415" s="41"/>
      <c r="F415" s="228" t="s">
        <v>2803</v>
      </c>
      <c r="G415" s="41"/>
      <c r="H415" s="41"/>
      <c r="I415" s="229"/>
      <c r="J415" s="41"/>
      <c r="K415" s="41"/>
      <c r="L415" s="45"/>
      <c r="M415" s="230"/>
      <c r="N415" s="231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166</v>
      </c>
      <c r="AU415" s="18" t="s">
        <v>82</v>
      </c>
    </row>
    <row r="416" spans="1:47" s="2" customFormat="1" ht="12">
      <c r="A416" s="39"/>
      <c r="B416" s="40"/>
      <c r="C416" s="41"/>
      <c r="D416" s="232" t="s">
        <v>168</v>
      </c>
      <c r="E416" s="41"/>
      <c r="F416" s="233" t="s">
        <v>2804</v>
      </c>
      <c r="G416" s="41"/>
      <c r="H416" s="41"/>
      <c r="I416" s="229"/>
      <c r="J416" s="41"/>
      <c r="K416" s="41"/>
      <c r="L416" s="45"/>
      <c r="M416" s="230"/>
      <c r="N416" s="231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168</v>
      </c>
      <c r="AU416" s="18" t="s">
        <v>82</v>
      </c>
    </row>
    <row r="417" spans="1:65" s="2" customFormat="1" ht="16.5" customHeight="1">
      <c r="A417" s="39"/>
      <c r="B417" s="40"/>
      <c r="C417" s="214" t="s">
        <v>1335</v>
      </c>
      <c r="D417" s="214" t="s">
        <v>159</v>
      </c>
      <c r="E417" s="215" t="s">
        <v>2805</v>
      </c>
      <c r="F417" s="216" t="s">
        <v>2806</v>
      </c>
      <c r="G417" s="217" t="s">
        <v>308</v>
      </c>
      <c r="H417" s="218">
        <v>2</v>
      </c>
      <c r="I417" s="219"/>
      <c r="J417" s="220">
        <f>ROUND(I417*H417,2)</f>
        <v>0</v>
      </c>
      <c r="K417" s="216" t="s">
        <v>163</v>
      </c>
      <c r="L417" s="45"/>
      <c r="M417" s="221" t="s">
        <v>19</v>
      </c>
      <c r="N417" s="222" t="s">
        <v>43</v>
      </c>
      <c r="O417" s="85"/>
      <c r="P417" s="223">
        <f>O417*H417</f>
        <v>0</v>
      </c>
      <c r="Q417" s="223">
        <v>0.00077</v>
      </c>
      <c r="R417" s="223">
        <f>Q417*H417</f>
        <v>0.00154</v>
      </c>
      <c r="S417" s="223">
        <v>0</v>
      </c>
      <c r="T417" s="22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5" t="s">
        <v>300</v>
      </c>
      <c r="AT417" s="225" t="s">
        <v>159</v>
      </c>
      <c r="AU417" s="225" t="s">
        <v>82</v>
      </c>
      <c r="AY417" s="18" t="s">
        <v>157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8" t="s">
        <v>80</v>
      </c>
      <c r="BK417" s="226">
        <f>ROUND(I417*H417,2)</f>
        <v>0</v>
      </c>
      <c r="BL417" s="18" t="s">
        <v>300</v>
      </c>
      <c r="BM417" s="225" t="s">
        <v>2807</v>
      </c>
    </row>
    <row r="418" spans="1:47" s="2" customFormat="1" ht="12">
      <c r="A418" s="39"/>
      <c r="B418" s="40"/>
      <c r="C418" s="41"/>
      <c r="D418" s="227" t="s">
        <v>166</v>
      </c>
      <c r="E418" s="41"/>
      <c r="F418" s="228" t="s">
        <v>2808</v>
      </c>
      <c r="G418" s="41"/>
      <c r="H418" s="41"/>
      <c r="I418" s="229"/>
      <c r="J418" s="41"/>
      <c r="K418" s="41"/>
      <c r="L418" s="45"/>
      <c r="M418" s="230"/>
      <c r="N418" s="231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166</v>
      </c>
      <c r="AU418" s="18" t="s">
        <v>82</v>
      </c>
    </row>
    <row r="419" spans="1:47" s="2" customFormat="1" ht="12">
      <c r="A419" s="39"/>
      <c r="B419" s="40"/>
      <c r="C419" s="41"/>
      <c r="D419" s="232" t="s">
        <v>168</v>
      </c>
      <c r="E419" s="41"/>
      <c r="F419" s="233" t="s">
        <v>2809</v>
      </c>
      <c r="G419" s="41"/>
      <c r="H419" s="41"/>
      <c r="I419" s="229"/>
      <c r="J419" s="41"/>
      <c r="K419" s="41"/>
      <c r="L419" s="45"/>
      <c r="M419" s="230"/>
      <c r="N419" s="231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168</v>
      </c>
      <c r="AU419" s="18" t="s">
        <v>82</v>
      </c>
    </row>
    <row r="420" spans="1:65" s="2" customFormat="1" ht="24.15" customHeight="1">
      <c r="A420" s="39"/>
      <c r="B420" s="40"/>
      <c r="C420" s="214" t="s">
        <v>1339</v>
      </c>
      <c r="D420" s="214" t="s">
        <v>159</v>
      </c>
      <c r="E420" s="215" t="s">
        <v>2810</v>
      </c>
      <c r="F420" s="216" t="s">
        <v>2811</v>
      </c>
      <c r="G420" s="217" t="s">
        <v>308</v>
      </c>
      <c r="H420" s="218">
        <v>1</v>
      </c>
      <c r="I420" s="219"/>
      <c r="J420" s="220">
        <f>ROUND(I420*H420,2)</f>
        <v>0</v>
      </c>
      <c r="K420" s="216" t="s">
        <v>163</v>
      </c>
      <c r="L420" s="45"/>
      <c r="M420" s="221" t="s">
        <v>19</v>
      </c>
      <c r="N420" s="222" t="s">
        <v>43</v>
      </c>
      <c r="O420" s="85"/>
      <c r="P420" s="223">
        <f>O420*H420</f>
        <v>0</v>
      </c>
      <c r="Q420" s="223">
        <v>0.00347</v>
      </c>
      <c r="R420" s="223">
        <f>Q420*H420</f>
        <v>0.00347</v>
      </c>
      <c r="S420" s="223">
        <v>0</v>
      </c>
      <c r="T420" s="224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5" t="s">
        <v>300</v>
      </c>
      <c r="AT420" s="225" t="s">
        <v>159</v>
      </c>
      <c r="AU420" s="225" t="s">
        <v>82</v>
      </c>
      <c r="AY420" s="18" t="s">
        <v>157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8" t="s">
        <v>80</v>
      </c>
      <c r="BK420" s="226">
        <f>ROUND(I420*H420,2)</f>
        <v>0</v>
      </c>
      <c r="BL420" s="18" t="s">
        <v>300</v>
      </c>
      <c r="BM420" s="225" t="s">
        <v>2812</v>
      </c>
    </row>
    <row r="421" spans="1:47" s="2" customFormat="1" ht="12">
      <c r="A421" s="39"/>
      <c r="B421" s="40"/>
      <c r="C421" s="41"/>
      <c r="D421" s="227" t="s">
        <v>166</v>
      </c>
      <c r="E421" s="41"/>
      <c r="F421" s="228" t="s">
        <v>2813</v>
      </c>
      <c r="G421" s="41"/>
      <c r="H421" s="41"/>
      <c r="I421" s="229"/>
      <c r="J421" s="41"/>
      <c r="K421" s="41"/>
      <c r="L421" s="45"/>
      <c r="M421" s="230"/>
      <c r="N421" s="231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166</v>
      </c>
      <c r="AU421" s="18" t="s">
        <v>82</v>
      </c>
    </row>
    <row r="422" spans="1:47" s="2" customFormat="1" ht="12">
      <c r="A422" s="39"/>
      <c r="B422" s="40"/>
      <c r="C422" s="41"/>
      <c r="D422" s="232" t="s">
        <v>168</v>
      </c>
      <c r="E422" s="41"/>
      <c r="F422" s="233" t="s">
        <v>2814</v>
      </c>
      <c r="G422" s="41"/>
      <c r="H422" s="41"/>
      <c r="I422" s="229"/>
      <c r="J422" s="41"/>
      <c r="K422" s="41"/>
      <c r="L422" s="45"/>
      <c r="M422" s="230"/>
      <c r="N422" s="231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168</v>
      </c>
      <c r="AU422" s="18" t="s">
        <v>82</v>
      </c>
    </row>
    <row r="423" spans="1:65" s="2" customFormat="1" ht="24.15" customHeight="1">
      <c r="A423" s="39"/>
      <c r="B423" s="40"/>
      <c r="C423" s="214" t="s">
        <v>1343</v>
      </c>
      <c r="D423" s="214" t="s">
        <v>159</v>
      </c>
      <c r="E423" s="215" t="s">
        <v>2815</v>
      </c>
      <c r="F423" s="216" t="s">
        <v>2816</v>
      </c>
      <c r="G423" s="217" t="s">
        <v>308</v>
      </c>
      <c r="H423" s="218">
        <v>1</v>
      </c>
      <c r="I423" s="219"/>
      <c r="J423" s="220">
        <f>ROUND(I423*H423,2)</f>
        <v>0</v>
      </c>
      <c r="K423" s="216" t="s">
        <v>163</v>
      </c>
      <c r="L423" s="45"/>
      <c r="M423" s="221" t="s">
        <v>19</v>
      </c>
      <c r="N423" s="222" t="s">
        <v>43</v>
      </c>
      <c r="O423" s="85"/>
      <c r="P423" s="223">
        <f>O423*H423</f>
        <v>0</v>
      </c>
      <c r="Q423" s="223">
        <v>0.0012</v>
      </c>
      <c r="R423" s="223">
        <f>Q423*H423</f>
        <v>0.0012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300</v>
      </c>
      <c r="AT423" s="225" t="s">
        <v>159</v>
      </c>
      <c r="AU423" s="225" t="s">
        <v>82</v>
      </c>
      <c r="AY423" s="18" t="s">
        <v>157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80</v>
      </c>
      <c r="BK423" s="226">
        <f>ROUND(I423*H423,2)</f>
        <v>0</v>
      </c>
      <c r="BL423" s="18" t="s">
        <v>300</v>
      </c>
      <c r="BM423" s="225" t="s">
        <v>2817</v>
      </c>
    </row>
    <row r="424" spans="1:47" s="2" customFormat="1" ht="12">
      <c r="A424" s="39"/>
      <c r="B424" s="40"/>
      <c r="C424" s="41"/>
      <c r="D424" s="227" t="s">
        <v>166</v>
      </c>
      <c r="E424" s="41"/>
      <c r="F424" s="228" t="s">
        <v>2818</v>
      </c>
      <c r="G424" s="41"/>
      <c r="H424" s="41"/>
      <c r="I424" s="229"/>
      <c r="J424" s="41"/>
      <c r="K424" s="41"/>
      <c r="L424" s="45"/>
      <c r="M424" s="230"/>
      <c r="N424" s="231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166</v>
      </c>
      <c r="AU424" s="18" t="s">
        <v>82</v>
      </c>
    </row>
    <row r="425" spans="1:47" s="2" customFormat="1" ht="12">
      <c r="A425" s="39"/>
      <c r="B425" s="40"/>
      <c r="C425" s="41"/>
      <c r="D425" s="232" t="s">
        <v>168</v>
      </c>
      <c r="E425" s="41"/>
      <c r="F425" s="233" t="s">
        <v>2819</v>
      </c>
      <c r="G425" s="41"/>
      <c r="H425" s="41"/>
      <c r="I425" s="229"/>
      <c r="J425" s="41"/>
      <c r="K425" s="41"/>
      <c r="L425" s="45"/>
      <c r="M425" s="230"/>
      <c r="N425" s="231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168</v>
      </c>
      <c r="AU425" s="18" t="s">
        <v>82</v>
      </c>
    </row>
    <row r="426" spans="1:65" s="2" customFormat="1" ht="24.15" customHeight="1">
      <c r="A426" s="39"/>
      <c r="B426" s="40"/>
      <c r="C426" s="214" t="s">
        <v>1347</v>
      </c>
      <c r="D426" s="214" t="s">
        <v>159</v>
      </c>
      <c r="E426" s="215" t="s">
        <v>2820</v>
      </c>
      <c r="F426" s="216" t="s">
        <v>2821</v>
      </c>
      <c r="G426" s="217" t="s">
        <v>308</v>
      </c>
      <c r="H426" s="218">
        <v>1</v>
      </c>
      <c r="I426" s="219"/>
      <c r="J426" s="220">
        <f>ROUND(I426*H426,2)</f>
        <v>0</v>
      </c>
      <c r="K426" s="216" t="s">
        <v>163</v>
      </c>
      <c r="L426" s="45"/>
      <c r="M426" s="221" t="s">
        <v>19</v>
      </c>
      <c r="N426" s="222" t="s">
        <v>43</v>
      </c>
      <c r="O426" s="85"/>
      <c r="P426" s="223">
        <f>O426*H426</f>
        <v>0</v>
      </c>
      <c r="Q426" s="223">
        <v>0.00071</v>
      </c>
      <c r="R426" s="223">
        <f>Q426*H426</f>
        <v>0.00071</v>
      </c>
      <c r="S426" s="223">
        <v>0</v>
      </c>
      <c r="T426" s="224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300</v>
      </c>
      <c r="AT426" s="225" t="s">
        <v>159</v>
      </c>
      <c r="AU426" s="225" t="s">
        <v>82</v>
      </c>
      <c r="AY426" s="18" t="s">
        <v>157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80</v>
      </c>
      <c r="BK426" s="226">
        <f>ROUND(I426*H426,2)</f>
        <v>0</v>
      </c>
      <c r="BL426" s="18" t="s">
        <v>300</v>
      </c>
      <c r="BM426" s="225" t="s">
        <v>2822</v>
      </c>
    </row>
    <row r="427" spans="1:47" s="2" customFormat="1" ht="12">
      <c r="A427" s="39"/>
      <c r="B427" s="40"/>
      <c r="C427" s="41"/>
      <c r="D427" s="227" t="s">
        <v>166</v>
      </c>
      <c r="E427" s="41"/>
      <c r="F427" s="228" t="s">
        <v>2823</v>
      </c>
      <c r="G427" s="41"/>
      <c r="H427" s="41"/>
      <c r="I427" s="229"/>
      <c r="J427" s="41"/>
      <c r="K427" s="41"/>
      <c r="L427" s="45"/>
      <c r="M427" s="230"/>
      <c r="N427" s="231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166</v>
      </c>
      <c r="AU427" s="18" t="s">
        <v>82</v>
      </c>
    </row>
    <row r="428" spans="1:47" s="2" customFormat="1" ht="12">
      <c r="A428" s="39"/>
      <c r="B428" s="40"/>
      <c r="C428" s="41"/>
      <c r="D428" s="232" t="s">
        <v>168</v>
      </c>
      <c r="E428" s="41"/>
      <c r="F428" s="233" t="s">
        <v>2824</v>
      </c>
      <c r="G428" s="41"/>
      <c r="H428" s="41"/>
      <c r="I428" s="229"/>
      <c r="J428" s="41"/>
      <c r="K428" s="41"/>
      <c r="L428" s="45"/>
      <c r="M428" s="230"/>
      <c r="N428" s="231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168</v>
      </c>
      <c r="AU428" s="18" t="s">
        <v>82</v>
      </c>
    </row>
    <row r="429" spans="1:65" s="2" customFormat="1" ht="24.15" customHeight="1">
      <c r="A429" s="39"/>
      <c r="B429" s="40"/>
      <c r="C429" s="214" t="s">
        <v>1351</v>
      </c>
      <c r="D429" s="214" t="s">
        <v>159</v>
      </c>
      <c r="E429" s="215" t="s">
        <v>2825</v>
      </c>
      <c r="F429" s="216" t="s">
        <v>2826</v>
      </c>
      <c r="G429" s="217" t="s">
        <v>273</v>
      </c>
      <c r="H429" s="218">
        <v>8</v>
      </c>
      <c r="I429" s="219"/>
      <c r="J429" s="220">
        <f>ROUND(I429*H429,2)</f>
        <v>0</v>
      </c>
      <c r="K429" s="216" t="s">
        <v>163</v>
      </c>
      <c r="L429" s="45"/>
      <c r="M429" s="221" t="s">
        <v>19</v>
      </c>
      <c r="N429" s="222" t="s">
        <v>43</v>
      </c>
      <c r="O429" s="85"/>
      <c r="P429" s="223">
        <f>O429*H429</f>
        <v>0</v>
      </c>
      <c r="Q429" s="223">
        <v>0.0292</v>
      </c>
      <c r="R429" s="223">
        <f>Q429*H429</f>
        <v>0.2336</v>
      </c>
      <c r="S429" s="223">
        <v>0</v>
      </c>
      <c r="T429" s="224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5" t="s">
        <v>300</v>
      </c>
      <c r="AT429" s="225" t="s">
        <v>159</v>
      </c>
      <c r="AU429" s="225" t="s">
        <v>82</v>
      </c>
      <c r="AY429" s="18" t="s">
        <v>157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8" t="s">
        <v>80</v>
      </c>
      <c r="BK429" s="226">
        <f>ROUND(I429*H429,2)</f>
        <v>0</v>
      </c>
      <c r="BL429" s="18" t="s">
        <v>300</v>
      </c>
      <c r="BM429" s="225" t="s">
        <v>2827</v>
      </c>
    </row>
    <row r="430" spans="1:47" s="2" customFormat="1" ht="12">
      <c r="A430" s="39"/>
      <c r="B430" s="40"/>
      <c r="C430" s="41"/>
      <c r="D430" s="227" t="s">
        <v>166</v>
      </c>
      <c r="E430" s="41"/>
      <c r="F430" s="228" t="s">
        <v>2828</v>
      </c>
      <c r="G430" s="41"/>
      <c r="H430" s="41"/>
      <c r="I430" s="229"/>
      <c r="J430" s="41"/>
      <c r="K430" s="41"/>
      <c r="L430" s="45"/>
      <c r="M430" s="230"/>
      <c r="N430" s="231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166</v>
      </c>
      <c r="AU430" s="18" t="s">
        <v>82</v>
      </c>
    </row>
    <row r="431" spans="1:47" s="2" customFormat="1" ht="12">
      <c r="A431" s="39"/>
      <c r="B431" s="40"/>
      <c r="C431" s="41"/>
      <c r="D431" s="232" t="s">
        <v>168</v>
      </c>
      <c r="E431" s="41"/>
      <c r="F431" s="233" t="s">
        <v>2829</v>
      </c>
      <c r="G431" s="41"/>
      <c r="H431" s="41"/>
      <c r="I431" s="229"/>
      <c r="J431" s="41"/>
      <c r="K431" s="41"/>
      <c r="L431" s="45"/>
      <c r="M431" s="230"/>
      <c r="N431" s="231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168</v>
      </c>
      <c r="AU431" s="18" t="s">
        <v>82</v>
      </c>
    </row>
    <row r="432" spans="1:65" s="2" customFormat="1" ht="24.15" customHeight="1">
      <c r="A432" s="39"/>
      <c r="B432" s="40"/>
      <c r="C432" s="214" t="s">
        <v>1355</v>
      </c>
      <c r="D432" s="214" t="s">
        <v>159</v>
      </c>
      <c r="E432" s="215" t="s">
        <v>2830</v>
      </c>
      <c r="F432" s="216" t="s">
        <v>2831</v>
      </c>
      <c r="G432" s="217" t="s">
        <v>247</v>
      </c>
      <c r="H432" s="218">
        <v>468</v>
      </c>
      <c r="I432" s="219"/>
      <c r="J432" s="220">
        <f>ROUND(I432*H432,2)</f>
        <v>0</v>
      </c>
      <c r="K432" s="216" t="s">
        <v>163</v>
      </c>
      <c r="L432" s="45"/>
      <c r="M432" s="221" t="s">
        <v>19</v>
      </c>
      <c r="N432" s="222" t="s">
        <v>43</v>
      </c>
      <c r="O432" s="85"/>
      <c r="P432" s="223">
        <f>O432*H432</f>
        <v>0</v>
      </c>
      <c r="Q432" s="223">
        <v>0.00019</v>
      </c>
      <c r="R432" s="223">
        <f>Q432*H432</f>
        <v>0.08892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300</v>
      </c>
      <c r="AT432" s="225" t="s">
        <v>159</v>
      </c>
      <c r="AU432" s="225" t="s">
        <v>82</v>
      </c>
      <c r="AY432" s="18" t="s">
        <v>157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80</v>
      </c>
      <c r="BK432" s="226">
        <f>ROUND(I432*H432,2)</f>
        <v>0</v>
      </c>
      <c r="BL432" s="18" t="s">
        <v>300</v>
      </c>
      <c r="BM432" s="225" t="s">
        <v>2832</v>
      </c>
    </row>
    <row r="433" spans="1:47" s="2" customFormat="1" ht="12">
      <c r="A433" s="39"/>
      <c r="B433" s="40"/>
      <c r="C433" s="41"/>
      <c r="D433" s="227" t="s">
        <v>166</v>
      </c>
      <c r="E433" s="41"/>
      <c r="F433" s="228" t="s">
        <v>2833</v>
      </c>
      <c r="G433" s="41"/>
      <c r="H433" s="41"/>
      <c r="I433" s="229"/>
      <c r="J433" s="41"/>
      <c r="K433" s="41"/>
      <c r="L433" s="45"/>
      <c r="M433" s="230"/>
      <c r="N433" s="231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166</v>
      </c>
      <c r="AU433" s="18" t="s">
        <v>82</v>
      </c>
    </row>
    <row r="434" spans="1:47" s="2" customFormat="1" ht="12">
      <c r="A434" s="39"/>
      <c r="B434" s="40"/>
      <c r="C434" s="41"/>
      <c r="D434" s="232" t="s">
        <v>168</v>
      </c>
      <c r="E434" s="41"/>
      <c r="F434" s="233" t="s">
        <v>2834</v>
      </c>
      <c r="G434" s="41"/>
      <c r="H434" s="41"/>
      <c r="I434" s="229"/>
      <c r="J434" s="41"/>
      <c r="K434" s="41"/>
      <c r="L434" s="45"/>
      <c r="M434" s="230"/>
      <c r="N434" s="231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168</v>
      </c>
      <c r="AU434" s="18" t="s">
        <v>82</v>
      </c>
    </row>
    <row r="435" spans="1:65" s="2" customFormat="1" ht="21.75" customHeight="1">
      <c r="A435" s="39"/>
      <c r="B435" s="40"/>
      <c r="C435" s="214" t="s">
        <v>1359</v>
      </c>
      <c r="D435" s="214" t="s">
        <v>159</v>
      </c>
      <c r="E435" s="215" t="s">
        <v>2835</v>
      </c>
      <c r="F435" s="216" t="s">
        <v>2836</v>
      </c>
      <c r="G435" s="217" t="s">
        <v>247</v>
      </c>
      <c r="H435" s="218">
        <v>468</v>
      </c>
      <c r="I435" s="219"/>
      <c r="J435" s="220">
        <f>ROUND(I435*H435,2)</f>
        <v>0</v>
      </c>
      <c r="K435" s="216" t="s">
        <v>163</v>
      </c>
      <c r="L435" s="45"/>
      <c r="M435" s="221" t="s">
        <v>19</v>
      </c>
      <c r="N435" s="222" t="s">
        <v>43</v>
      </c>
      <c r="O435" s="85"/>
      <c r="P435" s="223">
        <f>O435*H435</f>
        <v>0</v>
      </c>
      <c r="Q435" s="223">
        <v>1E-05</v>
      </c>
      <c r="R435" s="223">
        <f>Q435*H435</f>
        <v>0.00468</v>
      </c>
      <c r="S435" s="223">
        <v>0</v>
      </c>
      <c r="T435" s="224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5" t="s">
        <v>300</v>
      </c>
      <c r="AT435" s="225" t="s">
        <v>159</v>
      </c>
      <c r="AU435" s="225" t="s">
        <v>82</v>
      </c>
      <c r="AY435" s="18" t="s">
        <v>157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8" t="s">
        <v>80</v>
      </c>
      <c r="BK435" s="226">
        <f>ROUND(I435*H435,2)</f>
        <v>0</v>
      </c>
      <c r="BL435" s="18" t="s">
        <v>300</v>
      </c>
      <c r="BM435" s="225" t="s">
        <v>2837</v>
      </c>
    </row>
    <row r="436" spans="1:47" s="2" customFormat="1" ht="12">
      <c r="A436" s="39"/>
      <c r="B436" s="40"/>
      <c r="C436" s="41"/>
      <c r="D436" s="227" t="s">
        <v>166</v>
      </c>
      <c r="E436" s="41"/>
      <c r="F436" s="228" t="s">
        <v>2838</v>
      </c>
      <c r="G436" s="41"/>
      <c r="H436" s="41"/>
      <c r="I436" s="229"/>
      <c r="J436" s="41"/>
      <c r="K436" s="41"/>
      <c r="L436" s="45"/>
      <c r="M436" s="230"/>
      <c r="N436" s="231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166</v>
      </c>
      <c r="AU436" s="18" t="s">
        <v>82</v>
      </c>
    </row>
    <row r="437" spans="1:47" s="2" customFormat="1" ht="12">
      <c r="A437" s="39"/>
      <c r="B437" s="40"/>
      <c r="C437" s="41"/>
      <c r="D437" s="232" t="s">
        <v>168</v>
      </c>
      <c r="E437" s="41"/>
      <c r="F437" s="233" t="s">
        <v>2839</v>
      </c>
      <c r="G437" s="41"/>
      <c r="H437" s="41"/>
      <c r="I437" s="229"/>
      <c r="J437" s="41"/>
      <c r="K437" s="41"/>
      <c r="L437" s="45"/>
      <c r="M437" s="230"/>
      <c r="N437" s="231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168</v>
      </c>
      <c r="AU437" s="18" t="s">
        <v>82</v>
      </c>
    </row>
    <row r="438" spans="1:65" s="2" customFormat="1" ht="24.15" customHeight="1">
      <c r="A438" s="39"/>
      <c r="B438" s="40"/>
      <c r="C438" s="214" t="s">
        <v>1363</v>
      </c>
      <c r="D438" s="214" t="s">
        <v>159</v>
      </c>
      <c r="E438" s="215" t="s">
        <v>2840</v>
      </c>
      <c r="F438" s="216" t="s">
        <v>2841</v>
      </c>
      <c r="G438" s="217" t="s">
        <v>190</v>
      </c>
      <c r="H438" s="218">
        <v>1.288</v>
      </c>
      <c r="I438" s="219"/>
      <c r="J438" s="220">
        <f>ROUND(I438*H438,2)</f>
        <v>0</v>
      </c>
      <c r="K438" s="216" t="s">
        <v>163</v>
      </c>
      <c r="L438" s="45"/>
      <c r="M438" s="221" t="s">
        <v>19</v>
      </c>
      <c r="N438" s="222" t="s">
        <v>43</v>
      </c>
      <c r="O438" s="85"/>
      <c r="P438" s="223">
        <f>O438*H438</f>
        <v>0</v>
      </c>
      <c r="Q438" s="223">
        <v>0</v>
      </c>
      <c r="R438" s="223">
        <f>Q438*H438</f>
        <v>0</v>
      </c>
      <c r="S438" s="223">
        <v>0</v>
      </c>
      <c r="T438" s="22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300</v>
      </c>
      <c r="AT438" s="225" t="s">
        <v>159</v>
      </c>
      <c r="AU438" s="225" t="s">
        <v>82</v>
      </c>
      <c r="AY438" s="18" t="s">
        <v>157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8" t="s">
        <v>80</v>
      </c>
      <c r="BK438" s="226">
        <f>ROUND(I438*H438,2)</f>
        <v>0</v>
      </c>
      <c r="BL438" s="18" t="s">
        <v>300</v>
      </c>
      <c r="BM438" s="225" t="s">
        <v>2842</v>
      </c>
    </row>
    <row r="439" spans="1:47" s="2" customFormat="1" ht="12">
      <c r="A439" s="39"/>
      <c r="B439" s="40"/>
      <c r="C439" s="41"/>
      <c r="D439" s="227" t="s">
        <v>166</v>
      </c>
      <c r="E439" s="41"/>
      <c r="F439" s="228" t="s">
        <v>2843</v>
      </c>
      <c r="G439" s="41"/>
      <c r="H439" s="41"/>
      <c r="I439" s="229"/>
      <c r="J439" s="41"/>
      <c r="K439" s="41"/>
      <c r="L439" s="45"/>
      <c r="M439" s="230"/>
      <c r="N439" s="231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166</v>
      </c>
      <c r="AU439" s="18" t="s">
        <v>82</v>
      </c>
    </row>
    <row r="440" spans="1:47" s="2" customFormat="1" ht="12">
      <c r="A440" s="39"/>
      <c r="B440" s="40"/>
      <c r="C440" s="41"/>
      <c r="D440" s="232" t="s">
        <v>168</v>
      </c>
      <c r="E440" s="41"/>
      <c r="F440" s="233" t="s">
        <v>2844</v>
      </c>
      <c r="G440" s="41"/>
      <c r="H440" s="41"/>
      <c r="I440" s="229"/>
      <c r="J440" s="41"/>
      <c r="K440" s="41"/>
      <c r="L440" s="45"/>
      <c r="M440" s="230"/>
      <c r="N440" s="231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168</v>
      </c>
      <c r="AU440" s="18" t="s">
        <v>82</v>
      </c>
    </row>
    <row r="441" spans="1:63" s="12" customFormat="1" ht="22.8" customHeight="1">
      <c r="A441" s="12"/>
      <c r="B441" s="198"/>
      <c r="C441" s="199"/>
      <c r="D441" s="200" t="s">
        <v>71</v>
      </c>
      <c r="E441" s="212" t="s">
        <v>2845</v>
      </c>
      <c r="F441" s="212" t="s">
        <v>2846</v>
      </c>
      <c r="G441" s="199"/>
      <c r="H441" s="199"/>
      <c r="I441" s="202"/>
      <c r="J441" s="213">
        <f>BK441</f>
        <v>0</v>
      </c>
      <c r="K441" s="199"/>
      <c r="L441" s="204"/>
      <c r="M441" s="205"/>
      <c r="N441" s="206"/>
      <c r="O441" s="206"/>
      <c r="P441" s="207">
        <f>SUM(P442:P444)</f>
        <v>0</v>
      </c>
      <c r="Q441" s="206"/>
      <c r="R441" s="207">
        <f>SUM(R442:R444)</f>
        <v>0.00704</v>
      </c>
      <c r="S441" s="206"/>
      <c r="T441" s="208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09" t="s">
        <v>82</v>
      </c>
      <c r="AT441" s="210" t="s">
        <v>71</v>
      </c>
      <c r="AU441" s="210" t="s">
        <v>80</v>
      </c>
      <c r="AY441" s="209" t="s">
        <v>157</v>
      </c>
      <c r="BK441" s="211">
        <f>SUM(BK442:BK444)</f>
        <v>0</v>
      </c>
    </row>
    <row r="442" spans="1:65" s="2" customFormat="1" ht="24.15" customHeight="1">
      <c r="A442" s="39"/>
      <c r="B442" s="40"/>
      <c r="C442" s="214" t="s">
        <v>1367</v>
      </c>
      <c r="D442" s="214" t="s">
        <v>159</v>
      </c>
      <c r="E442" s="215" t="s">
        <v>2847</v>
      </c>
      <c r="F442" s="216" t="s">
        <v>2848</v>
      </c>
      <c r="G442" s="217" t="s">
        <v>273</v>
      </c>
      <c r="H442" s="218">
        <v>1</v>
      </c>
      <c r="I442" s="219"/>
      <c r="J442" s="220">
        <f>ROUND(I442*H442,2)</f>
        <v>0</v>
      </c>
      <c r="K442" s="216" t="s">
        <v>163</v>
      </c>
      <c r="L442" s="45"/>
      <c r="M442" s="221" t="s">
        <v>19</v>
      </c>
      <c r="N442" s="222" t="s">
        <v>43</v>
      </c>
      <c r="O442" s="85"/>
      <c r="P442" s="223">
        <f>O442*H442</f>
        <v>0</v>
      </c>
      <c r="Q442" s="223">
        <v>0.00704</v>
      </c>
      <c r="R442" s="223">
        <f>Q442*H442</f>
        <v>0.00704</v>
      </c>
      <c r="S442" s="223">
        <v>0</v>
      </c>
      <c r="T442" s="224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300</v>
      </c>
      <c r="AT442" s="225" t="s">
        <v>159</v>
      </c>
      <c r="AU442" s="225" t="s">
        <v>82</v>
      </c>
      <c r="AY442" s="18" t="s">
        <v>157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80</v>
      </c>
      <c r="BK442" s="226">
        <f>ROUND(I442*H442,2)</f>
        <v>0</v>
      </c>
      <c r="BL442" s="18" t="s">
        <v>300</v>
      </c>
      <c r="BM442" s="225" t="s">
        <v>2849</v>
      </c>
    </row>
    <row r="443" spans="1:47" s="2" customFormat="1" ht="12">
      <c r="A443" s="39"/>
      <c r="B443" s="40"/>
      <c r="C443" s="41"/>
      <c r="D443" s="227" t="s">
        <v>166</v>
      </c>
      <c r="E443" s="41"/>
      <c r="F443" s="228" t="s">
        <v>2850</v>
      </c>
      <c r="G443" s="41"/>
      <c r="H443" s="41"/>
      <c r="I443" s="229"/>
      <c r="J443" s="41"/>
      <c r="K443" s="41"/>
      <c r="L443" s="45"/>
      <c r="M443" s="230"/>
      <c r="N443" s="231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166</v>
      </c>
      <c r="AU443" s="18" t="s">
        <v>82</v>
      </c>
    </row>
    <row r="444" spans="1:47" s="2" customFormat="1" ht="12">
      <c r="A444" s="39"/>
      <c r="B444" s="40"/>
      <c r="C444" s="41"/>
      <c r="D444" s="232" t="s">
        <v>168</v>
      </c>
      <c r="E444" s="41"/>
      <c r="F444" s="233" t="s">
        <v>2851</v>
      </c>
      <c r="G444" s="41"/>
      <c r="H444" s="41"/>
      <c r="I444" s="229"/>
      <c r="J444" s="41"/>
      <c r="K444" s="41"/>
      <c r="L444" s="45"/>
      <c r="M444" s="230"/>
      <c r="N444" s="231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168</v>
      </c>
      <c r="AU444" s="18" t="s">
        <v>82</v>
      </c>
    </row>
    <row r="445" spans="1:63" s="12" customFormat="1" ht="22.8" customHeight="1">
      <c r="A445" s="12"/>
      <c r="B445" s="198"/>
      <c r="C445" s="199"/>
      <c r="D445" s="200" t="s">
        <v>71</v>
      </c>
      <c r="E445" s="212" t="s">
        <v>1095</v>
      </c>
      <c r="F445" s="212" t="s">
        <v>1096</v>
      </c>
      <c r="G445" s="199"/>
      <c r="H445" s="199"/>
      <c r="I445" s="202"/>
      <c r="J445" s="213">
        <f>BK445</f>
        <v>0</v>
      </c>
      <c r="K445" s="199"/>
      <c r="L445" s="204"/>
      <c r="M445" s="205"/>
      <c r="N445" s="206"/>
      <c r="O445" s="206"/>
      <c r="P445" s="207">
        <f>SUM(P446:P535)</f>
        <v>0</v>
      </c>
      <c r="Q445" s="206"/>
      <c r="R445" s="207">
        <f>SUM(R446:R535)</f>
        <v>1.02562</v>
      </c>
      <c r="S445" s="206"/>
      <c r="T445" s="208">
        <f>SUM(T446:T535)</f>
        <v>1.23581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9" t="s">
        <v>82</v>
      </c>
      <c r="AT445" s="210" t="s">
        <v>71</v>
      </c>
      <c r="AU445" s="210" t="s">
        <v>80</v>
      </c>
      <c r="AY445" s="209" t="s">
        <v>157</v>
      </c>
      <c r="BK445" s="211">
        <f>SUM(BK446:BK535)</f>
        <v>0</v>
      </c>
    </row>
    <row r="446" spans="1:65" s="2" customFormat="1" ht="16.5" customHeight="1">
      <c r="A446" s="39"/>
      <c r="B446" s="40"/>
      <c r="C446" s="214" t="s">
        <v>1371</v>
      </c>
      <c r="D446" s="214" t="s">
        <v>159</v>
      </c>
      <c r="E446" s="215" t="s">
        <v>2852</v>
      </c>
      <c r="F446" s="216" t="s">
        <v>2853</v>
      </c>
      <c r="G446" s="217" t="s">
        <v>273</v>
      </c>
      <c r="H446" s="218">
        <v>15</v>
      </c>
      <c r="I446" s="219"/>
      <c r="J446" s="220">
        <f>ROUND(I446*H446,2)</f>
        <v>0</v>
      </c>
      <c r="K446" s="216" t="s">
        <v>163</v>
      </c>
      <c r="L446" s="45"/>
      <c r="M446" s="221" t="s">
        <v>19</v>
      </c>
      <c r="N446" s="222" t="s">
        <v>43</v>
      </c>
      <c r="O446" s="85"/>
      <c r="P446" s="223">
        <f>O446*H446</f>
        <v>0</v>
      </c>
      <c r="Q446" s="223">
        <v>0</v>
      </c>
      <c r="R446" s="223">
        <f>Q446*H446</f>
        <v>0</v>
      </c>
      <c r="S446" s="223">
        <v>0.0342</v>
      </c>
      <c r="T446" s="224">
        <f>S446*H446</f>
        <v>0.513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300</v>
      </c>
      <c r="AT446" s="225" t="s">
        <v>159</v>
      </c>
      <c r="AU446" s="225" t="s">
        <v>82</v>
      </c>
      <c r="AY446" s="18" t="s">
        <v>157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8" t="s">
        <v>80</v>
      </c>
      <c r="BK446" s="226">
        <f>ROUND(I446*H446,2)</f>
        <v>0</v>
      </c>
      <c r="BL446" s="18" t="s">
        <v>300</v>
      </c>
      <c r="BM446" s="225" t="s">
        <v>2854</v>
      </c>
    </row>
    <row r="447" spans="1:47" s="2" customFormat="1" ht="12">
      <c r="A447" s="39"/>
      <c r="B447" s="40"/>
      <c r="C447" s="41"/>
      <c r="D447" s="227" t="s">
        <v>166</v>
      </c>
      <c r="E447" s="41"/>
      <c r="F447" s="228" t="s">
        <v>2855</v>
      </c>
      <c r="G447" s="41"/>
      <c r="H447" s="41"/>
      <c r="I447" s="229"/>
      <c r="J447" s="41"/>
      <c r="K447" s="41"/>
      <c r="L447" s="45"/>
      <c r="M447" s="230"/>
      <c r="N447" s="231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166</v>
      </c>
      <c r="AU447" s="18" t="s">
        <v>82</v>
      </c>
    </row>
    <row r="448" spans="1:47" s="2" customFormat="1" ht="12">
      <c r="A448" s="39"/>
      <c r="B448" s="40"/>
      <c r="C448" s="41"/>
      <c r="D448" s="232" t="s">
        <v>168</v>
      </c>
      <c r="E448" s="41"/>
      <c r="F448" s="233" t="s">
        <v>2856</v>
      </c>
      <c r="G448" s="41"/>
      <c r="H448" s="41"/>
      <c r="I448" s="229"/>
      <c r="J448" s="41"/>
      <c r="K448" s="41"/>
      <c r="L448" s="45"/>
      <c r="M448" s="230"/>
      <c r="N448" s="231"/>
      <c r="O448" s="85"/>
      <c r="P448" s="85"/>
      <c r="Q448" s="85"/>
      <c r="R448" s="85"/>
      <c r="S448" s="85"/>
      <c r="T448" s="86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168</v>
      </c>
      <c r="AU448" s="18" t="s">
        <v>82</v>
      </c>
    </row>
    <row r="449" spans="1:65" s="2" customFormat="1" ht="24.15" customHeight="1">
      <c r="A449" s="39"/>
      <c r="B449" s="40"/>
      <c r="C449" s="214" t="s">
        <v>1375</v>
      </c>
      <c r="D449" s="214" t="s">
        <v>159</v>
      </c>
      <c r="E449" s="215" t="s">
        <v>2857</v>
      </c>
      <c r="F449" s="216" t="s">
        <v>2858</v>
      </c>
      <c r="G449" s="217" t="s">
        <v>273</v>
      </c>
      <c r="H449" s="218">
        <v>16</v>
      </c>
      <c r="I449" s="219"/>
      <c r="J449" s="220">
        <f>ROUND(I449*H449,2)</f>
        <v>0</v>
      </c>
      <c r="K449" s="216" t="s">
        <v>163</v>
      </c>
      <c r="L449" s="45"/>
      <c r="M449" s="221" t="s">
        <v>19</v>
      </c>
      <c r="N449" s="222" t="s">
        <v>43</v>
      </c>
      <c r="O449" s="85"/>
      <c r="P449" s="223">
        <f>O449*H449</f>
        <v>0</v>
      </c>
      <c r="Q449" s="223">
        <v>0.01697</v>
      </c>
      <c r="R449" s="223">
        <f>Q449*H449</f>
        <v>0.27152</v>
      </c>
      <c r="S449" s="223">
        <v>0</v>
      </c>
      <c r="T449" s="224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5" t="s">
        <v>300</v>
      </c>
      <c r="AT449" s="225" t="s">
        <v>159</v>
      </c>
      <c r="AU449" s="225" t="s">
        <v>82</v>
      </c>
      <c r="AY449" s="18" t="s">
        <v>157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8" t="s">
        <v>80</v>
      </c>
      <c r="BK449" s="226">
        <f>ROUND(I449*H449,2)</f>
        <v>0</v>
      </c>
      <c r="BL449" s="18" t="s">
        <v>300</v>
      </c>
      <c r="BM449" s="225" t="s">
        <v>2859</v>
      </c>
    </row>
    <row r="450" spans="1:47" s="2" customFormat="1" ht="12">
      <c r="A450" s="39"/>
      <c r="B450" s="40"/>
      <c r="C450" s="41"/>
      <c r="D450" s="227" t="s">
        <v>166</v>
      </c>
      <c r="E450" s="41"/>
      <c r="F450" s="228" t="s">
        <v>2860</v>
      </c>
      <c r="G450" s="41"/>
      <c r="H450" s="41"/>
      <c r="I450" s="229"/>
      <c r="J450" s="41"/>
      <c r="K450" s="41"/>
      <c r="L450" s="45"/>
      <c r="M450" s="230"/>
      <c r="N450" s="231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166</v>
      </c>
      <c r="AU450" s="18" t="s">
        <v>82</v>
      </c>
    </row>
    <row r="451" spans="1:47" s="2" customFormat="1" ht="12">
      <c r="A451" s="39"/>
      <c r="B451" s="40"/>
      <c r="C451" s="41"/>
      <c r="D451" s="232" t="s">
        <v>168</v>
      </c>
      <c r="E451" s="41"/>
      <c r="F451" s="233" t="s">
        <v>2861</v>
      </c>
      <c r="G451" s="41"/>
      <c r="H451" s="41"/>
      <c r="I451" s="229"/>
      <c r="J451" s="41"/>
      <c r="K451" s="41"/>
      <c r="L451" s="45"/>
      <c r="M451" s="230"/>
      <c r="N451" s="231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168</v>
      </c>
      <c r="AU451" s="18" t="s">
        <v>82</v>
      </c>
    </row>
    <row r="452" spans="1:65" s="2" customFormat="1" ht="24.15" customHeight="1">
      <c r="A452" s="39"/>
      <c r="B452" s="40"/>
      <c r="C452" s="214" t="s">
        <v>1379</v>
      </c>
      <c r="D452" s="214" t="s">
        <v>159</v>
      </c>
      <c r="E452" s="215" t="s">
        <v>2862</v>
      </c>
      <c r="F452" s="216" t="s">
        <v>2863</v>
      </c>
      <c r="G452" s="217" t="s">
        <v>273</v>
      </c>
      <c r="H452" s="218">
        <v>1</v>
      </c>
      <c r="I452" s="219"/>
      <c r="J452" s="220">
        <f>ROUND(I452*H452,2)</f>
        <v>0</v>
      </c>
      <c r="K452" s="216" t="s">
        <v>163</v>
      </c>
      <c r="L452" s="45"/>
      <c r="M452" s="221" t="s">
        <v>19</v>
      </c>
      <c r="N452" s="222" t="s">
        <v>43</v>
      </c>
      <c r="O452" s="85"/>
      <c r="P452" s="223">
        <f>O452*H452</f>
        <v>0</v>
      </c>
      <c r="Q452" s="223">
        <v>0.03991</v>
      </c>
      <c r="R452" s="223">
        <f>Q452*H452</f>
        <v>0.03991</v>
      </c>
      <c r="S452" s="223">
        <v>0</v>
      </c>
      <c r="T452" s="224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5" t="s">
        <v>300</v>
      </c>
      <c r="AT452" s="225" t="s">
        <v>159</v>
      </c>
      <c r="AU452" s="225" t="s">
        <v>82</v>
      </c>
      <c r="AY452" s="18" t="s">
        <v>157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8" t="s">
        <v>80</v>
      </c>
      <c r="BK452" s="226">
        <f>ROUND(I452*H452,2)</f>
        <v>0</v>
      </c>
      <c r="BL452" s="18" t="s">
        <v>300</v>
      </c>
      <c r="BM452" s="225" t="s">
        <v>2864</v>
      </c>
    </row>
    <row r="453" spans="1:47" s="2" customFormat="1" ht="12">
      <c r="A453" s="39"/>
      <c r="B453" s="40"/>
      <c r="C453" s="41"/>
      <c r="D453" s="227" t="s">
        <v>166</v>
      </c>
      <c r="E453" s="41"/>
      <c r="F453" s="228" t="s">
        <v>2865</v>
      </c>
      <c r="G453" s="41"/>
      <c r="H453" s="41"/>
      <c r="I453" s="229"/>
      <c r="J453" s="41"/>
      <c r="K453" s="41"/>
      <c r="L453" s="45"/>
      <c r="M453" s="230"/>
      <c r="N453" s="231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166</v>
      </c>
      <c r="AU453" s="18" t="s">
        <v>82</v>
      </c>
    </row>
    <row r="454" spans="1:47" s="2" customFormat="1" ht="12">
      <c r="A454" s="39"/>
      <c r="B454" s="40"/>
      <c r="C454" s="41"/>
      <c r="D454" s="232" t="s">
        <v>168</v>
      </c>
      <c r="E454" s="41"/>
      <c r="F454" s="233" t="s">
        <v>2866</v>
      </c>
      <c r="G454" s="41"/>
      <c r="H454" s="41"/>
      <c r="I454" s="229"/>
      <c r="J454" s="41"/>
      <c r="K454" s="41"/>
      <c r="L454" s="45"/>
      <c r="M454" s="230"/>
      <c r="N454" s="231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168</v>
      </c>
      <c r="AU454" s="18" t="s">
        <v>82</v>
      </c>
    </row>
    <row r="455" spans="1:47" s="2" customFormat="1" ht="12">
      <c r="A455" s="39"/>
      <c r="B455" s="40"/>
      <c r="C455" s="41"/>
      <c r="D455" s="227" t="s">
        <v>298</v>
      </c>
      <c r="E455" s="41"/>
      <c r="F455" s="268" t="s">
        <v>2867</v>
      </c>
      <c r="G455" s="41"/>
      <c r="H455" s="41"/>
      <c r="I455" s="229"/>
      <c r="J455" s="41"/>
      <c r="K455" s="41"/>
      <c r="L455" s="45"/>
      <c r="M455" s="230"/>
      <c r="N455" s="231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298</v>
      </c>
      <c r="AU455" s="18" t="s">
        <v>82</v>
      </c>
    </row>
    <row r="456" spans="1:65" s="2" customFormat="1" ht="24.15" customHeight="1">
      <c r="A456" s="39"/>
      <c r="B456" s="40"/>
      <c r="C456" s="214" t="s">
        <v>1383</v>
      </c>
      <c r="D456" s="214" t="s">
        <v>159</v>
      </c>
      <c r="E456" s="215" t="s">
        <v>2868</v>
      </c>
      <c r="F456" s="216" t="s">
        <v>2869</v>
      </c>
      <c r="G456" s="217" t="s">
        <v>273</v>
      </c>
      <c r="H456" s="218">
        <v>8</v>
      </c>
      <c r="I456" s="219"/>
      <c r="J456" s="220">
        <f>ROUND(I456*H456,2)</f>
        <v>0</v>
      </c>
      <c r="K456" s="216" t="s">
        <v>163</v>
      </c>
      <c r="L456" s="45"/>
      <c r="M456" s="221" t="s">
        <v>19</v>
      </c>
      <c r="N456" s="222" t="s">
        <v>43</v>
      </c>
      <c r="O456" s="85"/>
      <c r="P456" s="223">
        <f>O456*H456</f>
        <v>0</v>
      </c>
      <c r="Q456" s="223">
        <v>0.01808</v>
      </c>
      <c r="R456" s="223">
        <f>Q456*H456</f>
        <v>0.14464</v>
      </c>
      <c r="S456" s="223">
        <v>0</v>
      </c>
      <c r="T456" s="22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5" t="s">
        <v>300</v>
      </c>
      <c r="AT456" s="225" t="s">
        <v>159</v>
      </c>
      <c r="AU456" s="225" t="s">
        <v>82</v>
      </c>
      <c r="AY456" s="18" t="s">
        <v>157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8" t="s">
        <v>80</v>
      </c>
      <c r="BK456" s="226">
        <f>ROUND(I456*H456,2)</f>
        <v>0</v>
      </c>
      <c r="BL456" s="18" t="s">
        <v>300</v>
      </c>
      <c r="BM456" s="225" t="s">
        <v>2870</v>
      </c>
    </row>
    <row r="457" spans="1:47" s="2" customFormat="1" ht="12">
      <c r="A457" s="39"/>
      <c r="B457" s="40"/>
      <c r="C457" s="41"/>
      <c r="D457" s="227" t="s">
        <v>166</v>
      </c>
      <c r="E457" s="41"/>
      <c r="F457" s="228" t="s">
        <v>2871</v>
      </c>
      <c r="G457" s="41"/>
      <c r="H457" s="41"/>
      <c r="I457" s="229"/>
      <c r="J457" s="41"/>
      <c r="K457" s="41"/>
      <c r="L457" s="45"/>
      <c r="M457" s="230"/>
      <c r="N457" s="231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166</v>
      </c>
      <c r="AU457" s="18" t="s">
        <v>82</v>
      </c>
    </row>
    <row r="458" spans="1:47" s="2" customFormat="1" ht="12">
      <c r="A458" s="39"/>
      <c r="B458" s="40"/>
      <c r="C458" s="41"/>
      <c r="D458" s="232" t="s">
        <v>168</v>
      </c>
      <c r="E458" s="41"/>
      <c r="F458" s="233" t="s">
        <v>2872</v>
      </c>
      <c r="G458" s="41"/>
      <c r="H458" s="41"/>
      <c r="I458" s="229"/>
      <c r="J458" s="41"/>
      <c r="K458" s="41"/>
      <c r="L458" s="45"/>
      <c r="M458" s="230"/>
      <c r="N458" s="231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168</v>
      </c>
      <c r="AU458" s="18" t="s">
        <v>82</v>
      </c>
    </row>
    <row r="459" spans="1:65" s="2" customFormat="1" ht="16.5" customHeight="1">
      <c r="A459" s="39"/>
      <c r="B459" s="40"/>
      <c r="C459" s="214" t="s">
        <v>1387</v>
      </c>
      <c r="D459" s="214" t="s">
        <v>159</v>
      </c>
      <c r="E459" s="215" t="s">
        <v>2873</v>
      </c>
      <c r="F459" s="216" t="s">
        <v>2874</v>
      </c>
      <c r="G459" s="217" t="s">
        <v>273</v>
      </c>
      <c r="H459" s="218">
        <v>5</v>
      </c>
      <c r="I459" s="219"/>
      <c r="J459" s="220">
        <f>ROUND(I459*H459,2)</f>
        <v>0</v>
      </c>
      <c r="K459" s="216" t="s">
        <v>163</v>
      </c>
      <c r="L459" s="45"/>
      <c r="M459" s="221" t="s">
        <v>19</v>
      </c>
      <c r="N459" s="222" t="s">
        <v>43</v>
      </c>
      <c r="O459" s="85"/>
      <c r="P459" s="223">
        <f>O459*H459</f>
        <v>0</v>
      </c>
      <c r="Q459" s="223">
        <v>0</v>
      </c>
      <c r="R459" s="223">
        <f>Q459*H459</f>
        <v>0</v>
      </c>
      <c r="S459" s="223">
        <v>0.03968</v>
      </c>
      <c r="T459" s="224">
        <f>S459*H459</f>
        <v>0.1984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5" t="s">
        <v>300</v>
      </c>
      <c r="AT459" s="225" t="s">
        <v>159</v>
      </c>
      <c r="AU459" s="225" t="s">
        <v>82</v>
      </c>
      <c r="AY459" s="18" t="s">
        <v>157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8" t="s">
        <v>80</v>
      </c>
      <c r="BK459" s="226">
        <f>ROUND(I459*H459,2)</f>
        <v>0</v>
      </c>
      <c r="BL459" s="18" t="s">
        <v>300</v>
      </c>
      <c r="BM459" s="225" t="s">
        <v>2875</v>
      </c>
    </row>
    <row r="460" spans="1:47" s="2" customFormat="1" ht="12">
      <c r="A460" s="39"/>
      <c r="B460" s="40"/>
      <c r="C460" s="41"/>
      <c r="D460" s="227" t="s">
        <v>166</v>
      </c>
      <c r="E460" s="41"/>
      <c r="F460" s="228" t="s">
        <v>2874</v>
      </c>
      <c r="G460" s="41"/>
      <c r="H460" s="41"/>
      <c r="I460" s="229"/>
      <c r="J460" s="41"/>
      <c r="K460" s="41"/>
      <c r="L460" s="45"/>
      <c r="M460" s="230"/>
      <c r="N460" s="231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166</v>
      </c>
      <c r="AU460" s="18" t="s">
        <v>82</v>
      </c>
    </row>
    <row r="461" spans="1:47" s="2" customFormat="1" ht="12">
      <c r="A461" s="39"/>
      <c r="B461" s="40"/>
      <c r="C461" s="41"/>
      <c r="D461" s="232" t="s">
        <v>168</v>
      </c>
      <c r="E461" s="41"/>
      <c r="F461" s="233" t="s">
        <v>2876</v>
      </c>
      <c r="G461" s="41"/>
      <c r="H461" s="41"/>
      <c r="I461" s="229"/>
      <c r="J461" s="41"/>
      <c r="K461" s="41"/>
      <c r="L461" s="45"/>
      <c r="M461" s="230"/>
      <c r="N461" s="231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168</v>
      </c>
      <c r="AU461" s="18" t="s">
        <v>82</v>
      </c>
    </row>
    <row r="462" spans="1:65" s="2" customFormat="1" ht="16.5" customHeight="1">
      <c r="A462" s="39"/>
      <c r="B462" s="40"/>
      <c r="C462" s="214" t="s">
        <v>1391</v>
      </c>
      <c r="D462" s="214" t="s">
        <v>159</v>
      </c>
      <c r="E462" s="215" t="s">
        <v>2877</v>
      </c>
      <c r="F462" s="216" t="s">
        <v>2878</v>
      </c>
      <c r="G462" s="217" t="s">
        <v>273</v>
      </c>
      <c r="H462" s="218">
        <v>15</v>
      </c>
      <c r="I462" s="219"/>
      <c r="J462" s="220">
        <f>ROUND(I462*H462,2)</f>
        <v>0</v>
      </c>
      <c r="K462" s="216" t="s">
        <v>163</v>
      </c>
      <c r="L462" s="45"/>
      <c r="M462" s="221" t="s">
        <v>19</v>
      </c>
      <c r="N462" s="222" t="s">
        <v>43</v>
      </c>
      <c r="O462" s="85"/>
      <c r="P462" s="223">
        <f>O462*H462</f>
        <v>0</v>
      </c>
      <c r="Q462" s="223">
        <v>0</v>
      </c>
      <c r="R462" s="223">
        <f>Q462*H462</f>
        <v>0</v>
      </c>
      <c r="S462" s="223">
        <v>0.01946</v>
      </c>
      <c r="T462" s="224">
        <f>S462*H462</f>
        <v>0.29190000000000005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5" t="s">
        <v>300</v>
      </c>
      <c r="AT462" s="225" t="s">
        <v>159</v>
      </c>
      <c r="AU462" s="225" t="s">
        <v>82</v>
      </c>
      <c r="AY462" s="18" t="s">
        <v>157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8" t="s">
        <v>80</v>
      </c>
      <c r="BK462" s="226">
        <f>ROUND(I462*H462,2)</f>
        <v>0</v>
      </c>
      <c r="BL462" s="18" t="s">
        <v>300</v>
      </c>
      <c r="BM462" s="225" t="s">
        <v>2879</v>
      </c>
    </row>
    <row r="463" spans="1:47" s="2" customFormat="1" ht="12">
      <c r="A463" s="39"/>
      <c r="B463" s="40"/>
      <c r="C463" s="41"/>
      <c r="D463" s="227" t="s">
        <v>166</v>
      </c>
      <c r="E463" s="41"/>
      <c r="F463" s="228" t="s">
        <v>2880</v>
      </c>
      <c r="G463" s="41"/>
      <c r="H463" s="41"/>
      <c r="I463" s="229"/>
      <c r="J463" s="41"/>
      <c r="K463" s="41"/>
      <c r="L463" s="45"/>
      <c r="M463" s="230"/>
      <c r="N463" s="231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166</v>
      </c>
      <c r="AU463" s="18" t="s">
        <v>82</v>
      </c>
    </row>
    <row r="464" spans="1:47" s="2" customFormat="1" ht="12">
      <c r="A464" s="39"/>
      <c r="B464" s="40"/>
      <c r="C464" s="41"/>
      <c r="D464" s="232" t="s">
        <v>168</v>
      </c>
      <c r="E464" s="41"/>
      <c r="F464" s="233" t="s">
        <v>2881</v>
      </c>
      <c r="G464" s="41"/>
      <c r="H464" s="41"/>
      <c r="I464" s="229"/>
      <c r="J464" s="41"/>
      <c r="K464" s="41"/>
      <c r="L464" s="45"/>
      <c r="M464" s="230"/>
      <c r="N464" s="231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168</v>
      </c>
      <c r="AU464" s="18" t="s">
        <v>82</v>
      </c>
    </row>
    <row r="465" spans="1:65" s="2" customFormat="1" ht="24.15" customHeight="1">
      <c r="A465" s="39"/>
      <c r="B465" s="40"/>
      <c r="C465" s="214" t="s">
        <v>1395</v>
      </c>
      <c r="D465" s="214" t="s">
        <v>159</v>
      </c>
      <c r="E465" s="215" t="s">
        <v>2882</v>
      </c>
      <c r="F465" s="216" t="s">
        <v>2883</v>
      </c>
      <c r="G465" s="217" t="s">
        <v>273</v>
      </c>
      <c r="H465" s="218">
        <v>3</v>
      </c>
      <c r="I465" s="219"/>
      <c r="J465" s="220">
        <f>ROUND(I465*H465,2)</f>
        <v>0</v>
      </c>
      <c r="K465" s="216" t="s">
        <v>255</v>
      </c>
      <c r="L465" s="45"/>
      <c r="M465" s="221" t="s">
        <v>19</v>
      </c>
      <c r="N465" s="222" t="s">
        <v>43</v>
      </c>
      <c r="O465" s="85"/>
      <c r="P465" s="223">
        <f>O465*H465</f>
        <v>0</v>
      </c>
      <c r="Q465" s="223">
        <v>0.01647</v>
      </c>
      <c r="R465" s="223">
        <f>Q465*H465</f>
        <v>0.049409999999999996</v>
      </c>
      <c r="S465" s="223">
        <v>0</v>
      </c>
      <c r="T465" s="22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5" t="s">
        <v>300</v>
      </c>
      <c r="AT465" s="225" t="s">
        <v>159</v>
      </c>
      <c r="AU465" s="225" t="s">
        <v>82</v>
      </c>
      <c r="AY465" s="18" t="s">
        <v>157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8" t="s">
        <v>80</v>
      </c>
      <c r="BK465" s="226">
        <f>ROUND(I465*H465,2)</f>
        <v>0</v>
      </c>
      <c r="BL465" s="18" t="s">
        <v>300</v>
      </c>
      <c r="BM465" s="225" t="s">
        <v>2884</v>
      </c>
    </row>
    <row r="466" spans="1:47" s="2" customFormat="1" ht="12">
      <c r="A466" s="39"/>
      <c r="B466" s="40"/>
      <c r="C466" s="41"/>
      <c r="D466" s="227" t="s">
        <v>166</v>
      </c>
      <c r="E466" s="41"/>
      <c r="F466" s="228" t="s">
        <v>2885</v>
      </c>
      <c r="G466" s="41"/>
      <c r="H466" s="41"/>
      <c r="I466" s="229"/>
      <c r="J466" s="41"/>
      <c r="K466" s="41"/>
      <c r="L466" s="45"/>
      <c r="M466" s="230"/>
      <c r="N466" s="231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166</v>
      </c>
      <c r="AU466" s="18" t="s">
        <v>82</v>
      </c>
    </row>
    <row r="467" spans="1:47" s="2" customFormat="1" ht="12">
      <c r="A467" s="39"/>
      <c r="B467" s="40"/>
      <c r="C467" s="41"/>
      <c r="D467" s="232" t="s">
        <v>168</v>
      </c>
      <c r="E467" s="41"/>
      <c r="F467" s="233" t="s">
        <v>2886</v>
      </c>
      <c r="G467" s="41"/>
      <c r="H467" s="41"/>
      <c r="I467" s="229"/>
      <c r="J467" s="41"/>
      <c r="K467" s="41"/>
      <c r="L467" s="45"/>
      <c r="M467" s="230"/>
      <c r="N467" s="231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168</v>
      </c>
      <c r="AU467" s="18" t="s">
        <v>82</v>
      </c>
    </row>
    <row r="468" spans="1:47" s="2" customFormat="1" ht="12">
      <c r="A468" s="39"/>
      <c r="B468" s="40"/>
      <c r="C468" s="41"/>
      <c r="D468" s="227" t="s">
        <v>298</v>
      </c>
      <c r="E468" s="41"/>
      <c r="F468" s="268" t="s">
        <v>2887</v>
      </c>
      <c r="G468" s="41"/>
      <c r="H468" s="41"/>
      <c r="I468" s="229"/>
      <c r="J468" s="41"/>
      <c r="K468" s="41"/>
      <c r="L468" s="45"/>
      <c r="M468" s="230"/>
      <c r="N468" s="231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298</v>
      </c>
      <c r="AU468" s="18" t="s">
        <v>82</v>
      </c>
    </row>
    <row r="469" spans="1:65" s="2" customFormat="1" ht="24.15" customHeight="1">
      <c r="A469" s="39"/>
      <c r="B469" s="40"/>
      <c r="C469" s="214" t="s">
        <v>1399</v>
      </c>
      <c r="D469" s="214" t="s">
        <v>159</v>
      </c>
      <c r="E469" s="215" t="s">
        <v>2888</v>
      </c>
      <c r="F469" s="216" t="s">
        <v>2889</v>
      </c>
      <c r="G469" s="217" t="s">
        <v>273</v>
      </c>
      <c r="H469" s="218">
        <v>16</v>
      </c>
      <c r="I469" s="219"/>
      <c r="J469" s="220">
        <f>ROUND(I469*H469,2)</f>
        <v>0</v>
      </c>
      <c r="K469" s="216" t="s">
        <v>163</v>
      </c>
      <c r="L469" s="45"/>
      <c r="M469" s="221" t="s">
        <v>19</v>
      </c>
      <c r="N469" s="222" t="s">
        <v>43</v>
      </c>
      <c r="O469" s="85"/>
      <c r="P469" s="223">
        <f>O469*H469</f>
        <v>0</v>
      </c>
      <c r="Q469" s="223">
        <v>0.01046</v>
      </c>
      <c r="R469" s="223">
        <f>Q469*H469</f>
        <v>0.16736</v>
      </c>
      <c r="S469" s="223">
        <v>0</v>
      </c>
      <c r="T469" s="224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5" t="s">
        <v>300</v>
      </c>
      <c r="AT469" s="225" t="s">
        <v>159</v>
      </c>
      <c r="AU469" s="225" t="s">
        <v>82</v>
      </c>
      <c r="AY469" s="18" t="s">
        <v>157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8" t="s">
        <v>80</v>
      </c>
      <c r="BK469" s="226">
        <f>ROUND(I469*H469,2)</f>
        <v>0</v>
      </c>
      <c r="BL469" s="18" t="s">
        <v>300</v>
      </c>
      <c r="BM469" s="225" t="s">
        <v>2890</v>
      </c>
    </row>
    <row r="470" spans="1:47" s="2" customFormat="1" ht="12">
      <c r="A470" s="39"/>
      <c r="B470" s="40"/>
      <c r="C470" s="41"/>
      <c r="D470" s="227" t="s">
        <v>166</v>
      </c>
      <c r="E470" s="41"/>
      <c r="F470" s="228" t="s">
        <v>2891</v>
      </c>
      <c r="G470" s="41"/>
      <c r="H470" s="41"/>
      <c r="I470" s="229"/>
      <c r="J470" s="41"/>
      <c r="K470" s="41"/>
      <c r="L470" s="45"/>
      <c r="M470" s="230"/>
      <c r="N470" s="231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166</v>
      </c>
      <c r="AU470" s="18" t="s">
        <v>82</v>
      </c>
    </row>
    <row r="471" spans="1:47" s="2" customFormat="1" ht="12">
      <c r="A471" s="39"/>
      <c r="B471" s="40"/>
      <c r="C471" s="41"/>
      <c r="D471" s="232" t="s">
        <v>168</v>
      </c>
      <c r="E471" s="41"/>
      <c r="F471" s="233" t="s">
        <v>2892</v>
      </c>
      <c r="G471" s="41"/>
      <c r="H471" s="41"/>
      <c r="I471" s="229"/>
      <c r="J471" s="41"/>
      <c r="K471" s="41"/>
      <c r="L471" s="45"/>
      <c r="M471" s="230"/>
      <c r="N471" s="231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168</v>
      </c>
      <c r="AU471" s="18" t="s">
        <v>82</v>
      </c>
    </row>
    <row r="472" spans="1:47" s="2" customFormat="1" ht="12">
      <c r="A472" s="39"/>
      <c r="B472" s="40"/>
      <c r="C472" s="41"/>
      <c r="D472" s="227" t="s">
        <v>298</v>
      </c>
      <c r="E472" s="41"/>
      <c r="F472" s="268" t="s">
        <v>2887</v>
      </c>
      <c r="G472" s="41"/>
      <c r="H472" s="41"/>
      <c r="I472" s="229"/>
      <c r="J472" s="41"/>
      <c r="K472" s="41"/>
      <c r="L472" s="45"/>
      <c r="M472" s="230"/>
      <c r="N472" s="231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298</v>
      </c>
      <c r="AU472" s="18" t="s">
        <v>82</v>
      </c>
    </row>
    <row r="473" spans="1:65" s="2" customFormat="1" ht="24.15" customHeight="1">
      <c r="A473" s="39"/>
      <c r="B473" s="40"/>
      <c r="C473" s="214" t="s">
        <v>1403</v>
      </c>
      <c r="D473" s="214" t="s">
        <v>159</v>
      </c>
      <c r="E473" s="215" t="s">
        <v>2893</v>
      </c>
      <c r="F473" s="216" t="s">
        <v>2894</v>
      </c>
      <c r="G473" s="217" t="s">
        <v>273</v>
      </c>
      <c r="H473" s="218">
        <v>1</v>
      </c>
      <c r="I473" s="219"/>
      <c r="J473" s="220">
        <f>ROUND(I473*H473,2)</f>
        <v>0</v>
      </c>
      <c r="K473" s="216" t="s">
        <v>163</v>
      </c>
      <c r="L473" s="45"/>
      <c r="M473" s="221" t="s">
        <v>19</v>
      </c>
      <c r="N473" s="222" t="s">
        <v>43</v>
      </c>
      <c r="O473" s="85"/>
      <c r="P473" s="223">
        <f>O473*H473</f>
        <v>0</v>
      </c>
      <c r="Q473" s="223">
        <v>0.01921</v>
      </c>
      <c r="R473" s="223">
        <f>Q473*H473</f>
        <v>0.01921</v>
      </c>
      <c r="S473" s="223">
        <v>0</v>
      </c>
      <c r="T473" s="224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5" t="s">
        <v>300</v>
      </c>
      <c r="AT473" s="225" t="s">
        <v>159</v>
      </c>
      <c r="AU473" s="225" t="s">
        <v>82</v>
      </c>
      <c r="AY473" s="18" t="s">
        <v>157</v>
      </c>
      <c r="BE473" s="226">
        <f>IF(N473="základní",J473,0)</f>
        <v>0</v>
      </c>
      <c r="BF473" s="226">
        <f>IF(N473="snížená",J473,0)</f>
        <v>0</v>
      </c>
      <c r="BG473" s="226">
        <f>IF(N473="zákl. přenesená",J473,0)</f>
        <v>0</v>
      </c>
      <c r="BH473" s="226">
        <f>IF(N473="sníž. přenesená",J473,0)</f>
        <v>0</v>
      </c>
      <c r="BI473" s="226">
        <f>IF(N473="nulová",J473,0)</f>
        <v>0</v>
      </c>
      <c r="BJ473" s="18" t="s">
        <v>80</v>
      </c>
      <c r="BK473" s="226">
        <f>ROUND(I473*H473,2)</f>
        <v>0</v>
      </c>
      <c r="BL473" s="18" t="s">
        <v>300</v>
      </c>
      <c r="BM473" s="225" t="s">
        <v>2895</v>
      </c>
    </row>
    <row r="474" spans="1:47" s="2" customFormat="1" ht="12">
      <c r="A474" s="39"/>
      <c r="B474" s="40"/>
      <c r="C474" s="41"/>
      <c r="D474" s="227" t="s">
        <v>166</v>
      </c>
      <c r="E474" s="41"/>
      <c r="F474" s="228" t="s">
        <v>2896</v>
      </c>
      <c r="G474" s="41"/>
      <c r="H474" s="41"/>
      <c r="I474" s="229"/>
      <c r="J474" s="41"/>
      <c r="K474" s="41"/>
      <c r="L474" s="45"/>
      <c r="M474" s="230"/>
      <c r="N474" s="231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166</v>
      </c>
      <c r="AU474" s="18" t="s">
        <v>82</v>
      </c>
    </row>
    <row r="475" spans="1:47" s="2" customFormat="1" ht="12">
      <c r="A475" s="39"/>
      <c r="B475" s="40"/>
      <c r="C475" s="41"/>
      <c r="D475" s="232" t="s">
        <v>168</v>
      </c>
      <c r="E475" s="41"/>
      <c r="F475" s="233" t="s">
        <v>2897</v>
      </c>
      <c r="G475" s="41"/>
      <c r="H475" s="41"/>
      <c r="I475" s="229"/>
      <c r="J475" s="41"/>
      <c r="K475" s="41"/>
      <c r="L475" s="45"/>
      <c r="M475" s="230"/>
      <c r="N475" s="231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168</v>
      </c>
      <c r="AU475" s="18" t="s">
        <v>82</v>
      </c>
    </row>
    <row r="476" spans="1:47" s="2" customFormat="1" ht="12">
      <c r="A476" s="39"/>
      <c r="B476" s="40"/>
      <c r="C476" s="41"/>
      <c r="D476" s="227" t="s">
        <v>298</v>
      </c>
      <c r="E476" s="41"/>
      <c r="F476" s="268" t="s">
        <v>2898</v>
      </c>
      <c r="G476" s="41"/>
      <c r="H476" s="41"/>
      <c r="I476" s="229"/>
      <c r="J476" s="41"/>
      <c r="K476" s="41"/>
      <c r="L476" s="45"/>
      <c r="M476" s="230"/>
      <c r="N476" s="231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298</v>
      </c>
      <c r="AU476" s="18" t="s">
        <v>82</v>
      </c>
    </row>
    <row r="477" spans="1:65" s="2" customFormat="1" ht="16.5" customHeight="1">
      <c r="A477" s="39"/>
      <c r="B477" s="40"/>
      <c r="C477" s="214" t="s">
        <v>1407</v>
      </c>
      <c r="D477" s="214" t="s">
        <v>159</v>
      </c>
      <c r="E477" s="215" t="s">
        <v>2899</v>
      </c>
      <c r="F477" s="216" t="s">
        <v>2900</v>
      </c>
      <c r="G477" s="217" t="s">
        <v>273</v>
      </c>
      <c r="H477" s="218">
        <v>1</v>
      </c>
      <c r="I477" s="219"/>
      <c r="J477" s="220">
        <f>ROUND(I477*H477,2)</f>
        <v>0</v>
      </c>
      <c r="K477" s="216" t="s">
        <v>163</v>
      </c>
      <c r="L477" s="45"/>
      <c r="M477" s="221" t="s">
        <v>19</v>
      </c>
      <c r="N477" s="222" t="s">
        <v>43</v>
      </c>
      <c r="O477" s="85"/>
      <c r="P477" s="223">
        <f>O477*H477</f>
        <v>0</v>
      </c>
      <c r="Q477" s="223">
        <v>0</v>
      </c>
      <c r="R477" s="223">
        <f>Q477*H477</f>
        <v>0</v>
      </c>
      <c r="S477" s="223">
        <v>0.0176</v>
      </c>
      <c r="T477" s="224">
        <f>S477*H477</f>
        <v>0.0176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5" t="s">
        <v>300</v>
      </c>
      <c r="AT477" s="225" t="s">
        <v>159</v>
      </c>
      <c r="AU477" s="225" t="s">
        <v>82</v>
      </c>
      <c r="AY477" s="18" t="s">
        <v>157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8" t="s">
        <v>80</v>
      </c>
      <c r="BK477" s="226">
        <f>ROUND(I477*H477,2)</f>
        <v>0</v>
      </c>
      <c r="BL477" s="18" t="s">
        <v>300</v>
      </c>
      <c r="BM477" s="225" t="s">
        <v>2901</v>
      </c>
    </row>
    <row r="478" spans="1:47" s="2" customFormat="1" ht="12">
      <c r="A478" s="39"/>
      <c r="B478" s="40"/>
      <c r="C478" s="41"/>
      <c r="D478" s="227" t="s">
        <v>166</v>
      </c>
      <c r="E478" s="41"/>
      <c r="F478" s="228" t="s">
        <v>2900</v>
      </c>
      <c r="G478" s="41"/>
      <c r="H478" s="41"/>
      <c r="I478" s="229"/>
      <c r="J478" s="41"/>
      <c r="K478" s="41"/>
      <c r="L478" s="45"/>
      <c r="M478" s="230"/>
      <c r="N478" s="231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166</v>
      </c>
      <c r="AU478" s="18" t="s">
        <v>82</v>
      </c>
    </row>
    <row r="479" spans="1:47" s="2" customFormat="1" ht="12">
      <c r="A479" s="39"/>
      <c r="B479" s="40"/>
      <c r="C479" s="41"/>
      <c r="D479" s="232" t="s">
        <v>168</v>
      </c>
      <c r="E479" s="41"/>
      <c r="F479" s="233" t="s">
        <v>2902</v>
      </c>
      <c r="G479" s="41"/>
      <c r="H479" s="41"/>
      <c r="I479" s="229"/>
      <c r="J479" s="41"/>
      <c r="K479" s="41"/>
      <c r="L479" s="45"/>
      <c r="M479" s="230"/>
      <c r="N479" s="231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168</v>
      </c>
      <c r="AU479" s="18" t="s">
        <v>82</v>
      </c>
    </row>
    <row r="480" spans="1:65" s="2" customFormat="1" ht="24.15" customHeight="1">
      <c r="A480" s="39"/>
      <c r="B480" s="40"/>
      <c r="C480" s="214" t="s">
        <v>1411</v>
      </c>
      <c r="D480" s="214" t="s">
        <v>159</v>
      </c>
      <c r="E480" s="215" t="s">
        <v>2903</v>
      </c>
      <c r="F480" s="216" t="s">
        <v>2904</v>
      </c>
      <c r="G480" s="217" t="s">
        <v>273</v>
      </c>
      <c r="H480" s="218">
        <v>1</v>
      </c>
      <c r="I480" s="219"/>
      <c r="J480" s="220">
        <f>ROUND(I480*H480,2)</f>
        <v>0</v>
      </c>
      <c r="K480" s="216" t="s">
        <v>163</v>
      </c>
      <c r="L480" s="45"/>
      <c r="M480" s="221" t="s">
        <v>19</v>
      </c>
      <c r="N480" s="222" t="s">
        <v>43</v>
      </c>
      <c r="O480" s="85"/>
      <c r="P480" s="223">
        <f>O480*H480</f>
        <v>0</v>
      </c>
      <c r="Q480" s="223">
        <v>0.01689</v>
      </c>
      <c r="R480" s="223">
        <f>Q480*H480</f>
        <v>0.01689</v>
      </c>
      <c r="S480" s="223">
        <v>0</v>
      </c>
      <c r="T480" s="224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5" t="s">
        <v>300</v>
      </c>
      <c r="AT480" s="225" t="s">
        <v>159</v>
      </c>
      <c r="AU480" s="225" t="s">
        <v>82</v>
      </c>
      <c r="AY480" s="18" t="s">
        <v>157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8" t="s">
        <v>80</v>
      </c>
      <c r="BK480" s="226">
        <f>ROUND(I480*H480,2)</f>
        <v>0</v>
      </c>
      <c r="BL480" s="18" t="s">
        <v>300</v>
      </c>
      <c r="BM480" s="225" t="s">
        <v>2905</v>
      </c>
    </row>
    <row r="481" spans="1:47" s="2" customFormat="1" ht="12">
      <c r="A481" s="39"/>
      <c r="B481" s="40"/>
      <c r="C481" s="41"/>
      <c r="D481" s="227" t="s">
        <v>166</v>
      </c>
      <c r="E481" s="41"/>
      <c r="F481" s="228" t="s">
        <v>2906</v>
      </c>
      <c r="G481" s="41"/>
      <c r="H481" s="41"/>
      <c r="I481" s="229"/>
      <c r="J481" s="41"/>
      <c r="K481" s="41"/>
      <c r="L481" s="45"/>
      <c r="M481" s="230"/>
      <c r="N481" s="231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166</v>
      </c>
      <c r="AU481" s="18" t="s">
        <v>82</v>
      </c>
    </row>
    <row r="482" spans="1:47" s="2" customFormat="1" ht="12">
      <c r="A482" s="39"/>
      <c r="B482" s="40"/>
      <c r="C482" s="41"/>
      <c r="D482" s="232" t="s">
        <v>168</v>
      </c>
      <c r="E482" s="41"/>
      <c r="F482" s="233" t="s">
        <v>2907</v>
      </c>
      <c r="G482" s="41"/>
      <c r="H482" s="41"/>
      <c r="I482" s="229"/>
      <c r="J482" s="41"/>
      <c r="K482" s="41"/>
      <c r="L482" s="45"/>
      <c r="M482" s="230"/>
      <c r="N482" s="231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168</v>
      </c>
      <c r="AU482" s="18" t="s">
        <v>82</v>
      </c>
    </row>
    <row r="483" spans="1:65" s="2" customFormat="1" ht="21.75" customHeight="1">
      <c r="A483" s="39"/>
      <c r="B483" s="40"/>
      <c r="C483" s="214" t="s">
        <v>1415</v>
      </c>
      <c r="D483" s="214" t="s">
        <v>159</v>
      </c>
      <c r="E483" s="215" t="s">
        <v>2908</v>
      </c>
      <c r="F483" s="216" t="s">
        <v>2909</v>
      </c>
      <c r="G483" s="217" t="s">
        <v>273</v>
      </c>
      <c r="H483" s="218">
        <v>3</v>
      </c>
      <c r="I483" s="219"/>
      <c r="J483" s="220">
        <f>ROUND(I483*H483,2)</f>
        <v>0</v>
      </c>
      <c r="K483" s="216" t="s">
        <v>163</v>
      </c>
      <c r="L483" s="45"/>
      <c r="M483" s="221" t="s">
        <v>19</v>
      </c>
      <c r="N483" s="222" t="s">
        <v>43</v>
      </c>
      <c r="O483" s="85"/>
      <c r="P483" s="223">
        <f>O483*H483</f>
        <v>0</v>
      </c>
      <c r="Q483" s="223">
        <v>0.04205</v>
      </c>
      <c r="R483" s="223">
        <f>Q483*H483</f>
        <v>0.12614999999999998</v>
      </c>
      <c r="S483" s="223">
        <v>0</v>
      </c>
      <c r="T483" s="224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5" t="s">
        <v>300</v>
      </c>
      <c r="AT483" s="225" t="s">
        <v>159</v>
      </c>
      <c r="AU483" s="225" t="s">
        <v>82</v>
      </c>
      <c r="AY483" s="18" t="s">
        <v>157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8" t="s">
        <v>80</v>
      </c>
      <c r="BK483" s="226">
        <f>ROUND(I483*H483,2)</f>
        <v>0</v>
      </c>
      <c r="BL483" s="18" t="s">
        <v>300</v>
      </c>
      <c r="BM483" s="225" t="s">
        <v>2910</v>
      </c>
    </row>
    <row r="484" spans="1:47" s="2" customFormat="1" ht="12">
      <c r="A484" s="39"/>
      <c r="B484" s="40"/>
      <c r="C484" s="41"/>
      <c r="D484" s="227" t="s">
        <v>166</v>
      </c>
      <c r="E484" s="41"/>
      <c r="F484" s="228" t="s">
        <v>2911</v>
      </c>
      <c r="G484" s="41"/>
      <c r="H484" s="41"/>
      <c r="I484" s="229"/>
      <c r="J484" s="41"/>
      <c r="K484" s="41"/>
      <c r="L484" s="45"/>
      <c r="M484" s="230"/>
      <c r="N484" s="231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166</v>
      </c>
      <c r="AU484" s="18" t="s">
        <v>82</v>
      </c>
    </row>
    <row r="485" spans="1:47" s="2" customFormat="1" ht="12">
      <c r="A485" s="39"/>
      <c r="B485" s="40"/>
      <c r="C485" s="41"/>
      <c r="D485" s="232" t="s">
        <v>168</v>
      </c>
      <c r="E485" s="41"/>
      <c r="F485" s="233" t="s">
        <v>2912</v>
      </c>
      <c r="G485" s="41"/>
      <c r="H485" s="41"/>
      <c r="I485" s="229"/>
      <c r="J485" s="41"/>
      <c r="K485" s="41"/>
      <c r="L485" s="45"/>
      <c r="M485" s="230"/>
      <c r="N485" s="231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168</v>
      </c>
      <c r="AU485" s="18" t="s">
        <v>82</v>
      </c>
    </row>
    <row r="486" spans="1:65" s="2" customFormat="1" ht="33" customHeight="1">
      <c r="A486" s="39"/>
      <c r="B486" s="40"/>
      <c r="C486" s="214" t="s">
        <v>1419</v>
      </c>
      <c r="D486" s="214" t="s">
        <v>159</v>
      </c>
      <c r="E486" s="215" t="s">
        <v>2913</v>
      </c>
      <c r="F486" s="216" t="s">
        <v>2914</v>
      </c>
      <c r="G486" s="217" t="s">
        <v>273</v>
      </c>
      <c r="H486" s="218">
        <v>3</v>
      </c>
      <c r="I486" s="219"/>
      <c r="J486" s="220">
        <f>ROUND(I486*H486,2)</f>
        <v>0</v>
      </c>
      <c r="K486" s="216" t="s">
        <v>163</v>
      </c>
      <c r="L486" s="45"/>
      <c r="M486" s="221" t="s">
        <v>19</v>
      </c>
      <c r="N486" s="222" t="s">
        <v>43</v>
      </c>
      <c r="O486" s="85"/>
      <c r="P486" s="223">
        <f>O486*H486</f>
        <v>0</v>
      </c>
      <c r="Q486" s="223">
        <v>0.01736</v>
      </c>
      <c r="R486" s="223">
        <f>Q486*H486</f>
        <v>0.05208</v>
      </c>
      <c r="S486" s="223">
        <v>0</v>
      </c>
      <c r="T486" s="224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5" t="s">
        <v>300</v>
      </c>
      <c r="AT486" s="225" t="s">
        <v>159</v>
      </c>
      <c r="AU486" s="225" t="s">
        <v>82</v>
      </c>
      <c r="AY486" s="18" t="s">
        <v>157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8" t="s">
        <v>80</v>
      </c>
      <c r="BK486" s="226">
        <f>ROUND(I486*H486,2)</f>
        <v>0</v>
      </c>
      <c r="BL486" s="18" t="s">
        <v>300</v>
      </c>
      <c r="BM486" s="225" t="s">
        <v>2915</v>
      </c>
    </row>
    <row r="487" spans="1:47" s="2" customFormat="1" ht="12">
      <c r="A487" s="39"/>
      <c r="B487" s="40"/>
      <c r="C487" s="41"/>
      <c r="D487" s="227" t="s">
        <v>166</v>
      </c>
      <c r="E487" s="41"/>
      <c r="F487" s="228" t="s">
        <v>2916</v>
      </c>
      <c r="G487" s="41"/>
      <c r="H487" s="41"/>
      <c r="I487" s="229"/>
      <c r="J487" s="41"/>
      <c r="K487" s="41"/>
      <c r="L487" s="45"/>
      <c r="M487" s="230"/>
      <c r="N487" s="231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166</v>
      </c>
      <c r="AU487" s="18" t="s">
        <v>82</v>
      </c>
    </row>
    <row r="488" spans="1:47" s="2" customFormat="1" ht="12">
      <c r="A488" s="39"/>
      <c r="B488" s="40"/>
      <c r="C488" s="41"/>
      <c r="D488" s="232" t="s">
        <v>168</v>
      </c>
      <c r="E488" s="41"/>
      <c r="F488" s="233" t="s">
        <v>2917</v>
      </c>
      <c r="G488" s="41"/>
      <c r="H488" s="41"/>
      <c r="I488" s="229"/>
      <c r="J488" s="41"/>
      <c r="K488" s="41"/>
      <c r="L488" s="45"/>
      <c r="M488" s="230"/>
      <c r="N488" s="231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168</v>
      </c>
      <c r="AU488" s="18" t="s">
        <v>82</v>
      </c>
    </row>
    <row r="489" spans="1:65" s="2" customFormat="1" ht="24.15" customHeight="1">
      <c r="A489" s="39"/>
      <c r="B489" s="40"/>
      <c r="C489" s="214" t="s">
        <v>1423</v>
      </c>
      <c r="D489" s="214" t="s">
        <v>159</v>
      </c>
      <c r="E489" s="215" t="s">
        <v>1111</v>
      </c>
      <c r="F489" s="216" t="s">
        <v>2918</v>
      </c>
      <c r="G489" s="217" t="s">
        <v>273</v>
      </c>
      <c r="H489" s="218">
        <v>1</v>
      </c>
      <c r="I489" s="219"/>
      <c r="J489" s="220">
        <f>ROUND(I489*H489,2)</f>
        <v>0</v>
      </c>
      <c r="K489" s="216" t="s">
        <v>19</v>
      </c>
      <c r="L489" s="45"/>
      <c r="M489" s="221" t="s">
        <v>19</v>
      </c>
      <c r="N489" s="222" t="s">
        <v>43</v>
      </c>
      <c r="O489" s="85"/>
      <c r="P489" s="223">
        <f>O489*H489</f>
        <v>0</v>
      </c>
      <c r="Q489" s="223">
        <v>0.003</v>
      </c>
      <c r="R489" s="223">
        <f>Q489*H489</f>
        <v>0.003</v>
      </c>
      <c r="S489" s="223">
        <v>0</v>
      </c>
      <c r="T489" s="224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5" t="s">
        <v>300</v>
      </c>
      <c r="AT489" s="225" t="s">
        <v>159</v>
      </c>
      <c r="AU489" s="225" t="s">
        <v>82</v>
      </c>
      <c r="AY489" s="18" t="s">
        <v>157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8" t="s">
        <v>80</v>
      </c>
      <c r="BK489" s="226">
        <f>ROUND(I489*H489,2)</f>
        <v>0</v>
      </c>
      <c r="BL489" s="18" t="s">
        <v>300</v>
      </c>
      <c r="BM489" s="225" t="s">
        <v>2919</v>
      </c>
    </row>
    <row r="490" spans="1:47" s="2" customFormat="1" ht="12">
      <c r="A490" s="39"/>
      <c r="B490" s="40"/>
      <c r="C490" s="41"/>
      <c r="D490" s="227" t="s">
        <v>166</v>
      </c>
      <c r="E490" s="41"/>
      <c r="F490" s="228" t="s">
        <v>2920</v>
      </c>
      <c r="G490" s="41"/>
      <c r="H490" s="41"/>
      <c r="I490" s="229"/>
      <c r="J490" s="41"/>
      <c r="K490" s="41"/>
      <c r="L490" s="45"/>
      <c r="M490" s="230"/>
      <c r="N490" s="231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166</v>
      </c>
      <c r="AU490" s="18" t="s">
        <v>82</v>
      </c>
    </row>
    <row r="491" spans="1:65" s="2" customFormat="1" ht="24.15" customHeight="1">
      <c r="A491" s="39"/>
      <c r="B491" s="40"/>
      <c r="C491" s="214" t="s">
        <v>1427</v>
      </c>
      <c r="D491" s="214" t="s">
        <v>159</v>
      </c>
      <c r="E491" s="215" t="s">
        <v>2921</v>
      </c>
      <c r="F491" s="216" t="s">
        <v>2922</v>
      </c>
      <c r="G491" s="217" t="s">
        <v>273</v>
      </c>
      <c r="H491" s="218">
        <v>1</v>
      </c>
      <c r="I491" s="219"/>
      <c r="J491" s="220">
        <f>ROUND(I491*H491,2)</f>
        <v>0</v>
      </c>
      <c r="K491" s="216" t="s">
        <v>19</v>
      </c>
      <c r="L491" s="45"/>
      <c r="M491" s="221" t="s">
        <v>19</v>
      </c>
      <c r="N491" s="222" t="s">
        <v>43</v>
      </c>
      <c r="O491" s="85"/>
      <c r="P491" s="223">
        <f>O491*H491</f>
        <v>0</v>
      </c>
      <c r="Q491" s="223">
        <v>0.0008</v>
      </c>
      <c r="R491" s="223">
        <f>Q491*H491</f>
        <v>0.0008</v>
      </c>
      <c r="S491" s="223">
        <v>0</v>
      </c>
      <c r="T491" s="224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5" t="s">
        <v>300</v>
      </c>
      <c r="AT491" s="225" t="s">
        <v>159</v>
      </c>
      <c r="AU491" s="225" t="s">
        <v>82</v>
      </c>
      <c r="AY491" s="18" t="s">
        <v>157</v>
      </c>
      <c r="BE491" s="226">
        <f>IF(N491="základní",J491,0)</f>
        <v>0</v>
      </c>
      <c r="BF491" s="226">
        <f>IF(N491="snížená",J491,0)</f>
        <v>0</v>
      </c>
      <c r="BG491" s="226">
        <f>IF(N491="zákl. přenesená",J491,0)</f>
        <v>0</v>
      </c>
      <c r="BH491" s="226">
        <f>IF(N491="sníž. přenesená",J491,0)</f>
        <v>0</v>
      </c>
      <c r="BI491" s="226">
        <f>IF(N491="nulová",J491,0)</f>
        <v>0</v>
      </c>
      <c r="BJ491" s="18" t="s">
        <v>80</v>
      </c>
      <c r="BK491" s="226">
        <f>ROUND(I491*H491,2)</f>
        <v>0</v>
      </c>
      <c r="BL491" s="18" t="s">
        <v>300</v>
      </c>
      <c r="BM491" s="225" t="s">
        <v>2923</v>
      </c>
    </row>
    <row r="492" spans="1:47" s="2" customFormat="1" ht="12">
      <c r="A492" s="39"/>
      <c r="B492" s="40"/>
      <c r="C492" s="41"/>
      <c r="D492" s="227" t="s">
        <v>166</v>
      </c>
      <c r="E492" s="41"/>
      <c r="F492" s="228" t="s">
        <v>2924</v>
      </c>
      <c r="G492" s="41"/>
      <c r="H492" s="41"/>
      <c r="I492" s="229"/>
      <c r="J492" s="41"/>
      <c r="K492" s="41"/>
      <c r="L492" s="45"/>
      <c r="M492" s="230"/>
      <c r="N492" s="231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166</v>
      </c>
      <c r="AU492" s="18" t="s">
        <v>82</v>
      </c>
    </row>
    <row r="493" spans="1:65" s="2" customFormat="1" ht="24.15" customHeight="1">
      <c r="A493" s="39"/>
      <c r="B493" s="40"/>
      <c r="C493" s="214" t="s">
        <v>1431</v>
      </c>
      <c r="D493" s="214" t="s">
        <v>159</v>
      </c>
      <c r="E493" s="215" t="s">
        <v>2925</v>
      </c>
      <c r="F493" s="216" t="s">
        <v>2926</v>
      </c>
      <c r="G493" s="217" t="s">
        <v>273</v>
      </c>
      <c r="H493" s="218">
        <v>1</v>
      </c>
      <c r="I493" s="219"/>
      <c r="J493" s="220">
        <f>ROUND(I493*H493,2)</f>
        <v>0</v>
      </c>
      <c r="K493" s="216" t="s">
        <v>163</v>
      </c>
      <c r="L493" s="45"/>
      <c r="M493" s="221" t="s">
        <v>19</v>
      </c>
      <c r="N493" s="222" t="s">
        <v>43</v>
      </c>
      <c r="O493" s="85"/>
      <c r="P493" s="223">
        <f>O493*H493</f>
        <v>0</v>
      </c>
      <c r="Q493" s="223">
        <v>0.0013</v>
      </c>
      <c r="R493" s="223">
        <f>Q493*H493</f>
        <v>0.0013</v>
      </c>
      <c r="S493" s="223">
        <v>0</v>
      </c>
      <c r="T493" s="224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5" t="s">
        <v>300</v>
      </c>
      <c r="AT493" s="225" t="s">
        <v>159</v>
      </c>
      <c r="AU493" s="225" t="s">
        <v>82</v>
      </c>
      <c r="AY493" s="18" t="s">
        <v>157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8" t="s">
        <v>80</v>
      </c>
      <c r="BK493" s="226">
        <f>ROUND(I493*H493,2)</f>
        <v>0</v>
      </c>
      <c r="BL493" s="18" t="s">
        <v>300</v>
      </c>
      <c r="BM493" s="225" t="s">
        <v>2927</v>
      </c>
    </row>
    <row r="494" spans="1:47" s="2" customFormat="1" ht="12">
      <c r="A494" s="39"/>
      <c r="B494" s="40"/>
      <c r="C494" s="41"/>
      <c r="D494" s="227" t="s">
        <v>166</v>
      </c>
      <c r="E494" s="41"/>
      <c r="F494" s="228" t="s">
        <v>2928</v>
      </c>
      <c r="G494" s="41"/>
      <c r="H494" s="41"/>
      <c r="I494" s="229"/>
      <c r="J494" s="41"/>
      <c r="K494" s="41"/>
      <c r="L494" s="45"/>
      <c r="M494" s="230"/>
      <c r="N494" s="231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166</v>
      </c>
      <c r="AU494" s="18" t="s">
        <v>82</v>
      </c>
    </row>
    <row r="495" spans="1:47" s="2" customFormat="1" ht="12">
      <c r="A495" s="39"/>
      <c r="B495" s="40"/>
      <c r="C495" s="41"/>
      <c r="D495" s="232" t="s">
        <v>168</v>
      </c>
      <c r="E495" s="41"/>
      <c r="F495" s="233" t="s">
        <v>2929</v>
      </c>
      <c r="G495" s="41"/>
      <c r="H495" s="41"/>
      <c r="I495" s="229"/>
      <c r="J495" s="41"/>
      <c r="K495" s="41"/>
      <c r="L495" s="45"/>
      <c r="M495" s="230"/>
      <c r="N495" s="231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168</v>
      </c>
      <c r="AU495" s="18" t="s">
        <v>82</v>
      </c>
    </row>
    <row r="496" spans="1:65" s="2" customFormat="1" ht="24.15" customHeight="1">
      <c r="A496" s="39"/>
      <c r="B496" s="40"/>
      <c r="C496" s="214" t="s">
        <v>1435</v>
      </c>
      <c r="D496" s="214" t="s">
        <v>159</v>
      </c>
      <c r="E496" s="215" t="s">
        <v>2930</v>
      </c>
      <c r="F496" s="216" t="s">
        <v>2931</v>
      </c>
      <c r="G496" s="217" t="s">
        <v>273</v>
      </c>
      <c r="H496" s="218">
        <v>1</v>
      </c>
      <c r="I496" s="219"/>
      <c r="J496" s="220">
        <f>ROUND(I496*H496,2)</f>
        <v>0</v>
      </c>
      <c r="K496" s="216" t="s">
        <v>19</v>
      </c>
      <c r="L496" s="45"/>
      <c r="M496" s="221" t="s">
        <v>19</v>
      </c>
      <c r="N496" s="222" t="s">
        <v>43</v>
      </c>
      <c r="O496" s="85"/>
      <c r="P496" s="223">
        <f>O496*H496</f>
        <v>0</v>
      </c>
      <c r="Q496" s="223">
        <v>0.00085</v>
      </c>
      <c r="R496" s="223">
        <f>Q496*H496</f>
        <v>0.00085</v>
      </c>
      <c r="S496" s="223">
        <v>0</v>
      </c>
      <c r="T496" s="224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5" t="s">
        <v>300</v>
      </c>
      <c r="AT496" s="225" t="s">
        <v>159</v>
      </c>
      <c r="AU496" s="225" t="s">
        <v>82</v>
      </c>
      <c r="AY496" s="18" t="s">
        <v>157</v>
      </c>
      <c r="BE496" s="226">
        <f>IF(N496="základní",J496,0)</f>
        <v>0</v>
      </c>
      <c r="BF496" s="226">
        <f>IF(N496="snížená",J496,0)</f>
        <v>0</v>
      </c>
      <c r="BG496" s="226">
        <f>IF(N496="zákl. přenesená",J496,0)</f>
        <v>0</v>
      </c>
      <c r="BH496" s="226">
        <f>IF(N496="sníž. přenesená",J496,0)</f>
        <v>0</v>
      </c>
      <c r="BI496" s="226">
        <f>IF(N496="nulová",J496,0)</f>
        <v>0</v>
      </c>
      <c r="BJ496" s="18" t="s">
        <v>80</v>
      </c>
      <c r="BK496" s="226">
        <f>ROUND(I496*H496,2)</f>
        <v>0</v>
      </c>
      <c r="BL496" s="18" t="s">
        <v>300</v>
      </c>
      <c r="BM496" s="225" t="s">
        <v>2932</v>
      </c>
    </row>
    <row r="497" spans="1:47" s="2" customFormat="1" ht="12">
      <c r="A497" s="39"/>
      <c r="B497" s="40"/>
      <c r="C497" s="41"/>
      <c r="D497" s="227" t="s">
        <v>166</v>
      </c>
      <c r="E497" s="41"/>
      <c r="F497" s="228" t="s">
        <v>2933</v>
      </c>
      <c r="G497" s="41"/>
      <c r="H497" s="41"/>
      <c r="I497" s="229"/>
      <c r="J497" s="41"/>
      <c r="K497" s="41"/>
      <c r="L497" s="45"/>
      <c r="M497" s="230"/>
      <c r="N497" s="231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166</v>
      </c>
      <c r="AU497" s="18" t="s">
        <v>82</v>
      </c>
    </row>
    <row r="498" spans="1:65" s="2" customFormat="1" ht="16.5" customHeight="1">
      <c r="A498" s="39"/>
      <c r="B498" s="40"/>
      <c r="C498" s="214" t="s">
        <v>1439</v>
      </c>
      <c r="D498" s="214" t="s">
        <v>159</v>
      </c>
      <c r="E498" s="215" t="s">
        <v>2934</v>
      </c>
      <c r="F498" s="216" t="s">
        <v>2935</v>
      </c>
      <c r="G498" s="217" t="s">
        <v>308</v>
      </c>
      <c r="H498" s="218">
        <v>1</v>
      </c>
      <c r="I498" s="219"/>
      <c r="J498" s="220">
        <f>ROUND(I498*H498,2)</f>
        <v>0</v>
      </c>
      <c r="K498" s="216" t="s">
        <v>19</v>
      </c>
      <c r="L498" s="45"/>
      <c r="M498" s="221" t="s">
        <v>19</v>
      </c>
      <c r="N498" s="222" t="s">
        <v>43</v>
      </c>
      <c r="O498" s="85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5" t="s">
        <v>300</v>
      </c>
      <c r="AT498" s="225" t="s">
        <v>159</v>
      </c>
      <c r="AU498" s="225" t="s">
        <v>82</v>
      </c>
      <c r="AY498" s="18" t="s">
        <v>157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8" t="s">
        <v>80</v>
      </c>
      <c r="BK498" s="226">
        <f>ROUND(I498*H498,2)</f>
        <v>0</v>
      </c>
      <c r="BL498" s="18" t="s">
        <v>300</v>
      </c>
      <c r="BM498" s="225" t="s">
        <v>2936</v>
      </c>
    </row>
    <row r="499" spans="1:47" s="2" customFormat="1" ht="12">
      <c r="A499" s="39"/>
      <c r="B499" s="40"/>
      <c r="C499" s="41"/>
      <c r="D499" s="227" t="s">
        <v>166</v>
      </c>
      <c r="E499" s="41"/>
      <c r="F499" s="228" t="s">
        <v>2935</v>
      </c>
      <c r="G499" s="41"/>
      <c r="H499" s="41"/>
      <c r="I499" s="229"/>
      <c r="J499" s="41"/>
      <c r="K499" s="41"/>
      <c r="L499" s="45"/>
      <c r="M499" s="230"/>
      <c r="N499" s="231"/>
      <c r="O499" s="85"/>
      <c r="P499" s="85"/>
      <c r="Q499" s="85"/>
      <c r="R499" s="85"/>
      <c r="S499" s="85"/>
      <c r="T499" s="86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T499" s="18" t="s">
        <v>166</v>
      </c>
      <c r="AU499" s="18" t="s">
        <v>82</v>
      </c>
    </row>
    <row r="500" spans="1:65" s="2" customFormat="1" ht="24.15" customHeight="1">
      <c r="A500" s="39"/>
      <c r="B500" s="40"/>
      <c r="C500" s="214" t="s">
        <v>1443</v>
      </c>
      <c r="D500" s="214" t="s">
        <v>159</v>
      </c>
      <c r="E500" s="215" t="s">
        <v>2937</v>
      </c>
      <c r="F500" s="216" t="s">
        <v>2938</v>
      </c>
      <c r="G500" s="217" t="s">
        <v>273</v>
      </c>
      <c r="H500" s="218">
        <v>4</v>
      </c>
      <c r="I500" s="219"/>
      <c r="J500" s="220">
        <f>ROUND(I500*H500,2)</f>
        <v>0</v>
      </c>
      <c r="K500" s="216" t="s">
        <v>163</v>
      </c>
      <c r="L500" s="45"/>
      <c r="M500" s="221" t="s">
        <v>19</v>
      </c>
      <c r="N500" s="222" t="s">
        <v>43</v>
      </c>
      <c r="O500" s="85"/>
      <c r="P500" s="223">
        <f>O500*H500</f>
        <v>0</v>
      </c>
      <c r="Q500" s="223">
        <v>0</v>
      </c>
      <c r="R500" s="223">
        <f>Q500*H500</f>
        <v>0</v>
      </c>
      <c r="S500" s="223">
        <v>0.0092</v>
      </c>
      <c r="T500" s="224">
        <f>S500*H500</f>
        <v>0.0368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5" t="s">
        <v>300</v>
      </c>
      <c r="AT500" s="225" t="s">
        <v>159</v>
      </c>
      <c r="AU500" s="225" t="s">
        <v>82</v>
      </c>
      <c r="AY500" s="18" t="s">
        <v>157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8" t="s">
        <v>80</v>
      </c>
      <c r="BK500" s="226">
        <f>ROUND(I500*H500,2)</f>
        <v>0</v>
      </c>
      <c r="BL500" s="18" t="s">
        <v>300</v>
      </c>
      <c r="BM500" s="225" t="s">
        <v>2939</v>
      </c>
    </row>
    <row r="501" spans="1:47" s="2" customFormat="1" ht="12">
      <c r="A501" s="39"/>
      <c r="B501" s="40"/>
      <c r="C501" s="41"/>
      <c r="D501" s="227" t="s">
        <v>166</v>
      </c>
      <c r="E501" s="41"/>
      <c r="F501" s="228" t="s">
        <v>2940</v>
      </c>
      <c r="G501" s="41"/>
      <c r="H501" s="41"/>
      <c r="I501" s="229"/>
      <c r="J501" s="41"/>
      <c r="K501" s="41"/>
      <c r="L501" s="45"/>
      <c r="M501" s="230"/>
      <c r="N501" s="231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166</v>
      </c>
      <c r="AU501" s="18" t="s">
        <v>82</v>
      </c>
    </row>
    <row r="502" spans="1:47" s="2" customFormat="1" ht="12">
      <c r="A502" s="39"/>
      <c r="B502" s="40"/>
      <c r="C502" s="41"/>
      <c r="D502" s="232" t="s">
        <v>168</v>
      </c>
      <c r="E502" s="41"/>
      <c r="F502" s="233" t="s">
        <v>2941</v>
      </c>
      <c r="G502" s="41"/>
      <c r="H502" s="41"/>
      <c r="I502" s="229"/>
      <c r="J502" s="41"/>
      <c r="K502" s="41"/>
      <c r="L502" s="45"/>
      <c r="M502" s="230"/>
      <c r="N502" s="231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168</v>
      </c>
      <c r="AU502" s="18" t="s">
        <v>82</v>
      </c>
    </row>
    <row r="503" spans="1:65" s="2" customFormat="1" ht="16.5" customHeight="1">
      <c r="A503" s="39"/>
      <c r="B503" s="40"/>
      <c r="C503" s="214" t="s">
        <v>1447</v>
      </c>
      <c r="D503" s="214" t="s">
        <v>159</v>
      </c>
      <c r="E503" s="215" t="s">
        <v>2942</v>
      </c>
      <c r="F503" s="216" t="s">
        <v>2943</v>
      </c>
      <c r="G503" s="217" t="s">
        <v>273</v>
      </c>
      <c r="H503" s="218">
        <v>4</v>
      </c>
      <c r="I503" s="219"/>
      <c r="J503" s="220">
        <f>ROUND(I503*H503,2)</f>
        <v>0</v>
      </c>
      <c r="K503" s="216" t="s">
        <v>163</v>
      </c>
      <c r="L503" s="45"/>
      <c r="M503" s="221" t="s">
        <v>19</v>
      </c>
      <c r="N503" s="222" t="s">
        <v>43</v>
      </c>
      <c r="O503" s="85"/>
      <c r="P503" s="223">
        <f>O503*H503</f>
        <v>0</v>
      </c>
      <c r="Q503" s="223">
        <v>0</v>
      </c>
      <c r="R503" s="223">
        <f>Q503*H503</f>
        <v>0</v>
      </c>
      <c r="S503" s="223">
        <v>0.0347</v>
      </c>
      <c r="T503" s="224">
        <f>S503*H503</f>
        <v>0.1388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5" t="s">
        <v>300</v>
      </c>
      <c r="AT503" s="225" t="s">
        <v>159</v>
      </c>
      <c r="AU503" s="225" t="s">
        <v>82</v>
      </c>
      <c r="AY503" s="18" t="s">
        <v>157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8" t="s">
        <v>80</v>
      </c>
      <c r="BK503" s="226">
        <f>ROUND(I503*H503,2)</f>
        <v>0</v>
      </c>
      <c r="BL503" s="18" t="s">
        <v>300</v>
      </c>
      <c r="BM503" s="225" t="s">
        <v>2944</v>
      </c>
    </row>
    <row r="504" spans="1:47" s="2" customFormat="1" ht="12">
      <c r="A504" s="39"/>
      <c r="B504" s="40"/>
      <c r="C504" s="41"/>
      <c r="D504" s="227" t="s">
        <v>166</v>
      </c>
      <c r="E504" s="41"/>
      <c r="F504" s="228" t="s">
        <v>2945</v>
      </c>
      <c r="G504" s="41"/>
      <c r="H504" s="41"/>
      <c r="I504" s="229"/>
      <c r="J504" s="41"/>
      <c r="K504" s="41"/>
      <c r="L504" s="45"/>
      <c r="M504" s="230"/>
      <c r="N504" s="231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166</v>
      </c>
      <c r="AU504" s="18" t="s">
        <v>82</v>
      </c>
    </row>
    <row r="505" spans="1:47" s="2" customFormat="1" ht="12">
      <c r="A505" s="39"/>
      <c r="B505" s="40"/>
      <c r="C505" s="41"/>
      <c r="D505" s="232" t="s">
        <v>168</v>
      </c>
      <c r="E505" s="41"/>
      <c r="F505" s="233" t="s">
        <v>2946</v>
      </c>
      <c r="G505" s="41"/>
      <c r="H505" s="41"/>
      <c r="I505" s="229"/>
      <c r="J505" s="41"/>
      <c r="K505" s="41"/>
      <c r="L505" s="45"/>
      <c r="M505" s="230"/>
      <c r="N505" s="231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168</v>
      </c>
      <c r="AU505" s="18" t="s">
        <v>82</v>
      </c>
    </row>
    <row r="506" spans="1:65" s="2" customFormat="1" ht="24.15" customHeight="1">
      <c r="A506" s="39"/>
      <c r="B506" s="40"/>
      <c r="C506" s="214" t="s">
        <v>1451</v>
      </c>
      <c r="D506" s="214" t="s">
        <v>159</v>
      </c>
      <c r="E506" s="215" t="s">
        <v>2947</v>
      </c>
      <c r="F506" s="216" t="s">
        <v>2948</v>
      </c>
      <c r="G506" s="217" t="s">
        <v>273</v>
      </c>
      <c r="H506" s="218">
        <v>4</v>
      </c>
      <c r="I506" s="219"/>
      <c r="J506" s="220">
        <f>ROUND(I506*H506,2)</f>
        <v>0</v>
      </c>
      <c r="K506" s="216" t="s">
        <v>163</v>
      </c>
      <c r="L506" s="45"/>
      <c r="M506" s="221" t="s">
        <v>19</v>
      </c>
      <c r="N506" s="222" t="s">
        <v>43</v>
      </c>
      <c r="O506" s="85"/>
      <c r="P506" s="223">
        <f>O506*H506</f>
        <v>0</v>
      </c>
      <c r="Q506" s="223">
        <v>0.01475</v>
      </c>
      <c r="R506" s="223">
        <f>Q506*H506</f>
        <v>0.059</v>
      </c>
      <c r="S506" s="223">
        <v>0</v>
      </c>
      <c r="T506" s="224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5" t="s">
        <v>300</v>
      </c>
      <c r="AT506" s="225" t="s">
        <v>159</v>
      </c>
      <c r="AU506" s="225" t="s">
        <v>82</v>
      </c>
      <c r="AY506" s="18" t="s">
        <v>157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8" t="s">
        <v>80</v>
      </c>
      <c r="BK506" s="226">
        <f>ROUND(I506*H506,2)</f>
        <v>0</v>
      </c>
      <c r="BL506" s="18" t="s">
        <v>300</v>
      </c>
      <c r="BM506" s="225" t="s">
        <v>2949</v>
      </c>
    </row>
    <row r="507" spans="1:47" s="2" customFormat="1" ht="12">
      <c r="A507" s="39"/>
      <c r="B507" s="40"/>
      <c r="C507" s="41"/>
      <c r="D507" s="227" t="s">
        <v>166</v>
      </c>
      <c r="E507" s="41"/>
      <c r="F507" s="228" t="s">
        <v>2950</v>
      </c>
      <c r="G507" s="41"/>
      <c r="H507" s="41"/>
      <c r="I507" s="229"/>
      <c r="J507" s="41"/>
      <c r="K507" s="41"/>
      <c r="L507" s="45"/>
      <c r="M507" s="230"/>
      <c r="N507" s="231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166</v>
      </c>
      <c r="AU507" s="18" t="s">
        <v>82</v>
      </c>
    </row>
    <row r="508" spans="1:47" s="2" customFormat="1" ht="12">
      <c r="A508" s="39"/>
      <c r="B508" s="40"/>
      <c r="C508" s="41"/>
      <c r="D508" s="232" t="s">
        <v>168</v>
      </c>
      <c r="E508" s="41"/>
      <c r="F508" s="233" t="s">
        <v>2951</v>
      </c>
      <c r="G508" s="41"/>
      <c r="H508" s="41"/>
      <c r="I508" s="229"/>
      <c r="J508" s="41"/>
      <c r="K508" s="41"/>
      <c r="L508" s="45"/>
      <c r="M508" s="230"/>
      <c r="N508" s="231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168</v>
      </c>
      <c r="AU508" s="18" t="s">
        <v>82</v>
      </c>
    </row>
    <row r="509" spans="1:65" s="2" customFormat="1" ht="16.5" customHeight="1">
      <c r="A509" s="39"/>
      <c r="B509" s="40"/>
      <c r="C509" s="214" t="s">
        <v>1455</v>
      </c>
      <c r="D509" s="214" t="s">
        <v>159</v>
      </c>
      <c r="E509" s="215" t="s">
        <v>2952</v>
      </c>
      <c r="F509" s="216" t="s">
        <v>2953</v>
      </c>
      <c r="G509" s="217" t="s">
        <v>308</v>
      </c>
      <c r="H509" s="218">
        <v>7</v>
      </c>
      <c r="I509" s="219"/>
      <c r="J509" s="220">
        <f>ROUND(I509*H509,2)</f>
        <v>0</v>
      </c>
      <c r="K509" s="216" t="s">
        <v>163</v>
      </c>
      <c r="L509" s="45"/>
      <c r="M509" s="221" t="s">
        <v>19</v>
      </c>
      <c r="N509" s="222" t="s">
        <v>43</v>
      </c>
      <c r="O509" s="85"/>
      <c r="P509" s="223">
        <f>O509*H509</f>
        <v>0</v>
      </c>
      <c r="Q509" s="223">
        <v>0</v>
      </c>
      <c r="R509" s="223">
        <f>Q509*H509</f>
        <v>0</v>
      </c>
      <c r="S509" s="223">
        <v>0.00049</v>
      </c>
      <c r="T509" s="224">
        <f>S509*H509</f>
        <v>0.00343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5" t="s">
        <v>300</v>
      </c>
      <c r="AT509" s="225" t="s">
        <v>159</v>
      </c>
      <c r="AU509" s="225" t="s">
        <v>82</v>
      </c>
      <c r="AY509" s="18" t="s">
        <v>157</v>
      </c>
      <c r="BE509" s="226">
        <f>IF(N509="základní",J509,0)</f>
        <v>0</v>
      </c>
      <c r="BF509" s="226">
        <f>IF(N509="snížená",J509,0)</f>
        <v>0</v>
      </c>
      <c r="BG509" s="226">
        <f>IF(N509="zákl. přenesená",J509,0)</f>
        <v>0</v>
      </c>
      <c r="BH509" s="226">
        <f>IF(N509="sníž. přenesená",J509,0)</f>
        <v>0</v>
      </c>
      <c r="BI509" s="226">
        <f>IF(N509="nulová",J509,0)</f>
        <v>0</v>
      </c>
      <c r="BJ509" s="18" t="s">
        <v>80</v>
      </c>
      <c r="BK509" s="226">
        <f>ROUND(I509*H509,2)</f>
        <v>0</v>
      </c>
      <c r="BL509" s="18" t="s">
        <v>300</v>
      </c>
      <c r="BM509" s="225" t="s">
        <v>2954</v>
      </c>
    </row>
    <row r="510" spans="1:47" s="2" customFormat="1" ht="12">
      <c r="A510" s="39"/>
      <c r="B510" s="40"/>
      <c r="C510" s="41"/>
      <c r="D510" s="227" t="s">
        <v>166</v>
      </c>
      <c r="E510" s="41"/>
      <c r="F510" s="228" t="s">
        <v>2955</v>
      </c>
      <c r="G510" s="41"/>
      <c r="H510" s="41"/>
      <c r="I510" s="229"/>
      <c r="J510" s="41"/>
      <c r="K510" s="41"/>
      <c r="L510" s="45"/>
      <c r="M510" s="230"/>
      <c r="N510" s="231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166</v>
      </c>
      <c r="AU510" s="18" t="s">
        <v>82</v>
      </c>
    </row>
    <row r="511" spans="1:47" s="2" customFormat="1" ht="12">
      <c r="A511" s="39"/>
      <c r="B511" s="40"/>
      <c r="C511" s="41"/>
      <c r="D511" s="232" t="s">
        <v>168</v>
      </c>
      <c r="E511" s="41"/>
      <c r="F511" s="233" t="s">
        <v>2956</v>
      </c>
      <c r="G511" s="41"/>
      <c r="H511" s="41"/>
      <c r="I511" s="229"/>
      <c r="J511" s="41"/>
      <c r="K511" s="41"/>
      <c r="L511" s="45"/>
      <c r="M511" s="230"/>
      <c r="N511" s="231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168</v>
      </c>
      <c r="AU511" s="18" t="s">
        <v>82</v>
      </c>
    </row>
    <row r="512" spans="1:51" s="13" customFormat="1" ht="12">
      <c r="A512" s="13"/>
      <c r="B512" s="234"/>
      <c r="C512" s="235"/>
      <c r="D512" s="227" t="s">
        <v>170</v>
      </c>
      <c r="E512" s="236" t="s">
        <v>19</v>
      </c>
      <c r="F512" s="237" t="s">
        <v>2957</v>
      </c>
      <c r="G512" s="235"/>
      <c r="H512" s="238">
        <v>7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170</v>
      </c>
      <c r="AU512" s="244" t="s">
        <v>82</v>
      </c>
      <c r="AV512" s="13" t="s">
        <v>82</v>
      </c>
      <c r="AW512" s="13" t="s">
        <v>33</v>
      </c>
      <c r="AX512" s="13" t="s">
        <v>80</v>
      </c>
      <c r="AY512" s="244" t="s">
        <v>157</v>
      </c>
    </row>
    <row r="513" spans="1:65" s="2" customFormat="1" ht="24.15" customHeight="1">
      <c r="A513" s="39"/>
      <c r="B513" s="40"/>
      <c r="C513" s="214" t="s">
        <v>1459</v>
      </c>
      <c r="D513" s="214" t="s">
        <v>159</v>
      </c>
      <c r="E513" s="215" t="s">
        <v>2958</v>
      </c>
      <c r="F513" s="216" t="s">
        <v>2959</v>
      </c>
      <c r="G513" s="217" t="s">
        <v>308</v>
      </c>
      <c r="H513" s="218">
        <v>8</v>
      </c>
      <c r="I513" s="219"/>
      <c r="J513" s="220">
        <f>ROUND(I513*H513,2)</f>
        <v>0</v>
      </c>
      <c r="K513" s="216" t="s">
        <v>163</v>
      </c>
      <c r="L513" s="45"/>
      <c r="M513" s="221" t="s">
        <v>19</v>
      </c>
      <c r="N513" s="222" t="s">
        <v>43</v>
      </c>
      <c r="O513" s="85"/>
      <c r="P513" s="223">
        <f>O513*H513</f>
        <v>0</v>
      </c>
      <c r="Q513" s="223">
        <v>0.00142</v>
      </c>
      <c r="R513" s="223">
        <f>Q513*H513</f>
        <v>0.01136</v>
      </c>
      <c r="S513" s="223">
        <v>0</v>
      </c>
      <c r="T513" s="22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5" t="s">
        <v>300</v>
      </c>
      <c r="AT513" s="225" t="s">
        <v>159</v>
      </c>
      <c r="AU513" s="225" t="s">
        <v>82</v>
      </c>
      <c r="AY513" s="18" t="s">
        <v>157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8" t="s">
        <v>80</v>
      </c>
      <c r="BK513" s="226">
        <f>ROUND(I513*H513,2)</f>
        <v>0</v>
      </c>
      <c r="BL513" s="18" t="s">
        <v>300</v>
      </c>
      <c r="BM513" s="225" t="s">
        <v>2960</v>
      </c>
    </row>
    <row r="514" spans="1:47" s="2" customFormat="1" ht="12">
      <c r="A514" s="39"/>
      <c r="B514" s="40"/>
      <c r="C514" s="41"/>
      <c r="D514" s="227" t="s">
        <v>166</v>
      </c>
      <c r="E514" s="41"/>
      <c r="F514" s="228" t="s">
        <v>2961</v>
      </c>
      <c r="G514" s="41"/>
      <c r="H514" s="41"/>
      <c r="I514" s="229"/>
      <c r="J514" s="41"/>
      <c r="K514" s="41"/>
      <c r="L514" s="45"/>
      <c r="M514" s="230"/>
      <c r="N514" s="231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166</v>
      </c>
      <c r="AU514" s="18" t="s">
        <v>82</v>
      </c>
    </row>
    <row r="515" spans="1:47" s="2" customFormat="1" ht="12">
      <c r="A515" s="39"/>
      <c r="B515" s="40"/>
      <c r="C515" s="41"/>
      <c r="D515" s="232" t="s">
        <v>168</v>
      </c>
      <c r="E515" s="41"/>
      <c r="F515" s="233" t="s">
        <v>2962</v>
      </c>
      <c r="G515" s="41"/>
      <c r="H515" s="41"/>
      <c r="I515" s="229"/>
      <c r="J515" s="41"/>
      <c r="K515" s="41"/>
      <c r="L515" s="45"/>
      <c r="M515" s="230"/>
      <c r="N515" s="231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168</v>
      </c>
      <c r="AU515" s="18" t="s">
        <v>82</v>
      </c>
    </row>
    <row r="516" spans="1:65" s="2" customFormat="1" ht="24.15" customHeight="1">
      <c r="A516" s="39"/>
      <c r="B516" s="40"/>
      <c r="C516" s="214" t="s">
        <v>1463</v>
      </c>
      <c r="D516" s="214" t="s">
        <v>159</v>
      </c>
      <c r="E516" s="215" t="s">
        <v>2963</v>
      </c>
      <c r="F516" s="216" t="s">
        <v>2964</v>
      </c>
      <c r="G516" s="217" t="s">
        <v>273</v>
      </c>
      <c r="H516" s="218">
        <v>72</v>
      </c>
      <c r="I516" s="219"/>
      <c r="J516" s="220">
        <f>ROUND(I516*H516,2)</f>
        <v>0</v>
      </c>
      <c r="K516" s="216" t="s">
        <v>163</v>
      </c>
      <c r="L516" s="45"/>
      <c r="M516" s="221" t="s">
        <v>19</v>
      </c>
      <c r="N516" s="222" t="s">
        <v>43</v>
      </c>
      <c r="O516" s="85"/>
      <c r="P516" s="223">
        <f>O516*H516</f>
        <v>0</v>
      </c>
      <c r="Q516" s="223">
        <v>0.00024</v>
      </c>
      <c r="R516" s="223">
        <f>Q516*H516</f>
        <v>0.01728</v>
      </c>
      <c r="S516" s="223">
        <v>0</v>
      </c>
      <c r="T516" s="224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5" t="s">
        <v>300</v>
      </c>
      <c r="AT516" s="225" t="s">
        <v>159</v>
      </c>
      <c r="AU516" s="225" t="s">
        <v>82</v>
      </c>
      <c r="AY516" s="18" t="s">
        <v>157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8" t="s">
        <v>80</v>
      </c>
      <c r="BK516" s="226">
        <f>ROUND(I516*H516,2)</f>
        <v>0</v>
      </c>
      <c r="BL516" s="18" t="s">
        <v>300</v>
      </c>
      <c r="BM516" s="225" t="s">
        <v>2965</v>
      </c>
    </row>
    <row r="517" spans="1:47" s="2" customFormat="1" ht="12">
      <c r="A517" s="39"/>
      <c r="B517" s="40"/>
      <c r="C517" s="41"/>
      <c r="D517" s="227" t="s">
        <v>166</v>
      </c>
      <c r="E517" s="41"/>
      <c r="F517" s="228" t="s">
        <v>2966</v>
      </c>
      <c r="G517" s="41"/>
      <c r="H517" s="41"/>
      <c r="I517" s="229"/>
      <c r="J517" s="41"/>
      <c r="K517" s="41"/>
      <c r="L517" s="45"/>
      <c r="M517" s="230"/>
      <c r="N517" s="231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166</v>
      </c>
      <c r="AU517" s="18" t="s">
        <v>82</v>
      </c>
    </row>
    <row r="518" spans="1:47" s="2" customFormat="1" ht="12">
      <c r="A518" s="39"/>
      <c r="B518" s="40"/>
      <c r="C518" s="41"/>
      <c r="D518" s="232" t="s">
        <v>168</v>
      </c>
      <c r="E518" s="41"/>
      <c r="F518" s="233" t="s">
        <v>2967</v>
      </c>
      <c r="G518" s="41"/>
      <c r="H518" s="41"/>
      <c r="I518" s="229"/>
      <c r="J518" s="41"/>
      <c r="K518" s="41"/>
      <c r="L518" s="45"/>
      <c r="M518" s="230"/>
      <c r="N518" s="231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168</v>
      </c>
      <c r="AU518" s="18" t="s">
        <v>82</v>
      </c>
    </row>
    <row r="519" spans="1:65" s="2" customFormat="1" ht="16.5" customHeight="1">
      <c r="A519" s="39"/>
      <c r="B519" s="40"/>
      <c r="C519" s="214" t="s">
        <v>1467</v>
      </c>
      <c r="D519" s="214" t="s">
        <v>159</v>
      </c>
      <c r="E519" s="215" t="s">
        <v>2968</v>
      </c>
      <c r="F519" s="216" t="s">
        <v>2969</v>
      </c>
      <c r="G519" s="217" t="s">
        <v>273</v>
      </c>
      <c r="H519" s="218">
        <v>23</v>
      </c>
      <c r="I519" s="219"/>
      <c r="J519" s="220">
        <f>ROUND(I519*H519,2)</f>
        <v>0</v>
      </c>
      <c r="K519" s="216" t="s">
        <v>163</v>
      </c>
      <c r="L519" s="45"/>
      <c r="M519" s="221" t="s">
        <v>19</v>
      </c>
      <c r="N519" s="222" t="s">
        <v>43</v>
      </c>
      <c r="O519" s="85"/>
      <c r="P519" s="223">
        <f>O519*H519</f>
        <v>0</v>
      </c>
      <c r="Q519" s="223">
        <v>0</v>
      </c>
      <c r="R519" s="223">
        <f>Q519*H519</f>
        <v>0</v>
      </c>
      <c r="S519" s="223">
        <v>0.00156</v>
      </c>
      <c r="T519" s="224">
        <f>S519*H519</f>
        <v>0.03588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5" t="s">
        <v>300</v>
      </c>
      <c r="AT519" s="225" t="s">
        <v>159</v>
      </c>
      <c r="AU519" s="225" t="s">
        <v>82</v>
      </c>
      <c r="AY519" s="18" t="s">
        <v>157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8" t="s">
        <v>80</v>
      </c>
      <c r="BK519" s="226">
        <f>ROUND(I519*H519,2)</f>
        <v>0</v>
      </c>
      <c r="BL519" s="18" t="s">
        <v>300</v>
      </c>
      <c r="BM519" s="225" t="s">
        <v>2970</v>
      </c>
    </row>
    <row r="520" spans="1:47" s="2" customFormat="1" ht="12">
      <c r="A520" s="39"/>
      <c r="B520" s="40"/>
      <c r="C520" s="41"/>
      <c r="D520" s="227" t="s">
        <v>166</v>
      </c>
      <c r="E520" s="41"/>
      <c r="F520" s="228" t="s">
        <v>2971</v>
      </c>
      <c r="G520" s="41"/>
      <c r="H520" s="41"/>
      <c r="I520" s="229"/>
      <c r="J520" s="41"/>
      <c r="K520" s="41"/>
      <c r="L520" s="45"/>
      <c r="M520" s="230"/>
      <c r="N520" s="231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166</v>
      </c>
      <c r="AU520" s="18" t="s">
        <v>82</v>
      </c>
    </row>
    <row r="521" spans="1:47" s="2" customFormat="1" ht="12">
      <c r="A521" s="39"/>
      <c r="B521" s="40"/>
      <c r="C521" s="41"/>
      <c r="D521" s="232" t="s">
        <v>168</v>
      </c>
      <c r="E521" s="41"/>
      <c r="F521" s="233" t="s">
        <v>2972</v>
      </c>
      <c r="G521" s="41"/>
      <c r="H521" s="41"/>
      <c r="I521" s="229"/>
      <c r="J521" s="41"/>
      <c r="K521" s="41"/>
      <c r="L521" s="45"/>
      <c r="M521" s="230"/>
      <c r="N521" s="231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168</v>
      </c>
      <c r="AU521" s="18" t="s">
        <v>82</v>
      </c>
    </row>
    <row r="522" spans="1:65" s="2" customFormat="1" ht="16.5" customHeight="1">
      <c r="A522" s="39"/>
      <c r="B522" s="40"/>
      <c r="C522" s="214" t="s">
        <v>1471</v>
      </c>
      <c r="D522" s="214" t="s">
        <v>159</v>
      </c>
      <c r="E522" s="215" t="s">
        <v>2973</v>
      </c>
      <c r="F522" s="216" t="s">
        <v>2974</v>
      </c>
      <c r="G522" s="217" t="s">
        <v>273</v>
      </c>
      <c r="H522" s="218">
        <v>19</v>
      </c>
      <c r="I522" s="219"/>
      <c r="J522" s="220">
        <f>ROUND(I522*H522,2)</f>
        <v>0</v>
      </c>
      <c r="K522" s="216" t="s">
        <v>163</v>
      </c>
      <c r="L522" s="45"/>
      <c r="M522" s="221" t="s">
        <v>19</v>
      </c>
      <c r="N522" s="222" t="s">
        <v>43</v>
      </c>
      <c r="O522" s="85"/>
      <c r="P522" s="223">
        <f>O522*H522</f>
        <v>0</v>
      </c>
      <c r="Q522" s="223">
        <v>0.00184</v>
      </c>
      <c r="R522" s="223">
        <f>Q522*H522</f>
        <v>0.03496</v>
      </c>
      <c r="S522" s="223">
        <v>0</v>
      </c>
      <c r="T522" s="22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5" t="s">
        <v>300</v>
      </c>
      <c r="AT522" s="225" t="s">
        <v>159</v>
      </c>
      <c r="AU522" s="225" t="s">
        <v>82</v>
      </c>
      <c r="AY522" s="18" t="s">
        <v>157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8" t="s">
        <v>80</v>
      </c>
      <c r="BK522" s="226">
        <f>ROUND(I522*H522,2)</f>
        <v>0</v>
      </c>
      <c r="BL522" s="18" t="s">
        <v>300</v>
      </c>
      <c r="BM522" s="225" t="s">
        <v>2975</v>
      </c>
    </row>
    <row r="523" spans="1:47" s="2" customFormat="1" ht="12">
      <c r="A523" s="39"/>
      <c r="B523" s="40"/>
      <c r="C523" s="41"/>
      <c r="D523" s="227" t="s">
        <v>166</v>
      </c>
      <c r="E523" s="41"/>
      <c r="F523" s="228" t="s">
        <v>2976</v>
      </c>
      <c r="G523" s="41"/>
      <c r="H523" s="41"/>
      <c r="I523" s="229"/>
      <c r="J523" s="41"/>
      <c r="K523" s="41"/>
      <c r="L523" s="45"/>
      <c r="M523" s="230"/>
      <c r="N523" s="231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166</v>
      </c>
      <c r="AU523" s="18" t="s">
        <v>82</v>
      </c>
    </row>
    <row r="524" spans="1:47" s="2" customFormat="1" ht="12">
      <c r="A524" s="39"/>
      <c r="B524" s="40"/>
      <c r="C524" s="41"/>
      <c r="D524" s="232" t="s">
        <v>168</v>
      </c>
      <c r="E524" s="41"/>
      <c r="F524" s="233" t="s">
        <v>2977</v>
      </c>
      <c r="G524" s="41"/>
      <c r="H524" s="41"/>
      <c r="I524" s="229"/>
      <c r="J524" s="41"/>
      <c r="K524" s="41"/>
      <c r="L524" s="45"/>
      <c r="M524" s="230"/>
      <c r="N524" s="231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168</v>
      </c>
      <c r="AU524" s="18" t="s">
        <v>82</v>
      </c>
    </row>
    <row r="525" spans="1:65" s="2" customFormat="1" ht="16.5" customHeight="1">
      <c r="A525" s="39"/>
      <c r="B525" s="40"/>
      <c r="C525" s="214" t="s">
        <v>1475</v>
      </c>
      <c r="D525" s="214" t="s">
        <v>159</v>
      </c>
      <c r="E525" s="215" t="s">
        <v>2978</v>
      </c>
      <c r="F525" s="216" t="s">
        <v>2979</v>
      </c>
      <c r="G525" s="217" t="s">
        <v>273</v>
      </c>
      <c r="H525" s="218">
        <v>1</v>
      </c>
      <c r="I525" s="219"/>
      <c r="J525" s="220">
        <f>ROUND(I525*H525,2)</f>
        <v>0</v>
      </c>
      <c r="K525" s="216" t="s">
        <v>19</v>
      </c>
      <c r="L525" s="45"/>
      <c r="M525" s="221" t="s">
        <v>19</v>
      </c>
      <c r="N525" s="222" t="s">
        <v>43</v>
      </c>
      <c r="O525" s="85"/>
      <c r="P525" s="223">
        <f>O525*H525</f>
        <v>0</v>
      </c>
      <c r="Q525" s="223">
        <v>0.00254</v>
      </c>
      <c r="R525" s="223">
        <f>Q525*H525</f>
        <v>0.00254</v>
      </c>
      <c r="S525" s="223">
        <v>0</v>
      </c>
      <c r="T525" s="224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5" t="s">
        <v>300</v>
      </c>
      <c r="AT525" s="225" t="s">
        <v>159</v>
      </c>
      <c r="AU525" s="225" t="s">
        <v>82</v>
      </c>
      <c r="AY525" s="18" t="s">
        <v>157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8" t="s">
        <v>80</v>
      </c>
      <c r="BK525" s="226">
        <f>ROUND(I525*H525,2)</f>
        <v>0</v>
      </c>
      <c r="BL525" s="18" t="s">
        <v>300</v>
      </c>
      <c r="BM525" s="225" t="s">
        <v>2980</v>
      </c>
    </row>
    <row r="526" spans="1:47" s="2" customFormat="1" ht="12">
      <c r="A526" s="39"/>
      <c r="B526" s="40"/>
      <c r="C526" s="41"/>
      <c r="D526" s="227" t="s">
        <v>166</v>
      </c>
      <c r="E526" s="41"/>
      <c r="F526" s="228" t="s">
        <v>2979</v>
      </c>
      <c r="G526" s="41"/>
      <c r="H526" s="41"/>
      <c r="I526" s="229"/>
      <c r="J526" s="41"/>
      <c r="K526" s="41"/>
      <c r="L526" s="45"/>
      <c r="M526" s="230"/>
      <c r="N526" s="231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166</v>
      </c>
      <c r="AU526" s="18" t="s">
        <v>82</v>
      </c>
    </row>
    <row r="527" spans="1:65" s="2" customFormat="1" ht="16.5" customHeight="1">
      <c r="A527" s="39"/>
      <c r="B527" s="40"/>
      <c r="C527" s="214" t="s">
        <v>1479</v>
      </c>
      <c r="D527" s="214" t="s">
        <v>159</v>
      </c>
      <c r="E527" s="215" t="s">
        <v>2981</v>
      </c>
      <c r="F527" s="216" t="s">
        <v>2982</v>
      </c>
      <c r="G527" s="217" t="s">
        <v>273</v>
      </c>
      <c r="H527" s="218">
        <v>1</v>
      </c>
      <c r="I527" s="219"/>
      <c r="J527" s="220">
        <f>ROUND(I527*H527,2)</f>
        <v>0</v>
      </c>
      <c r="K527" s="216" t="s">
        <v>163</v>
      </c>
      <c r="L527" s="45"/>
      <c r="M527" s="221" t="s">
        <v>19</v>
      </c>
      <c r="N527" s="222" t="s">
        <v>43</v>
      </c>
      <c r="O527" s="85"/>
      <c r="P527" s="223">
        <f>O527*H527</f>
        <v>0</v>
      </c>
      <c r="Q527" s="223">
        <v>0.00184</v>
      </c>
      <c r="R527" s="223">
        <f>Q527*H527</f>
        <v>0.00184</v>
      </c>
      <c r="S527" s="223">
        <v>0</v>
      </c>
      <c r="T527" s="224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5" t="s">
        <v>300</v>
      </c>
      <c r="AT527" s="225" t="s">
        <v>159</v>
      </c>
      <c r="AU527" s="225" t="s">
        <v>82</v>
      </c>
      <c r="AY527" s="18" t="s">
        <v>157</v>
      </c>
      <c r="BE527" s="226">
        <f>IF(N527="základní",J527,0)</f>
        <v>0</v>
      </c>
      <c r="BF527" s="226">
        <f>IF(N527="snížená",J527,0)</f>
        <v>0</v>
      </c>
      <c r="BG527" s="226">
        <f>IF(N527="zákl. přenesená",J527,0)</f>
        <v>0</v>
      </c>
      <c r="BH527" s="226">
        <f>IF(N527="sníž. přenesená",J527,0)</f>
        <v>0</v>
      </c>
      <c r="BI527" s="226">
        <f>IF(N527="nulová",J527,0)</f>
        <v>0</v>
      </c>
      <c r="BJ527" s="18" t="s">
        <v>80</v>
      </c>
      <c r="BK527" s="226">
        <f>ROUND(I527*H527,2)</f>
        <v>0</v>
      </c>
      <c r="BL527" s="18" t="s">
        <v>300</v>
      </c>
      <c r="BM527" s="225" t="s">
        <v>2983</v>
      </c>
    </row>
    <row r="528" spans="1:47" s="2" customFormat="1" ht="12">
      <c r="A528" s="39"/>
      <c r="B528" s="40"/>
      <c r="C528" s="41"/>
      <c r="D528" s="227" t="s">
        <v>166</v>
      </c>
      <c r="E528" s="41"/>
      <c r="F528" s="228" t="s">
        <v>2982</v>
      </c>
      <c r="G528" s="41"/>
      <c r="H528" s="41"/>
      <c r="I528" s="229"/>
      <c r="J528" s="41"/>
      <c r="K528" s="41"/>
      <c r="L528" s="45"/>
      <c r="M528" s="230"/>
      <c r="N528" s="231"/>
      <c r="O528" s="85"/>
      <c r="P528" s="85"/>
      <c r="Q528" s="85"/>
      <c r="R528" s="85"/>
      <c r="S528" s="85"/>
      <c r="T528" s="8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166</v>
      </c>
      <c r="AU528" s="18" t="s">
        <v>82</v>
      </c>
    </row>
    <row r="529" spans="1:47" s="2" customFormat="1" ht="12">
      <c r="A529" s="39"/>
      <c r="B529" s="40"/>
      <c r="C529" s="41"/>
      <c r="D529" s="232" t="s">
        <v>168</v>
      </c>
      <c r="E529" s="41"/>
      <c r="F529" s="233" t="s">
        <v>2984</v>
      </c>
      <c r="G529" s="41"/>
      <c r="H529" s="41"/>
      <c r="I529" s="229"/>
      <c r="J529" s="41"/>
      <c r="K529" s="41"/>
      <c r="L529" s="45"/>
      <c r="M529" s="230"/>
      <c r="N529" s="231"/>
      <c r="O529" s="85"/>
      <c r="P529" s="85"/>
      <c r="Q529" s="85"/>
      <c r="R529" s="85"/>
      <c r="S529" s="85"/>
      <c r="T529" s="86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168</v>
      </c>
      <c r="AU529" s="18" t="s">
        <v>82</v>
      </c>
    </row>
    <row r="530" spans="1:65" s="2" customFormat="1" ht="16.5" customHeight="1">
      <c r="A530" s="39"/>
      <c r="B530" s="40"/>
      <c r="C530" s="214" t="s">
        <v>1483</v>
      </c>
      <c r="D530" s="214" t="s">
        <v>159</v>
      </c>
      <c r="E530" s="215" t="s">
        <v>2985</v>
      </c>
      <c r="F530" s="216" t="s">
        <v>2986</v>
      </c>
      <c r="G530" s="217" t="s">
        <v>273</v>
      </c>
      <c r="H530" s="218">
        <v>3</v>
      </c>
      <c r="I530" s="219"/>
      <c r="J530" s="220">
        <f>ROUND(I530*H530,2)</f>
        <v>0</v>
      </c>
      <c r="K530" s="216" t="s">
        <v>163</v>
      </c>
      <c r="L530" s="45"/>
      <c r="M530" s="221" t="s">
        <v>19</v>
      </c>
      <c r="N530" s="222" t="s">
        <v>43</v>
      </c>
      <c r="O530" s="85"/>
      <c r="P530" s="223">
        <f>O530*H530</f>
        <v>0</v>
      </c>
      <c r="Q530" s="223">
        <v>0.00184</v>
      </c>
      <c r="R530" s="223">
        <f>Q530*H530</f>
        <v>0.005520000000000001</v>
      </c>
      <c r="S530" s="223">
        <v>0</v>
      </c>
      <c r="T530" s="224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5" t="s">
        <v>300</v>
      </c>
      <c r="AT530" s="225" t="s">
        <v>159</v>
      </c>
      <c r="AU530" s="225" t="s">
        <v>82</v>
      </c>
      <c r="AY530" s="18" t="s">
        <v>157</v>
      </c>
      <c r="BE530" s="226">
        <f>IF(N530="základní",J530,0)</f>
        <v>0</v>
      </c>
      <c r="BF530" s="226">
        <f>IF(N530="snížená",J530,0)</f>
        <v>0</v>
      </c>
      <c r="BG530" s="226">
        <f>IF(N530="zákl. přenesená",J530,0)</f>
        <v>0</v>
      </c>
      <c r="BH530" s="226">
        <f>IF(N530="sníž. přenesená",J530,0)</f>
        <v>0</v>
      </c>
      <c r="BI530" s="226">
        <f>IF(N530="nulová",J530,0)</f>
        <v>0</v>
      </c>
      <c r="BJ530" s="18" t="s">
        <v>80</v>
      </c>
      <c r="BK530" s="226">
        <f>ROUND(I530*H530,2)</f>
        <v>0</v>
      </c>
      <c r="BL530" s="18" t="s">
        <v>300</v>
      </c>
      <c r="BM530" s="225" t="s">
        <v>2987</v>
      </c>
    </row>
    <row r="531" spans="1:47" s="2" customFormat="1" ht="12">
      <c r="A531" s="39"/>
      <c r="B531" s="40"/>
      <c r="C531" s="41"/>
      <c r="D531" s="227" t="s">
        <v>166</v>
      </c>
      <c r="E531" s="41"/>
      <c r="F531" s="228" t="s">
        <v>2988</v>
      </c>
      <c r="G531" s="41"/>
      <c r="H531" s="41"/>
      <c r="I531" s="229"/>
      <c r="J531" s="41"/>
      <c r="K531" s="41"/>
      <c r="L531" s="45"/>
      <c r="M531" s="230"/>
      <c r="N531" s="231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166</v>
      </c>
      <c r="AU531" s="18" t="s">
        <v>82</v>
      </c>
    </row>
    <row r="532" spans="1:47" s="2" customFormat="1" ht="12">
      <c r="A532" s="39"/>
      <c r="B532" s="40"/>
      <c r="C532" s="41"/>
      <c r="D532" s="232" t="s">
        <v>168</v>
      </c>
      <c r="E532" s="41"/>
      <c r="F532" s="233" t="s">
        <v>2989</v>
      </c>
      <c r="G532" s="41"/>
      <c r="H532" s="41"/>
      <c r="I532" s="229"/>
      <c r="J532" s="41"/>
      <c r="K532" s="41"/>
      <c r="L532" s="45"/>
      <c r="M532" s="230"/>
      <c r="N532" s="231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168</v>
      </c>
      <c r="AU532" s="18" t="s">
        <v>82</v>
      </c>
    </row>
    <row r="533" spans="1:65" s="2" customFormat="1" ht="24.15" customHeight="1">
      <c r="A533" s="39"/>
      <c r="B533" s="40"/>
      <c r="C533" s="214" t="s">
        <v>1487</v>
      </c>
      <c r="D533" s="214" t="s">
        <v>159</v>
      </c>
      <c r="E533" s="215" t="s">
        <v>2990</v>
      </c>
      <c r="F533" s="216" t="s">
        <v>2991</v>
      </c>
      <c r="G533" s="217" t="s">
        <v>190</v>
      </c>
      <c r="H533" s="218">
        <v>1.026</v>
      </c>
      <c r="I533" s="219"/>
      <c r="J533" s="220">
        <f>ROUND(I533*H533,2)</f>
        <v>0</v>
      </c>
      <c r="K533" s="216" t="s">
        <v>163</v>
      </c>
      <c r="L533" s="45"/>
      <c r="M533" s="221" t="s">
        <v>19</v>
      </c>
      <c r="N533" s="222" t="s">
        <v>43</v>
      </c>
      <c r="O533" s="85"/>
      <c r="P533" s="223">
        <f>O533*H533</f>
        <v>0</v>
      </c>
      <c r="Q533" s="223">
        <v>0</v>
      </c>
      <c r="R533" s="223">
        <f>Q533*H533</f>
        <v>0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300</v>
      </c>
      <c r="AT533" s="225" t="s">
        <v>159</v>
      </c>
      <c r="AU533" s="225" t="s">
        <v>82</v>
      </c>
      <c r="AY533" s="18" t="s">
        <v>157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80</v>
      </c>
      <c r="BK533" s="226">
        <f>ROUND(I533*H533,2)</f>
        <v>0</v>
      </c>
      <c r="BL533" s="18" t="s">
        <v>300</v>
      </c>
      <c r="BM533" s="225" t="s">
        <v>2992</v>
      </c>
    </row>
    <row r="534" spans="1:47" s="2" customFormat="1" ht="12">
      <c r="A534" s="39"/>
      <c r="B534" s="40"/>
      <c r="C534" s="41"/>
      <c r="D534" s="227" t="s">
        <v>166</v>
      </c>
      <c r="E534" s="41"/>
      <c r="F534" s="228" t="s">
        <v>2993</v>
      </c>
      <c r="G534" s="41"/>
      <c r="H534" s="41"/>
      <c r="I534" s="229"/>
      <c r="J534" s="41"/>
      <c r="K534" s="41"/>
      <c r="L534" s="45"/>
      <c r="M534" s="230"/>
      <c r="N534" s="231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166</v>
      </c>
      <c r="AU534" s="18" t="s">
        <v>82</v>
      </c>
    </row>
    <row r="535" spans="1:47" s="2" customFormat="1" ht="12">
      <c r="A535" s="39"/>
      <c r="B535" s="40"/>
      <c r="C535" s="41"/>
      <c r="D535" s="232" t="s">
        <v>168</v>
      </c>
      <c r="E535" s="41"/>
      <c r="F535" s="233" t="s">
        <v>2994</v>
      </c>
      <c r="G535" s="41"/>
      <c r="H535" s="41"/>
      <c r="I535" s="229"/>
      <c r="J535" s="41"/>
      <c r="K535" s="41"/>
      <c r="L535" s="45"/>
      <c r="M535" s="230"/>
      <c r="N535" s="231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168</v>
      </c>
      <c r="AU535" s="18" t="s">
        <v>82</v>
      </c>
    </row>
    <row r="536" spans="1:63" s="12" customFormat="1" ht="22.8" customHeight="1">
      <c r="A536" s="12"/>
      <c r="B536" s="198"/>
      <c r="C536" s="199"/>
      <c r="D536" s="200" t="s">
        <v>71</v>
      </c>
      <c r="E536" s="212" t="s">
        <v>2995</v>
      </c>
      <c r="F536" s="212" t="s">
        <v>2996</v>
      </c>
      <c r="G536" s="199"/>
      <c r="H536" s="199"/>
      <c r="I536" s="202"/>
      <c r="J536" s="213">
        <f>BK536</f>
        <v>0</v>
      </c>
      <c r="K536" s="199"/>
      <c r="L536" s="204"/>
      <c r="M536" s="205"/>
      <c r="N536" s="206"/>
      <c r="O536" s="206"/>
      <c r="P536" s="207">
        <f>SUM(P537:P548)</f>
        <v>0</v>
      </c>
      <c r="Q536" s="206"/>
      <c r="R536" s="207">
        <f>SUM(R537:R548)</f>
        <v>0.17029999999999998</v>
      </c>
      <c r="S536" s="206"/>
      <c r="T536" s="208">
        <f>SUM(T537:T548)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9" t="s">
        <v>82</v>
      </c>
      <c r="AT536" s="210" t="s">
        <v>71</v>
      </c>
      <c r="AU536" s="210" t="s">
        <v>80</v>
      </c>
      <c r="AY536" s="209" t="s">
        <v>157</v>
      </c>
      <c r="BK536" s="211">
        <f>SUM(BK537:BK548)</f>
        <v>0</v>
      </c>
    </row>
    <row r="537" spans="1:65" s="2" customFormat="1" ht="24.15" customHeight="1">
      <c r="A537" s="39"/>
      <c r="B537" s="40"/>
      <c r="C537" s="214" t="s">
        <v>1491</v>
      </c>
      <c r="D537" s="214" t="s">
        <v>159</v>
      </c>
      <c r="E537" s="215" t="s">
        <v>2997</v>
      </c>
      <c r="F537" s="216" t="s">
        <v>2998</v>
      </c>
      <c r="G537" s="217" t="s">
        <v>273</v>
      </c>
      <c r="H537" s="218">
        <v>4</v>
      </c>
      <c r="I537" s="219"/>
      <c r="J537" s="220">
        <f>ROUND(I537*H537,2)</f>
        <v>0</v>
      </c>
      <c r="K537" s="216" t="s">
        <v>163</v>
      </c>
      <c r="L537" s="45"/>
      <c r="M537" s="221" t="s">
        <v>19</v>
      </c>
      <c r="N537" s="222" t="s">
        <v>43</v>
      </c>
      <c r="O537" s="85"/>
      <c r="P537" s="223">
        <f>O537*H537</f>
        <v>0</v>
      </c>
      <c r="Q537" s="223">
        <v>0.0025</v>
      </c>
      <c r="R537" s="223">
        <f>Q537*H537</f>
        <v>0.01</v>
      </c>
      <c r="S537" s="223">
        <v>0</v>
      </c>
      <c r="T537" s="22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5" t="s">
        <v>300</v>
      </c>
      <c r="AT537" s="225" t="s">
        <v>159</v>
      </c>
      <c r="AU537" s="225" t="s">
        <v>82</v>
      </c>
      <c r="AY537" s="18" t="s">
        <v>157</v>
      </c>
      <c r="BE537" s="226">
        <f>IF(N537="základní",J537,0)</f>
        <v>0</v>
      </c>
      <c r="BF537" s="226">
        <f>IF(N537="snížená",J537,0)</f>
        <v>0</v>
      </c>
      <c r="BG537" s="226">
        <f>IF(N537="zákl. přenesená",J537,0)</f>
        <v>0</v>
      </c>
      <c r="BH537" s="226">
        <f>IF(N537="sníž. přenesená",J537,0)</f>
        <v>0</v>
      </c>
      <c r="BI537" s="226">
        <f>IF(N537="nulová",J537,0)</f>
        <v>0</v>
      </c>
      <c r="BJ537" s="18" t="s">
        <v>80</v>
      </c>
      <c r="BK537" s="226">
        <f>ROUND(I537*H537,2)</f>
        <v>0</v>
      </c>
      <c r="BL537" s="18" t="s">
        <v>300</v>
      </c>
      <c r="BM537" s="225" t="s">
        <v>2999</v>
      </c>
    </row>
    <row r="538" spans="1:47" s="2" customFormat="1" ht="12">
      <c r="A538" s="39"/>
      <c r="B538" s="40"/>
      <c r="C538" s="41"/>
      <c r="D538" s="227" t="s">
        <v>166</v>
      </c>
      <c r="E538" s="41"/>
      <c r="F538" s="228" t="s">
        <v>3000</v>
      </c>
      <c r="G538" s="41"/>
      <c r="H538" s="41"/>
      <c r="I538" s="229"/>
      <c r="J538" s="41"/>
      <c r="K538" s="41"/>
      <c r="L538" s="45"/>
      <c r="M538" s="230"/>
      <c r="N538" s="231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166</v>
      </c>
      <c r="AU538" s="18" t="s">
        <v>82</v>
      </c>
    </row>
    <row r="539" spans="1:47" s="2" customFormat="1" ht="12">
      <c r="A539" s="39"/>
      <c r="B539" s="40"/>
      <c r="C539" s="41"/>
      <c r="D539" s="232" t="s">
        <v>168</v>
      </c>
      <c r="E539" s="41"/>
      <c r="F539" s="233" t="s">
        <v>3001</v>
      </c>
      <c r="G539" s="41"/>
      <c r="H539" s="41"/>
      <c r="I539" s="229"/>
      <c r="J539" s="41"/>
      <c r="K539" s="41"/>
      <c r="L539" s="45"/>
      <c r="M539" s="230"/>
      <c r="N539" s="231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168</v>
      </c>
      <c r="AU539" s="18" t="s">
        <v>82</v>
      </c>
    </row>
    <row r="540" spans="1:65" s="2" customFormat="1" ht="24.15" customHeight="1">
      <c r="A540" s="39"/>
      <c r="B540" s="40"/>
      <c r="C540" s="214" t="s">
        <v>1495</v>
      </c>
      <c r="D540" s="214" t="s">
        <v>159</v>
      </c>
      <c r="E540" s="215" t="s">
        <v>3002</v>
      </c>
      <c r="F540" s="216" t="s">
        <v>3003</v>
      </c>
      <c r="G540" s="217" t="s">
        <v>273</v>
      </c>
      <c r="H540" s="218">
        <v>1</v>
      </c>
      <c r="I540" s="219"/>
      <c r="J540" s="220">
        <f>ROUND(I540*H540,2)</f>
        <v>0</v>
      </c>
      <c r="K540" s="216" t="s">
        <v>163</v>
      </c>
      <c r="L540" s="45"/>
      <c r="M540" s="221" t="s">
        <v>19</v>
      </c>
      <c r="N540" s="222" t="s">
        <v>43</v>
      </c>
      <c r="O540" s="85"/>
      <c r="P540" s="223">
        <f>O540*H540</f>
        <v>0</v>
      </c>
      <c r="Q540" s="223">
        <v>0.0039</v>
      </c>
      <c r="R540" s="223">
        <f>Q540*H540</f>
        <v>0.0039</v>
      </c>
      <c r="S540" s="223">
        <v>0</v>
      </c>
      <c r="T540" s="224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5" t="s">
        <v>300</v>
      </c>
      <c r="AT540" s="225" t="s">
        <v>159</v>
      </c>
      <c r="AU540" s="225" t="s">
        <v>82</v>
      </c>
      <c r="AY540" s="18" t="s">
        <v>157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8" t="s">
        <v>80</v>
      </c>
      <c r="BK540" s="226">
        <f>ROUND(I540*H540,2)</f>
        <v>0</v>
      </c>
      <c r="BL540" s="18" t="s">
        <v>300</v>
      </c>
      <c r="BM540" s="225" t="s">
        <v>3004</v>
      </c>
    </row>
    <row r="541" spans="1:47" s="2" customFormat="1" ht="12">
      <c r="A541" s="39"/>
      <c r="B541" s="40"/>
      <c r="C541" s="41"/>
      <c r="D541" s="227" t="s">
        <v>166</v>
      </c>
      <c r="E541" s="41"/>
      <c r="F541" s="228" t="s">
        <v>3005</v>
      </c>
      <c r="G541" s="41"/>
      <c r="H541" s="41"/>
      <c r="I541" s="229"/>
      <c r="J541" s="41"/>
      <c r="K541" s="41"/>
      <c r="L541" s="45"/>
      <c r="M541" s="230"/>
      <c r="N541" s="231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166</v>
      </c>
      <c r="AU541" s="18" t="s">
        <v>82</v>
      </c>
    </row>
    <row r="542" spans="1:47" s="2" customFormat="1" ht="12">
      <c r="A542" s="39"/>
      <c r="B542" s="40"/>
      <c r="C542" s="41"/>
      <c r="D542" s="232" t="s">
        <v>168</v>
      </c>
      <c r="E542" s="41"/>
      <c r="F542" s="233" t="s">
        <v>3006</v>
      </c>
      <c r="G542" s="41"/>
      <c r="H542" s="41"/>
      <c r="I542" s="229"/>
      <c r="J542" s="41"/>
      <c r="K542" s="41"/>
      <c r="L542" s="45"/>
      <c r="M542" s="230"/>
      <c r="N542" s="231"/>
      <c r="O542" s="85"/>
      <c r="P542" s="85"/>
      <c r="Q542" s="85"/>
      <c r="R542" s="85"/>
      <c r="S542" s="85"/>
      <c r="T542" s="86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T542" s="18" t="s">
        <v>168</v>
      </c>
      <c r="AU542" s="18" t="s">
        <v>82</v>
      </c>
    </row>
    <row r="543" spans="1:65" s="2" customFormat="1" ht="33" customHeight="1">
      <c r="A543" s="39"/>
      <c r="B543" s="40"/>
      <c r="C543" s="214" t="s">
        <v>1499</v>
      </c>
      <c r="D543" s="214" t="s">
        <v>159</v>
      </c>
      <c r="E543" s="215" t="s">
        <v>3007</v>
      </c>
      <c r="F543" s="216" t="s">
        <v>3008</v>
      </c>
      <c r="G543" s="217" t="s">
        <v>273</v>
      </c>
      <c r="H543" s="218">
        <v>17</v>
      </c>
      <c r="I543" s="219"/>
      <c r="J543" s="220">
        <f>ROUND(I543*H543,2)</f>
        <v>0</v>
      </c>
      <c r="K543" s="216" t="s">
        <v>163</v>
      </c>
      <c r="L543" s="45"/>
      <c r="M543" s="221" t="s">
        <v>19</v>
      </c>
      <c r="N543" s="222" t="s">
        <v>43</v>
      </c>
      <c r="O543" s="85"/>
      <c r="P543" s="223">
        <f>O543*H543</f>
        <v>0</v>
      </c>
      <c r="Q543" s="223">
        <v>0.0092</v>
      </c>
      <c r="R543" s="223">
        <f>Q543*H543</f>
        <v>0.15639999999999998</v>
      </c>
      <c r="S543" s="223">
        <v>0</v>
      </c>
      <c r="T543" s="224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5" t="s">
        <v>300</v>
      </c>
      <c r="AT543" s="225" t="s">
        <v>159</v>
      </c>
      <c r="AU543" s="225" t="s">
        <v>82</v>
      </c>
      <c r="AY543" s="18" t="s">
        <v>157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8" t="s">
        <v>80</v>
      </c>
      <c r="BK543" s="226">
        <f>ROUND(I543*H543,2)</f>
        <v>0</v>
      </c>
      <c r="BL543" s="18" t="s">
        <v>300</v>
      </c>
      <c r="BM543" s="225" t="s">
        <v>3009</v>
      </c>
    </row>
    <row r="544" spans="1:47" s="2" customFormat="1" ht="12">
      <c r="A544" s="39"/>
      <c r="B544" s="40"/>
      <c r="C544" s="41"/>
      <c r="D544" s="227" t="s">
        <v>166</v>
      </c>
      <c r="E544" s="41"/>
      <c r="F544" s="228" t="s">
        <v>3010</v>
      </c>
      <c r="G544" s="41"/>
      <c r="H544" s="41"/>
      <c r="I544" s="229"/>
      <c r="J544" s="41"/>
      <c r="K544" s="41"/>
      <c r="L544" s="45"/>
      <c r="M544" s="230"/>
      <c r="N544" s="231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166</v>
      </c>
      <c r="AU544" s="18" t="s">
        <v>82</v>
      </c>
    </row>
    <row r="545" spans="1:47" s="2" customFormat="1" ht="12">
      <c r="A545" s="39"/>
      <c r="B545" s="40"/>
      <c r="C545" s="41"/>
      <c r="D545" s="232" t="s">
        <v>168</v>
      </c>
      <c r="E545" s="41"/>
      <c r="F545" s="233" t="s">
        <v>3011</v>
      </c>
      <c r="G545" s="41"/>
      <c r="H545" s="41"/>
      <c r="I545" s="229"/>
      <c r="J545" s="41"/>
      <c r="K545" s="41"/>
      <c r="L545" s="45"/>
      <c r="M545" s="230"/>
      <c r="N545" s="231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168</v>
      </c>
      <c r="AU545" s="18" t="s">
        <v>82</v>
      </c>
    </row>
    <row r="546" spans="1:65" s="2" customFormat="1" ht="24.15" customHeight="1">
      <c r="A546" s="39"/>
      <c r="B546" s="40"/>
      <c r="C546" s="214" t="s">
        <v>1503</v>
      </c>
      <c r="D546" s="214" t="s">
        <v>159</v>
      </c>
      <c r="E546" s="215" t="s">
        <v>3012</v>
      </c>
      <c r="F546" s="216" t="s">
        <v>3013</v>
      </c>
      <c r="G546" s="217" t="s">
        <v>190</v>
      </c>
      <c r="H546" s="218">
        <v>0.17</v>
      </c>
      <c r="I546" s="219"/>
      <c r="J546" s="220">
        <f>ROUND(I546*H546,2)</f>
        <v>0</v>
      </c>
      <c r="K546" s="216" t="s">
        <v>163</v>
      </c>
      <c r="L546" s="45"/>
      <c r="M546" s="221" t="s">
        <v>19</v>
      </c>
      <c r="N546" s="222" t="s">
        <v>43</v>
      </c>
      <c r="O546" s="85"/>
      <c r="P546" s="223">
        <f>O546*H546</f>
        <v>0</v>
      </c>
      <c r="Q546" s="223">
        <v>0</v>
      </c>
      <c r="R546" s="223">
        <f>Q546*H546</f>
        <v>0</v>
      </c>
      <c r="S546" s="223">
        <v>0</v>
      </c>
      <c r="T546" s="22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5" t="s">
        <v>300</v>
      </c>
      <c r="AT546" s="225" t="s">
        <v>159</v>
      </c>
      <c r="AU546" s="225" t="s">
        <v>82</v>
      </c>
      <c r="AY546" s="18" t="s">
        <v>157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8" t="s">
        <v>80</v>
      </c>
      <c r="BK546" s="226">
        <f>ROUND(I546*H546,2)</f>
        <v>0</v>
      </c>
      <c r="BL546" s="18" t="s">
        <v>300</v>
      </c>
      <c r="BM546" s="225" t="s">
        <v>3014</v>
      </c>
    </row>
    <row r="547" spans="1:47" s="2" customFormat="1" ht="12">
      <c r="A547" s="39"/>
      <c r="B547" s="40"/>
      <c r="C547" s="41"/>
      <c r="D547" s="227" t="s">
        <v>166</v>
      </c>
      <c r="E547" s="41"/>
      <c r="F547" s="228" t="s">
        <v>3015</v>
      </c>
      <c r="G547" s="41"/>
      <c r="H547" s="41"/>
      <c r="I547" s="229"/>
      <c r="J547" s="41"/>
      <c r="K547" s="41"/>
      <c r="L547" s="45"/>
      <c r="M547" s="230"/>
      <c r="N547" s="231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166</v>
      </c>
      <c r="AU547" s="18" t="s">
        <v>82</v>
      </c>
    </row>
    <row r="548" spans="1:47" s="2" customFormat="1" ht="12">
      <c r="A548" s="39"/>
      <c r="B548" s="40"/>
      <c r="C548" s="41"/>
      <c r="D548" s="232" t="s">
        <v>168</v>
      </c>
      <c r="E548" s="41"/>
      <c r="F548" s="233" t="s">
        <v>3016</v>
      </c>
      <c r="G548" s="41"/>
      <c r="H548" s="41"/>
      <c r="I548" s="229"/>
      <c r="J548" s="41"/>
      <c r="K548" s="41"/>
      <c r="L548" s="45"/>
      <c r="M548" s="230"/>
      <c r="N548" s="231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168</v>
      </c>
      <c r="AU548" s="18" t="s">
        <v>82</v>
      </c>
    </row>
    <row r="549" spans="1:63" s="12" customFormat="1" ht="22.8" customHeight="1">
      <c r="A549" s="12"/>
      <c r="B549" s="198"/>
      <c r="C549" s="199"/>
      <c r="D549" s="200" t="s">
        <v>71</v>
      </c>
      <c r="E549" s="212" t="s">
        <v>3017</v>
      </c>
      <c r="F549" s="212" t="s">
        <v>3018</v>
      </c>
      <c r="G549" s="199"/>
      <c r="H549" s="199"/>
      <c r="I549" s="202"/>
      <c r="J549" s="213">
        <f>BK549</f>
        <v>0</v>
      </c>
      <c r="K549" s="199"/>
      <c r="L549" s="204"/>
      <c r="M549" s="205"/>
      <c r="N549" s="206"/>
      <c r="O549" s="206"/>
      <c r="P549" s="207">
        <f>SUM(P550:P573)</f>
        <v>0</v>
      </c>
      <c r="Q549" s="206"/>
      <c r="R549" s="207">
        <f>SUM(R550:R573)</f>
        <v>0.05133</v>
      </c>
      <c r="S549" s="206"/>
      <c r="T549" s="208">
        <f>SUM(T550:T573)</f>
        <v>0</v>
      </c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R549" s="209" t="s">
        <v>82</v>
      </c>
      <c r="AT549" s="210" t="s">
        <v>71</v>
      </c>
      <c r="AU549" s="210" t="s">
        <v>80</v>
      </c>
      <c r="AY549" s="209" t="s">
        <v>157</v>
      </c>
      <c r="BK549" s="211">
        <f>SUM(BK550:BK573)</f>
        <v>0</v>
      </c>
    </row>
    <row r="550" spans="1:65" s="2" customFormat="1" ht="33" customHeight="1">
      <c r="A550" s="39"/>
      <c r="B550" s="40"/>
      <c r="C550" s="214" t="s">
        <v>1507</v>
      </c>
      <c r="D550" s="214" t="s">
        <v>159</v>
      </c>
      <c r="E550" s="215" t="s">
        <v>3019</v>
      </c>
      <c r="F550" s="216" t="s">
        <v>3020</v>
      </c>
      <c r="G550" s="217" t="s">
        <v>308</v>
      </c>
      <c r="H550" s="218">
        <v>4</v>
      </c>
      <c r="I550" s="219"/>
      <c r="J550" s="220">
        <f>ROUND(I550*H550,2)</f>
        <v>0</v>
      </c>
      <c r="K550" s="216" t="s">
        <v>255</v>
      </c>
      <c r="L550" s="45"/>
      <c r="M550" s="221" t="s">
        <v>19</v>
      </c>
      <c r="N550" s="222" t="s">
        <v>43</v>
      </c>
      <c r="O550" s="85"/>
      <c r="P550" s="223">
        <f>O550*H550</f>
        <v>0</v>
      </c>
      <c r="Q550" s="223">
        <v>0.00061</v>
      </c>
      <c r="R550" s="223">
        <f>Q550*H550</f>
        <v>0.00244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300</v>
      </c>
      <c r="AT550" s="225" t="s">
        <v>159</v>
      </c>
      <c r="AU550" s="225" t="s">
        <v>82</v>
      </c>
      <c r="AY550" s="18" t="s">
        <v>157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80</v>
      </c>
      <c r="BK550" s="226">
        <f>ROUND(I550*H550,2)</f>
        <v>0</v>
      </c>
      <c r="BL550" s="18" t="s">
        <v>300</v>
      </c>
      <c r="BM550" s="225" t="s">
        <v>3021</v>
      </c>
    </row>
    <row r="551" spans="1:47" s="2" customFormat="1" ht="12">
      <c r="A551" s="39"/>
      <c r="B551" s="40"/>
      <c r="C551" s="41"/>
      <c r="D551" s="227" t="s">
        <v>166</v>
      </c>
      <c r="E551" s="41"/>
      <c r="F551" s="228" t="s">
        <v>3022</v>
      </c>
      <c r="G551" s="41"/>
      <c r="H551" s="41"/>
      <c r="I551" s="229"/>
      <c r="J551" s="41"/>
      <c r="K551" s="41"/>
      <c r="L551" s="45"/>
      <c r="M551" s="230"/>
      <c r="N551" s="231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166</v>
      </c>
      <c r="AU551" s="18" t="s">
        <v>82</v>
      </c>
    </row>
    <row r="552" spans="1:47" s="2" customFormat="1" ht="12">
      <c r="A552" s="39"/>
      <c r="B552" s="40"/>
      <c r="C552" s="41"/>
      <c r="D552" s="232" t="s">
        <v>168</v>
      </c>
      <c r="E552" s="41"/>
      <c r="F552" s="233" t="s">
        <v>3023</v>
      </c>
      <c r="G552" s="41"/>
      <c r="H552" s="41"/>
      <c r="I552" s="229"/>
      <c r="J552" s="41"/>
      <c r="K552" s="41"/>
      <c r="L552" s="45"/>
      <c r="M552" s="230"/>
      <c r="N552" s="231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168</v>
      </c>
      <c r="AU552" s="18" t="s">
        <v>82</v>
      </c>
    </row>
    <row r="553" spans="1:65" s="2" customFormat="1" ht="33" customHeight="1">
      <c r="A553" s="39"/>
      <c r="B553" s="40"/>
      <c r="C553" s="214" t="s">
        <v>1511</v>
      </c>
      <c r="D553" s="214" t="s">
        <v>159</v>
      </c>
      <c r="E553" s="215" t="s">
        <v>3024</v>
      </c>
      <c r="F553" s="216" t="s">
        <v>3025</v>
      </c>
      <c r="G553" s="217" t="s">
        <v>308</v>
      </c>
      <c r="H553" s="218">
        <v>12</v>
      </c>
      <c r="I553" s="219"/>
      <c r="J553" s="220">
        <f>ROUND(I553*H553,2)</f>
        <v>0</v>
      </c>
      <c r="K553" s="216" t="s">
        <v>255</v>
      </c>
      <c r="L553" s="45"/>
      <c r="M553" s="221" t="s">
        <v>19</v>
      </c>
      <c r="N553" s="222" t="s">
        <v>43</v>
      </c>
      <c r="O553" s="85"/>
      <c r="P553" s="223">
        <f>O553*H553</f>
        <v>0</v>
      </c>
      <c r="Q553" s="223">
        <v>0.00064</v>
      </c>
      <c r="R553" s="223">
        <f>Q553*H553</f>
        <v>0.007680000000000001</v>
      </c>
      <c r="S553" s="223">
        <v>0</v>
      </c>
      <c r="T553" s="22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5" t="s">
        <v>300</v>
      </c>
      <c r="AT553" s="225" t="s">
        <v>159</v>
      </c>
      <c r="AU553" s="225" t="s">
        <v>82</v>
      </c>
      <c r="AY553" s="18" t="s">
        <v>157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8" t="s">
        <v>80</v>
      </c>
      <c r="BK553" s="226">
        <f>ROUND(I553*H553,2)</f>
        <v>0</v>
      </c>
      <c r="BL553" s="18" t="s">
        <v>300</v>
      </c>
      <c r="BM553" s="225" t="s">
        <v>3026</v>
      </c>
    </row>
    <row r="554" spans="1:47" s="2" customFormat="1" ht="12">
      <c r="A554" s="39"/>
      <c r="B554" s="40"/>
      <c r="C554" s="41"/>
      <c r="D554" s="227" t="s">
        <v>166</v>
      </c>
      <c r="E554" s="41"/>
      <c r="F554" s="228" t="s">
        <v>3027</v>
      </c>
      <c r="G554" s="41"/>
      <c r="H554" s="41"/>
      <c r="I554" s="229"/>
      <c r="J554" s="41"/>
      <c r="K554" s="41"/>
      <c r="L554" s="45"/>
      <c r="M554" s="230"/>
      <c r="N554" s="231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166</v>
      </c>
      <c r="AU554" s="18" t="s">
        <v>82</v>
      </c>
    </row>
    <row r="555" spans="1:47" s="2" customFormat="1" ht="12">
      <c r="A555" s="39"/>
      <c r="B555" s="40"/>
      <c r="C555" s="41"/>
      <c r="D555" s="232" t="s">
        <v>168</v>
      </c>
      <c r="E555" s="41"/>
      <c r="F555" s="233" t="s">
        <v>3028</v>
      </c>
      <c r="G555" s="41"/>
      <c r="H555" s="41"/>
      <c r="I555" s="229"/>
      <c r="J555" s="41"/>
      <c r="K555" s="41"/>
      <c r="L555" s="45"/>
      <c r="M555" s="230"/>
      <c r="N555" s="231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168</v>
      </c>
      <c r="AU555" s="18" t="s">
        <v>82</v>
      </c>
    </row>
    <row r="556" spans="1:65" s="2" customFormat="1" ht="33" customHeight="1">
      <c r="A556" s="39"/>
      <c r="B556" s="40"/>
      <c r="C556" s="214" t="s">
        <v>1515</v>
      </c>
      <c r="D556" s="214" t="s">
        <v>159</v>
      </c>
      <c r="E556" s="215" t="s">
        <v>3029</v>
      </c>
      <c r="F556" s="216" t="s">
        <v>3030</v>
      </c>
      <c r="G556" s="217" t="s">
        <v>308</v>
      </c>
      <c r="H556" s="218">
        <v>12</v>
      </c>
      <c r="I556" s="219"/>
      <c r="J556" s="220">
        <f>ROUND(I556*H556,2)</f>
        <v>0</v>
      </c>
      <c r="K556" s="216" t="s">
        <v>255</v>
      </c>
      <c r="L556" s="45"/>
      <c r="M556" s="221" t="s">
        <v>19</v>
      </c>
      <c r="N556" s="222" t="s">
        <v>43</v>
      </c>
      <c r="O556" s="85"/>
      <c r="P556" s="223">
        <f>O556*H556</f>
        <v>0</v>
      </c>
      <c r="Q556" s="223">
        <v>0.00075</v>
      </c>
      <c r="R556" s="223">
        <f>Q556*H556</f>
        <v>0.009000000000000001</v>
      </c>
      <c r="S556" s="223">
        <v>0</v>
      </c>
      <c r="T556" s="22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5" t="s">
        <v>300</v>
      </c>
      <c r="AT556" s="225" t="s">
        <v>159</v>
      </c>
      <c r="AU556" s="225" t="s">
        <v>82</v>
      </c>
      <c r="AY556" s="18" t="s">
        <v>157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8" t="s">
        <v>80</v>
      </c>
      <c r="BK556" s="226">
        <f>ROUND(I556*H556,2)</f>
        <v>0</v>
      </c>
      <c r="BL556" s="18" t="s">
        <v>300</v>
      </c>
      <c r="BM556" s="225" t="s">
        <v>3031</v>
      </c>
    </row>
    <row r="557" spans="1:47" s="2" customFormat="1" ht="12">
      <c r="A557" s="39"/>
      <c r="B557" s="40"/>
      <c r="C557" s="41"/>
      <c r="D557" s="227" t="s">
        <v>166</v>
      </c>
      <c r="E557" s="41"/>
      <c r="F557" s="228" t="s">
        <v>3032</v>
      </c>
      <c r="G557" s="41"/>
      <c r="H557" s="41"/>
      <c r="I557" s="229"/>
      <c r="J557" s="41"/>
      <c r="K557" s="41"/>
      <c r="L557" s="45"/>
      <c r="M557" s="230"/>
      <c r="N557" s="231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166</v>
      </c>
      <c r="AU557" s="18" t="s">
        <v>82</v>
      </c>
    </row>
    <row r="558" spans="1:47" s="2" customFormat="1" ht="12">
      <c r="A558" s="39"/>
      <c r="B558" s="40"/>
      <c r="C558" s="41"/>
      <c r="D558" s="232" t="s">
        <v>168</v>
      </c>
      <c r="E558" s="41"/>
      <c r="F558" s="233" t="s">
        <v>3033</v>
      </c>
      <c r="G558" s="41"/>
      <c r="H558" s="41"/>
      <c r="I558" s="229"/>
      <c r="J558" s="41"/>
      <c r="K558" s="41"/>
      <c r="L558" s="45"/>
      <c r="M558" s="230"/>
      <c r="N558" s="231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168</v>
      </c>
      <c r="AU558" s="18" t="s">
        <v>82</v>
      </c>
    </row>
    <row r="559" spans="1:65" s="2" customFormat="1" ht="33" customHeight="1">
      <c r="A559" s="39"/>
      <c r="B559" s="40"/>
      <c r="C559" s="214" t="s">
        <v>1519</v>
      </c>
      <c r="D559" s="214" t="s">
        <v>159</v>
      </c>
      <c r="E559" s="215" t="s">
        <v>3034</v>
      </c>
      <c r="F559" s="216" t="s">
        <v>3035</v>
      </c>
      <c r="G559" s="217" t="s">
        <v>308</v>
      </c>
      <c r="H559" s="218">
        <v>2</v>
      </c>
      <c r="I559" s="219"/>
      <c r="J559" s="220">
        <f>ROUND(I559*H559,2)</f>
        <v>0</v>
      </c>
      <c r="K559" s="216" t="s">
        <v>255</v>
      </c>
      <c r="L559" s="45"/>
      <c r="M559" s="221" t="s">
        <v>19</v>
      </c>
      <c r="N559" s="222" t="s">
        <v>43</v>
      </c>
      <c r="O559" s="85"/>
      <c r="P559" s="223">
        <f>O559*H559</f>
        <v>0</v>
      </c>
      <c r="Q559" s="223">
        <v>0.00094</v>
      </c>
      <c r="R559" s="223">
        <f>Q559*H559</f>
        <v>0.00188</v>
      </c>
      <c r="S559" s="223">
        <v>0</v>
      </c>
      <c r="T559" s="22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5" t="s">
        <v>300</v>
      </c>
      <c r="AT559" s="225" t="s">
        <v>159</v>
      </c>
      <c r="AU559" s="225" t="s">
        <v>82</v>
      </c>
      <c r="AY559" s="18" t="s">
        <v>157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8" t="s">
        <v>80</v>
      </c>
      <c r="BK559" s="226">
        <f>ROUND(I559*H559,2)</f>
        <v>0</v>
      </c>
      <c r="BL559" s="18" t="s">
        <v>300</v>
      </c>
      <c r="BM559" s="225" t="s">
        <v>3036</v>
      </c>
    </row>
    <row r="560" spans="1:47" s="2" customFormat="1" ht="12">
      <c r="A560" s="39"/>
      <c r="B560" s="40"/>
      <c r="C560" s="41"/>
      <c r="D560" s="227" t="s">
        <v>166</v>
      </c>
      <c r="E560" s="41"/>
      <c r="F560" s="228" t="s">
        <v>3037</v>
      </c>
      <c r="G560" s="41"/>
      <c r="H560" s="41"/>
      <c r="I560" s="229"/>
      <c r="J560" s="41"/>
      <c r="K560" s="41"/>
      <c r="L560" s="45"/>
      <c r="M560" s="230"/>
      <c r="N560" s="231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166</v>
      </c>
      <c r="AU560" s="18" t="s">
        <v>82</v>
      </c>
    </row>
    <row r="561" spans="1:47" s="2" customFormat="1" ht="12">
      <c r="A561" s="39"/>
      <c r="B561" s="40"/>
      <c r="C561" s="41"/>
      <c r="D561" s="232" t="s">
        <v>168</v>
      </c>
      <c r="E561" s="41"/>
      <c r="F561" s="233" t="s">
        <v>3038</v>
      </c>
      <c r="G561" s="41"/>
      <c r="H561" s="41"/>
      <c r="I561" s="229"/>
      <c r="J561" s="41"/>
      <c r="K561" s="41"/>
      <c r="L561" s="45"/>
      <c r="M561" s="230"/>
      <c r="N561" s="231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168</v>
      </c>
      <c r="AU561" s="18" t="s">
        <v>82</v>
      </c>
    </row>
    <row r="562" spans="1:65" s="2" customFormat="1" ht="33" customHeight="1">
      <c r="A562" s="39"/>
      <c r="B562" s="40"/>
      <c r="C562" s="214" t="s">
        <v>1523</v>
      </c>
      <c r="D562" s="214" t="s">
        <v>159</v>
      </c>
      <c r="E562" s="215" t="s">
        <v>3039</v>
      </c>
      <c r="F562" s="216" t="s">
        <v>3040</v>
      </c>
      <c r="G562" s="217" t="s">
        <v>308</v>
      </c>
      <c r="H562" s="218">
        <v>20</v>
      </c>
      <c r="I562" s="219"/>
      <c r="J562" s="220">
        <f>ROUND(I562*H562,2)</f>
        <v>0</v>
      </c>
      <c r="K562" s="216" t="s">
        <v>255</v>
      </c>
      <c r="L562" s="45"/>
      <c r="M562" s="221" t="s">
        <v>19</v>
      </c>
      <c r="N562" s="222" t="s">
        <v>43</v>
      </c>
      <c r="O562" s="85"/>
      <c r="P562" s="223">
        <f>O562*H562</f>
        <v>0</v>
      </c>
      <c r="Q562" s="223">
        <v>0.0011</v>
      </c>
      <c r="R562" s="223">
        <f>Q562*H562</f>
        <v>0.022000000000000002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300</v>
      </c>
      <c r="AT562" s="225" t="s">
        <v>159</v>
      </c>
      <c r="AU562" s="225" t="s">
        <v>82</v>
      </c>
      <c r="AY562" s="18" t="s">
        <v>157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80</v>
      </c>
      <c r="BK562" s="226">
        <f>ROUND(I562*H562,2)</f>
        <v>0</v>
      </c>
      <c r="BL562" s="18" t="s">
        <v>300</v>
      </c>
      <c r="BM562" s="225" t="s">
        <v>3041</v>
      </c>
    </row>
    <row r="563" spans="1:47" s="2" customFormat="1" ht="12">
      <c r="A563" s="39"/>
      <c r="B563" s="40"/>
      <c r="C563" s="41"/>
      <c r="D563" s="227" t="s">
        <v>166</v>
      </c>
      <c r="E563" s="41"/>
      <c r="F563" s="228" t="s">
        <v>3042</v>
      </c>
      <c r="G563" s="41"/>
      <c r="H563" s="41"/>
      <c r="I563" s="229"/>
      <c r="J563" s="41"/>
      <c r="K563" s="41"/>
      <c r="L563" s="45"/>
      <c r="M563" s="230"/>
      <c r="N563" s="231"/>
      <c r="O563" s="85"/>
      <c r="P563" s="85"/>
      <c r="Q563" s="85"/>
      <c r="R563" s="85"/>
      <c r="S563" s="85"/>
      <c r="T563" s="86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T563" s="18" t="s">
        <v>166</v>
      </c>
      <c r="AU563" s="18" t="s">
        <v>82</v>
      </c>
    </row>
    <row r="564" spans="1:47" s="2" customFormat="1" ht="12">
      <c r="A564" s="39"/>
      <c r="B564" s="40"/>
      <c r="C564" s="41"/>
      <c r="D564" s="232" t="s">
        <v>168</v>
      </c>
      <c r="E564" s="41"/>
      <c r="F564" s="233" t="s">
        <v>3043</v>
      </c>
      <c r="G564" s="41"/>
      <c r="H564" s="41"/>
      <c r="I564" s="229"/>
      <c r="J564" s="41"/>
      <c r="K564" s="41"/>
      <c r="L564" s="45"/>
      <c r="M564" s="230"/>
      <c r="N564" s="231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168</v>
      </c>
      <c r="AU564" s="18" t="s">
        <v>82</v>
      </c>
    </row>
    <row r="565" spans="1:65" s="2" customFormat="1" ht="33" customHeight="1">
      <c r="A565" s="39"/>
      <c r="B565" s="40"/>
      <c r="C565" s="214" t="s">
        <v>1527</v>
      </c>
      <c r="D565" s="214" t="s">
        <v>159</v>
      </c>
      <c r="E565" s="215" t="s">
        <v>3044</v>
      </c>
      <c r="F565" s="216" t="s">
        <v>3045</v>
      </c>
      <c r="G565" s="217" t="s">
        <v>308</v>
      </c>
      <c r="H565" s="218">
        <v>4</v>
      </c>
      <c r="I565" s="219"/>
      <c r="J565" s="220">
        <f>ROUND(I565*H565,2)</f>
        <v>0</v>
      </c>
      <c r="K565" s="216" t="s">
        <v>255</v>
      </c>
      <c r="L565" s="45"/>
      <c r="M565" s="221" t="s">
        <v>19</v>
      </c>
      <c r="N565" s="222" t="s">
        <v>43</v>
      </c>
      <c r="O565" s="85"/>
      <c r="P565" s="223">
        <f>O565*H565</f>
        <v>0</v>
      </c>
      <c r="Q565" s="223">
        <v>0.00061</v>
      </c>
      <c r="R565" s="223">
        <f>Q565*H565</f>
        <v>0.00244</v>
      </c>
      <c r="S565" s="223">
        <v>0</v>
      </c>
      <c r="T565" s="224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5" t="s">
        <v>300</v>
      </c>
      <c r="AT565" s="225" t="s">
        <v>159</v>
      </c>
      <c r="AU565" s="225" t="s">
        <v>82</v>
      </c>
      <c r="AY565" s="18" t="s">
        <v>157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8" t="s">
        <v>80</v>
      </c>
      <c r="BK565" s="226">
        <f>ROUND(I565*H565,2)</f>
        <v>0</v>
      </c>
      <c r="BL565" s="18" t="s">
        <v>300</v>
      </c>
      <c r="BM565" s="225" t="s">
        <v>3046</v>
      </c>
    </row>
    <row r="566" spans="1:47" s="2" customFormat="1" ht="12">
      <c r="A566" s="39"/>
      <c r="B566" s="40"/>
      <c r="C566" s="41"/>
      <c r="D566" s="227" t="s">
        <v>166</v>
      </c>
      <c r="E566" s="41"/>
      <c r="F566" s="228" t="s">
        <v>3047</v>
      </c>
      <c r="G566" s="41"/>
      <c r="H566" s="41"/>
      <c r="I566" s="229"/>
      <c r="J566" s="41"/>
      <c r="K566" s="41"/>
      <c r="L566" s="45"/>
      <c r="M566" s="230"/>
      <c r="N566" s="231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166</v>
      </c>
      <c r="AU566" s="18" t="s">
        <v>82</v>
      </c>
    </row>
    <row r="567" spans="1:47" s="2" customFormat="1" ht="12">
      <c r="A567" s="39"/>
      <c r="B567" s="40"/>
      <c r="C567" s="41"/>
      <c r="D567" s="232" t="s">
        <v>168</v>
      </c>
      <c r="E567" s="41"/>
      <c r="F567" s="233" t="s">
        <v>3048</v>
      </c>
      <c r="G567" s="41"/>
      <c r="H567" s="41"/>
      <c r="I567" s="229"/>
      <c r="J567" s="41"/>
      <c r="K567" s="41"/>
      <c r="L567" s="45"/>
      <c r="M567" s="230"/>
      <c r="N567" s="231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168</v>
      </c>
      <c r="AU567" s="18" t="s">
        <v>82</v>
      </c>
    </row>
    <row r="568" spans="1:65" s="2" customFormat="1" ht="33" customHeight="1">
      <c r="A568" s="39"/>
      <c r="B568" s="40"/>
      <c r="C568" s="214" t="s">
        <v>1531</v>
      </c>
      <c r="D568" s="214" t="s">
        <v>159</v>
      </c>
      <c r="E568" s="215" t="s">
        <v>3049</v>
      </c>
      <c r="F568" s="216" t="s">
        <v>3050</v>
      </c>
      <c r="G568" s="217" t="s">
        <v>308</v>
      </c>
      <c r="H568" s="218">
        <v>1</v>
      </c>
      <c r="I568" s="219"/>
      <c r="J568" s="220">
        <f>ROUND(I568*H568,2)</f>
        <v>0</v>
      </c>
      <c r="K568" s="216" t="s">
        <v>255</v>
      </c>
      <c r="L568" s="45"/>
      <c r="M568" s="221" t="s">
        <v>19</v>
      </c>
      <c r="N568" s="222" t="s">
        <v>43</v>
      </c>
      <c r="O568" s="85"/>
      <c r="P568" s="223">
        <f>O568*H568</f>
        <v>0</v>
      </c>
      <c r="Q568" s="223">
        <v>0.00064</v>
      </c>
      <c r="R568" s="223">
        <f>Q568*H568</f>
        <v>0.00064</v>
      </c>
      <c r="S568" s="223">
        <v>0</v>
      </c>
      <c r="T568" s="22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5" t="s">
        <v>300</v>
      </c>
      <c r="AT568" s="225" t="s">
        <v>159</v>
      </c>
      <c r="AU568" s="225" t="s">
        <v>82</v>
      </c>
      <c r="AY568" s="18" t="s">
        <v>157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8" t="s">
        <v>80</v>
      </c>
      <c r="BK568" s="226">
        <f>ROUND(I568*H568,2)</f>
        <v>0</v>
      </c>
      <c r="BL568" s="18" t="s">
        <v>300</v>
      </c>
      <c r="BM568" s="225" t="s">
        <v>3051</v>
      </c>
    </row>
    <row r="569" spans="1:47" s="2" customFormat="1" ht="12">
      <c r="A569" s="39"/>
      <c r="B569" s="40"/>
      <c r="C569" s="41"/>
      <c r="D569" s="227" t="s">
        <v>166</v>
      </c>
      <c r="E569" s="41"/>
      <c r="F569" s="228" t="s">
        <v>3052</v>
      </c>
      <c r="G569" s="41"/>
      <c r="H569" s="41"/>
      <c r="I569" s="229"/>
      <c r="J569" s="41"/>
      <c r="K569" s="41"/>
      <c r="L569" s="45"/>
      <c r="M569" s="230"/>
      <c r="N569" s="231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166</v>
      </c>
      <c r="AU569" s="18" t="s">
        <v>82</v>
      </c>
    </row>
    <row r="570" spans="1:47" s="2" customFormat="1" ht="12">
      <c r="A570" s="39"/>
      <c r="B570" s="40"/>
      <c r="C570" s="41"/>
      <c r="D570" s="232" t="s">
        <v>168</v>
      </c>
      <c r="E570" s="41"/>
      <c r="F570" s="233" t="s">
        <v>3053</v>
      </c>
      <c r="G570" s="41"/>
      <c r="H570" s="41"/>
      <c r="I570" s="229"/>
      <c r="J570" s="41"/>
      <c r="K570" s="41"/>
      <c r="L570" s="45"/>
      <c r="M570" s="230"/>
      <c r="N570" s="231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168</v>
      </c>
      <c r="AU570" s="18" t="s">
        <v>82</v>
      </c>
    </row>
    <row r="571" spans="1:65" s="2" customFormat="1" ht="33" customHeight="1">
      <c r="A571" s="39"/>
      <c r="B571" s="40"/>
      <c r="C571" s="214" t="s">
        <v>1535</v>
      </c>
      <c r="D571" s="214" t="s">
        <v>159</v>
      </c>
      <c r="E571" s="215" t="s">
        <v>3054</v>
      </c>
      <c r="F571" s="216" t="s">
        <v>3055</v>
      </c>
      <c r="G571" s="217" t="s">
        <v>308</v>
      </c>
      <c r="H571" s="218">
        <v>7</v>
      </c>
      <c r="I571" s="219"/>
      <c r="J571" s="220">
        <f>ROUND(I571*H571,2)</f>
        <v>0</v>
      </c>
      <c r="K571" s="216" t="s">
        <v>255</v>
      </c>
      <c r="L571" s="45"/>
      <c r="M571" s="221" t="s">
        <v>19</v>
      </c>
      <c r="N571" s="222" t="s">
        <v>43</v>
      </c>
      <c r="O571" s="85"/>
      <c r="P571" s="223">
        <f>O571*H571</f>
        <v>0</v>
      </c>
      <c r="Q571" s="223">
        <v>0.00075</v>
      </c>
      <c r="R571" s="223">
        <f>Q571*H571</f>
        <v>0.00525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300</v>
      </c>
      <c r="AT571" s="225" t="s">
        <v>159</v>
      </c>
      <c r="AU571" s="225" t="s">
        <v>82</v>
      </c>
      <c r="AY571" s="18" t="s">
        <v>157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8" t="s">
        <v>80</v>
      </c>
      <c r="BK571" s="226">
        <f>ROUND(I571*H571,2)</f>
        <v>0</v>
      </c>
      <c r="BL571" s="18" t="s">
        <v>300</v>
      </c>
      <c r="BM571" s="225" t="s">
        <v>3056</v>
      </c>
    </row>
    <row r="572" spans="1:47" s="2" customFormat="1" ht="12">
      <c r="A572" s="39"/>
      <c r="B572" s="40"/>
      <c r="C572" s="41"/>
      <c r="D572" s="227" t="s">
        <v>166</v>
      </c>
      <c r="E572" s="41"/>
      <c r="F572" s="228" t="s">
        <v>3057</v>
      </c>
      <c r="G572" s="41"/>
      <c r="H572" s="41"/>
      <c r="I572" s="229"/>
      <c r="J572" s="41"/>
      <c r="K572" s="41"/>
      <c r="L572" s="45"/>
      <c r="M572" s="230"/>
      <c r="N572" s="231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166</v>
      </c>
      <c r="AU572" s="18" t="s">
        <v>82</v>
      </c>
    </row>
    <row r="573" spans="1:47" s="2" customFormat="1" ht="12">
      <c r="A573" s="39"/>
      <c r="B573" s="40"/>
      <c r="C573" s="41"/>
      <c r="D573" s="232" t="s">
        <v>168</v>
      </c>
      <c r="E573" s="41"/>
      <c r="F573" s="233" t="s">
        <v>3058</v>
      </c>
      <c r="G573" s="41"/>
      <c r="H573" s="41"/>
      <c r="I573" s="229"/>
      <c r="J573" s="41"/>
      <c r="K573" s="41"/>
      <c r="L573" s="45"/>
      <c r="M573" s="230"/>
      <c r="N573" s="231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168</v>
      </c>
      <c r="AU573" s="18" t="s">
        <v>82</v>
      </c>
    </row>
    <row r="574" spans="1:63" s="12" customFormat="1" ht="22.8" customHeight="1">
      <c r="A574" s="12"/>
      <c r="B574" s="198"/>
      <c r="C574" s="199"/>
      <c r="D574" s="200" t="s">
        <v>71</v>
      </c>
      <c r="E574" s="212" t="s">
        <v>494</v>
      </c>
      <c r="F574" s="212" t="s">
        <v>495</v>
      </c>
      <c r="G574" s="199"/>
      <c r="H574" s="199"/>
      <c r="I574" s="202"/>
      <c r="J574" s="213">
        <f>BK574</f>
        <v>0</v>
      </c>
      <c r="K574" s="199"/>
      <c r="L574" s="204"/>
      <c r="M574" s="205"/>
      <c r="N574" s="206"/>
      <c r="O574" s="206"/>
      <c r="P574" s="207">
        <f>SUM(P575:P577)</f>
        <v>0</v>
      </c>
      <c r="Q574" s="206"/>
      <c r="R574" s="207">
        <f>SUM(R575:R577)</f>
        <v>0.00548</v>
      </c>
      <c r="S574" s="206"/>
      <c r="T574" s="208">
        <f>SUM(T575:T577)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9" t="s">
        <v>82</v>
      </c>
      <c r="AT574" s="210" t="s">
        <v>71</v>
      </c>
      <c r="AU574" s="210" t="s">
        <v>80</v>
      </c>
      <c r="AY574" s="209" t="s">
        <v>157</v>
      </c>
      <c r="BK574" s="211">
        <f>SUM(BK575:BK577)</f>
        <v>0</v>
      </c>
    </row>
    <row r="575" spans="1:65" s="2" customFormat="1" ht="33" customHeight="1">
      <c r="A575" s="39"/>
      <c r="B575" s="40"/>
      <c r="C575" s="214" t="s">
        <v>1539</v>
      </c>
      <c r="D575" s="214" t="s">
        <v>159</v>
      </c>
      <c r="E575" s="215" t="s">
        <v>3059</v>
      </c>
      <c r="F575" s="216" t="s">
        <v>3060</v>
      </c>
      <c r="G575" s="217" t="s">
        <v>273</v>
      </c>
      <c r="H575" s="218">
        <v>1</v>
      </c>
      <c r="I575" s="219"/>
      <c r="J575" s="220">
        <f>ROUND(I575*H575,2)</f>
        <v>0</v>
      </c>
      <c r="K575" s="216" t="s">
        <v>163</v>
      </c>
      <c r="L575" s="45"/>
      <c r="M575" s="221" t="s">
        <v>19</v>
      </c>
      <c r="N575" s="222" t="s">
        <v>43</v>
      </c>
      <c r="O575" s="85"/>
      <c r="P575" s="223">
        <f>O575*H575</f>
        <v>0</v>
      </c>
      <c r="Q575" s="223">
        <v>0.00548</v>
      </c>
      <c r="R575" s="223">
        <f>Q575*H575</f>
        <v>0.00548</v>
      </c>
      <c r="S575" s="223">
        <v>0</v>
      </c>
      <c r="T575" s="22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5" t="s">
        <v>300</v>
      </c>
      <c r="AT575" s="225" t="s">
        <v>159</v>
      </c>
      <c r="AU575" s="225" t="s">
        <v>82</v>
      </c>
      <c r="AY575" s="18" t="s">
        <v>157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8" t="s">
        <v>80</v>
      </c>
      <c r="BK575" s="226">
        <f>ROUND(I575*H575,2)</f>
        <v>0</v>
      </c>
      <c r="BL575" s="18" t="s">
        <v>300</v>
      </c>
      <c r="BM575" s="225" t="s">
        <v>3061</v>
      </c>
    </row>
    <row r="576" spans="1:47" s="2" customFormat="1" ht="12">
      <c r="A576" s="39"/>
      <c r="B576" s="40"/>
      <c r="C576" s="41"/>
      <c r="D576" s="227" t="s">
        <v>166</v>
      </c>
      <c r="E576" s="41"/>
      <c r="F576" s="228" t="s">
        <v>3062</v>
      </c>
      <c r="G576" s="41"/>
      <c r="H576" s="41"/>
      <c r="I576" s="229"/>
      <c r="J576" s="41"/>
      <c r="K576" s="41"/>
      <c r="L576" s="45"/>
      <c r="M576" s="230"/>
      <c r="N576" s="231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166</v>
      </c>
      <c r="AU576" s="18" t="s">
        <v>82</v>
      </c>
    </row>
    <row r="577" spans="1:47" s="2" customFormat="1" ht="12">
      <c r="A577" s="39"/>
      <c r="B577" s="40"/>
      <c r="C577" s="41"/>
      <c r="D577" s="232" t="s">
        <v>168</v>
      </c>
      <c r="E577" s="41"/>
      <c r="F577" s="233" t="s">
        <v>3063</v>
      </c>
      <c r="G577" s="41"/>
      <c r="H577" s="41"/>
      <c r="I577" s="229"/>
      <c r="J577" s="41"/>
      <c r="K577" s="41"/>
      <c r="L577" s="45"/>
      <c r="M577" s="230"/>
      <c r="N577" s="231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168</v>
      </c>
      <c r="AU577" s="18" t="s">
        <v>82</v>
      </c>
    </row>
    <row r="578" spans="1:63" s="12" customFormat="1" ht="22.8" customHeight="1">
      <c r="A578" s="12"/>
      <c r="B578" s="198"/>
      <c r="C578" s="199"/>
      <c r="D578" s="200" t="s">
        <v>71</v>
      </c>
      <c r="E578" s="212" t="s">
        <v>3064</v>
      </c>
      <c r="F578" s="212" t="s">
        <v>3065</v>
      </c>
      <c r="G578" s="199"/>
      <c r="H578" s="199"/>
      <c r="I578" s="202"/>
      <c r="J578" s="213">
        <f>BK578</f>
        <v>0</v>
      </c>
      <c r="K578" s="199"/>
      <c r="L578" s="204"/>
      <c r="M578" s="205"/>
      <c r="N578" s="206"/>
      <c r="O578" s="206"/>
      <c r="P578" s="207">
        <f>SUM(P579:P581)</f>
        <v>0</v>
      </c>
      <c r="Q578" s="206"/>
      <c r="R578" s="207">
        <f>SUM(R579:R581)</f>
        <v>0.00072</v>
      </c>
      <c r="S578" s="206"/>
      <c r="T578" s="208">
        <f>SUM(T579:T581)</f>
        <v>0</v>
      </c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R578" s="209" t="s">
        <v>82</v>
      </c>
      <c r="AT578" s="210" t="s">
        <v>71</v>
      </c>
      <c r="AU578" s="210" t="s">
        <v>80</v>
      </c>
      <c r="AY578" s="209" t="s">
        <v>157</v>
      </c>
      <c r="BK578" s="211">
        <f>SUM(BK579:BK581)</f>
        <v>0</v>
      </c>
    </row>
    <row r="579" spans="1:65" s="2" customFormat="1" ht="24.15" customHeight="1">
      <c r="A579" s="39"/>
      <c r="B579" s="40"/>
      <c r="C579" s="214" t="s">
        <v>1543</v>
      </c>
      <c r="D579" s="214" t="s">
        <v>159</v>
      </c>
      <c r="E579" s="215" t="s">
        <v>3066</v>
      </c>
      <c r="F579" s="216" t="s">
        <v>3067</v>
      </c>
      <c r="G579" s="217" t="s">
        <v>308</v>
      </c>
      <c r="H579" s="218">
        <v>3</v>
      </c>
      <c r="I579" s="219"/>
      <c r="J579" s="220">
        <f>ROUND(I579*H579,2)</f>
        <v>0</v>
      </c>
      <c r="K579" s="216" t="s">
        <v>163</v>
      </c>
      <c r="L579" s="45"/>
      <c r="M579" s="221" t="s">
        <v>19</v>
      </c>
      <c r="N579" s="222" t="s">
        <v>43</v>
      </c>
      <c r="O579" s="85"/>
      <c r="P579" s="223">
        <f>O579*H579</f>
        <v>0</v>
      </c>
      <c r="Q579" s="223">
        <v>0.00024</v>
      </c>
      <c r="R579" s="223">
        <f>Q579*H579</f>
        <v>0.00072</v>
      </c>
      <c r="S579" s="223">
        <v>0</v>
      </c>
      <c r="T579" s="22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5" t="s">
        <v>300</v>
      </c>
      <c r="AT579" s="225" t="s">
        <v>159</v>
      </c>
      <c r="AU579" s="225" t="s">
        <v>82</v>
      </c>
      <c r="AY579" s="18" t="s">
        <v>157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8" t="s">
        <v>80</v>
      </c>
      <c r="BK579" s="226">
        <f>ROUND(I579*H579,2)</f>
        <v>0</v>
      </c>
      <c r="BL579" s="18" t="s">
        <v>300</v>
      </c>
      <c r="BM579" s="225" t="s">
        <v>3068</v>
      </c>
    </row>
    <row r="580" spans="1:47" s="2" customFormat="1" ht="12">
      <c r="A580" s="39"/>
      <c r="B580" s="40"/>
      <c r="C580" s="41"/>
      <c r="D580" s="227" t="s">
        <v>166</v>
      </c>
      <c r="E580" s="41"/>
      <c r="F580" s="228" t="s">
        <v>3069</v>
      </c>
      <c r="G580" s="41"/>
      <c r="H580" s="41"/>
      <c r="I580" s="229"/>
      <c r="J580" s="41"/>
      <c r="K580" s="41"/>
      <c r="L580" s="45"/>
      <c r="M580" s="230"/>
      <c r="N580" s="231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166</v>
      </c>
      <c r="AU580" s="18" t="s">
        <v>82</v>
      </c>
    </row>
    <row r="581" spans="1:47" s="2" customFormat="1" ht="12">
      <c r="A581" s="39"/>
      <c r="B581" s="40"/>
      <c r="C581" s="41"/>
      <c r="D581" s="232" t="s">
        <v>168</v>
      </c>
      <c r="E581" s="41"/>
      <c r="F581" s="233" t="s">
        <v>3070</v>
      </c>
      <c r="G581" s="41"/>
      <c r="H581" s="41"/>
      <c r="I581" s="229"/>
      <c r="J581" s="41"/>
      <c r="K581" s="41"/>
      <c r="L581" s="45"/>
      <c r="M581" s="230"/>
      <c r="N581" s="231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168</v>
      </c>
      <c r="AU581" s="18" t="s">
        <v>82</v>
      </c>
    </row>
    <row r="582" spans="1:63" s="12" customFormat="1" ht="22.8" customHeight="1">
      <c r="A582" s="12"/>
      <c r="B582" s="198"/>
      <c r="C582" s="199"/>
      <c r="D582" s="200" t="s">
        <v>71</v>
      </c>
      <c r="E582" s="212" t="s">
        <v>639</v>
      </c>
      <c r="F582" s="212" t="s">
        <v>640</v>
      </c>
      <c r="G582" s="199"/>
      <c r="H582" s="199"/>
      <c r="I582" s="202"/>
      <c r="J582" s="213">
        <f>BK582</f>
        <v>0</v>
      </c>
      <c r="K582" s="199"/>
      <c r="L582" s="204"/>
      <c r="M582" s="205"/>
      <c r="N582" s="206"/>
      <c r="O582" s="206"/>
      <c r="P582" s="207">
        <f>SUM(P583:P588)</f>
        <v>0</v>
      </c>
      <c r="Q582" s="206"/>
      <c r="R582" s="207">
        <f>SUM(R583:R588)</f>
        <v>0.00405</v>
      </c>
      <c r="S582" s="206"/>
      <c r="T582" s="208">
        <f>SUM(T583:T588)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09" t="s">
        <v>82</v>
      </c>
      <c r="AT582" s="210" t="s">
        <v>71</v>
      </c>
      <c r="AU582" s="210" t="s">
        <v>80</v>
      </c>
      <c r="AY582" s="209" t="s">
        <v>157</v>
      </c>
      <c r="BK582" s="211">
        <f>SUM(BK583:BK588)</f>
        <v>0</v>
      </c>
    </row>
    <row r="583" spans="1:65" s="2" customFormat="1" ht="21.75" customHeight="1">
      <c r="A583" s="39"/>
      <c r="B583" s="40"/>
      <c r="C583" s="214" t="s">
        <v>1547</v>
      </c>
      <c r="D583" s="214" t="s">
        <v>159</v>
      </c>
      <c r="E583" s="215" t="s">
        <v>3071</v>
      </c>
      <c r="F583" s="216" t="s">
        <v>3072</v>
      </c>
      <c r="G583" s="217" t="s">
        <v>308</v>
      </c>
      <c r="H583" s="218">
        <v>15</v>
      </c>
      <c r="I583" s="219"/>
      <c r="J583" s="220">
        <f>ROUND(I583*H583,2)</f>
        <v>0</v>
      </c>
      <c r="K583" s="216" t="s">
        <v>163</v>
      </c>
      <c r="L583" s="45"/>
      <c r="M583" s="221" t="s">
        <v>19</v>
      </c>
      <c r="N583" s="222" t="s">
        <v>43</v>
      </c>
      <c r="O583" s="85"/>
      <c r="P583" s="223">
        <f>O583*H583</f>
        <v>0</v>
      </c>
      <c r="Q583" s="223">
        <v>0.0002</v>
      </c>
      <c r="R583" s="223">
        <f>Q583*H583</f>
        <v>0.003</v>
      </c>
      <c r="S583" s="223">
        <v>0</v>
      </c>
      <c r="T583" s="224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5" t="s">
        <v>300</v>
      </c>
      <c r="AT583" s="225" t="s">
        <v>159</v>
      </c>
      <c r="AU583" s="225" t="s">
        <v>82</v>
      </c>
      <c r="AY583" s="18" t="s">
        <v>157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8" t="s">
        <v>80</v>
      </c>
      <c r="BK583" s="226">
        <f>ROUND(I583*H583,2)</f>
        <v>0</v>
      </c>
      <c r="BL583" s="18" t="s">
        <v>300</v>
      </c>
      <c r="BM583" s="225" t="s">
        <v>3073</v>
      </c>
    </row>
    <row r="584" spans="1:47" s="2" customFormat="1" ht="12">
      <c r="A584" s="39"/>
      <c r="B584" s="40"/>
      <c r="C584" s="41"/>
      <c r="D584" s="227" t="s">
        <v>166</v>
      </c>
      <c r="E584" s="41"/>
      <c r="F584" s="228" t="s">
        <v>3074</v>
      </c>
      <c r="G584" s="41"/>
      <c r="H584" s="41"/>
      <c r="I584" s="229"/>
      <c r="J584" s="41"/>
      <c r="K584" s="41"/>
      <c r="L584" s="45"/>
      <c r="M584" s="230"/>
      <c r="N584" s="231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166</v>
      </c>
      <c r="AU584" s="18" t="s">
        <v>82</v>
      </c>
    </row>
    <row r="585" spans="1:47" s="2" customFormat="1" ht="12">
      <c r="A585" s="39"/>
      <c r="B585" s="40"/>
      <c r="C585" s="41"/>
      <c r="D585" s="232" t="s">
        <v>168</v>
      </c>
      <c r="E585" s="41"/>
      <c r="F585" s="233" t="s">
        <v>3075</v>
      </c>
      <c r="G585" s="41"/>
      <c r="H585" s="41"/>
      <c r="I585" s="229"/>
      <c r="J585" s="41"/>
      <c r="K585" s="41"/>
      <c r="L585" s="45"/>
      <c r="M585" s="230"/>
      <c r="N585" s="231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168</v>
      </c>
      <c r="AU585" s="18" t="s">
        <v>82</v>
      </c>
    </row>
    <row r="586" spans="1:65" s="2" customFormat="1" ht="16.5" customHeight="1">
      <c r="A586" s="39"/>
      <c r="B586" s="40"/>
      <c r="C586" s="272" t="s">
        <v>1322</v>
      </c>
      <c r="D586" s="272" t="s">
        <v>891</v>
      </c>
      <c r="E586" s="273" t="s">
        <v>3076</v>
      </c>
      <c r="F586" s="274" t="s">
        <v>3077</v>
      </c>
      <c r="G586" s="275" t="s">
        <v>308</v>
      </c>
      <c r="H586" s="276">
        <v>15</v>
      </c>
      <c r="I586" s="277"/>
      <c r="J586" s="278">
        <f>ROUND(I586*H586,2)</f>
        <v>0</v>
      </c>
      <c r="K586" s="274" t="s">
        <v>163</v>
      </c>
      <c r="L586" s="279"/>
      <c r="M586" s="280" t="s">
        <v>19</v>
      </c>
      <c r="N586" s="281" t="s">
        <v>43</v>
      </c>
      <c r="O586" s="85"/>
      <c r="P586" s="223">
        <f>O586*H586</f>
        <v>0</v>
      </c>
      <c r="Q586" s="223">
        <v>7E-05</v>
      </c>
      <c r="R586" s="223">
        <f>Q586*H586</f>
        <v>0.00105</v>
      </c>
      <c r="S586" s="223">
        <v>0</v>
      </c>
      <c r="T586" s="22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5" t="s">
        <v>416</v>
      </c>
      <c r="AT586" s="225" t="s">
        <v>891</v>
      </c>
      <c r="AU586" s="225" t="s">
        <v>82</v>
      </c>
      <c r="AY586" s="18" t="s">
        <v>157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8" t="s">
        <v>80</v>
      </c>
      <c r="BK586" s="226">
        <f>ROUND(I586*H586,2)</f>
        <v>0</v>
      </c>
      <c r="BL586" s="18" t="s">
        <v>300</v>
      </c>
      <c r="BM586" s="225" t="s">
        <v>3078</v>
      </c>
    </row>
    <row r="587" spans="1:47" s="2" customFormat="1" ht="12">
      <c r="A587" s="39"/>
      <c r="B587" s="40"/>
      <c r="C587" s="41"/>
      <c r="D587" s="227" t="s">
        <v>166</v>
      </c>
      <c r="E587" s="41"/>
      <c r="F587" s="228" t="s">
        <v>3077</v>
      </c>
      <c r="G587" s="41"/>
      <c r="H587" s="41"/>
      <c r="I587" s="229"/>
      <c r="J587" s="41"/>
      <c r="K587" s="41"/>
      <c r="L587" s="45"/>
      <c r="M587" s="230"/>
      <c r="N587" s="231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166</v>
      </c>
      <c r="AU587" s="18" t="s">
        <v>82</v>
      </c>
    </row>
    <row r="588" spans="1:47" s="2" customFormat="1" ht="12">
      <c r="A588" s="39"/>
      <c r="B588" s="40"/>
      <c r="C588" s="41"/>
      <c r="D588" s="232" t="s">
        <v>168</v>
      </c>
      <c r="E588" s="41"/>
      <c r="F588" s="233" t="s">
        <v>3079</v>
      </c>
      <c r="G588" s="41"/>
      <c r="H588" s="41"/>
      <c r="I588" s="229"/>
      <c r="J588" s="41"/>
      <c r="K588" s="41"/>
      <c r="L588" s="45"/>
      <c r="M588" s="289"/>
      <c r="N588" s="290"/>
      <c r="O588" s="291"/>
      <c r="P588" s="291"/>
      <c r="Q588" s="291"/>
      <c r="R588" s="291"/>
      <c r="S588" s="291"/>
      <c r="T588" s="292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168</v>
      </c>
      <c r="AU588" s="18" t="s">
        <v>82</v>
      </c>
    </row>
    <row r="589" spans="1:31" s="2" customFormat="1" ht="6.95" customHeight="1">
      <c r="A589" s="39"/>
      <c r="B589" s="60"/>
      <c r="C589" s="61"/>
      <c r="D589" s="61"/>
      <c r="E589" s="61"/>
      <c r="F589" s="61"/>
      <c r="G589" s="61"/>
      <c r="H589" s="61"/>
      <c r="I589" s="61"/>
      <c r="J589" s="61"/>
      <c r="K589" s="61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password="CC35" sheet="1" objects="1" scenarios="1" formatColumns="0" formatRows="0" autoFilter="0"/>
  <autoFilter ref="C100:K5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hyperlinks>
    <hyperlink ref="F106" r:id="rId1" display="https://podminky.urs.cz/item/CS_URS_2021_02/131213102"/>
    <hyperlink ref="F112" r:id="rId2" display="https://podminky.urs.cz/item/CS_URS_2021_02/132212112"/>
    <hyperlink ref="F116" r:id="rId3" display="https://podminky.urs.cz/item/CS_URS_2021_02/162211311"/>
    <hyperlink ref="F119" r:id="rId4" display="https://podminky.urs.cz/item/CS_URS_2021_02/162211319"/>
    <hyperlink ref="F122" r:id="rId5" display="https://podminky.urs.cz/item/CS_URS_2021_02/162751117"/>
    <hyperlink ref="F125" r:id="rId6" display="https://podminky.urs.cz/item/CS_URS_2021_02/171201221"/>
    <hyperlink ref="F129" r:id="rId7" display="https://podminky.urs.cz/item/CS_URS_2021_02/174111101"/>
    <hyperlink ref="F132" r:id="rId8" display="https://podminky.urs.cz/item/CS_URS_2021_02/175111101"/>
    <hyperlink ref="F136" r:id="rId9" display="https://podminky.urs.cz/item/CS_URS_2021_02/58331200"/>
    <hyperlink ref="F141" r:id="rId10" display="https://podminky.urs.cz/item/CS_URS_2021_02/358315114"/>
    <hyperlink ref="F148" r:id="rId11" display="https://podminky.urs.cz/item/CS_URS_2021_02/451572111"/>
    <hyperlink ref="F153" r:id="rId12" display="https://podminky.urs.cz/item/CS_URS_2021_02/894811131"/>
    <hyperlink ref="F156" r:id="rId13" display="https://podminky.urs.cz/item/CS_URS_2021_02/894812051"/>
    <hyperlink ref="F160" r:id="rId14" display="https://podminky.urs.cz/item/CS_URS_2021_02/997013215"/>
    <hyperlink ref="F163" r:id="rId15" display="https://podminky.urs.cz/item/CS_URS_2021_02/997013501"/>
    <hyperlink ref="F166" r:id="rId16" display="https://podminky.urs.cz/item/CS_URS_2021_02/997013509"/>
    <hyperlink ref="F170" r:id="rId17" display="https://podminky.urs.cz/item/CS_URS_2021_02/997013631"/>
    <hyperlink ref="F175" r:id="rId18" display="https://podminky.urs.cz/item/CS_URS_2021_02/721110806"/>
    <hyperlink ref="F178" r:id="rId19" display="https://podminky.urs.cz/item/CS_URS_2021_02/721110951"/>
    <hyperlink ref="F181" r:id="rId20" display="https://podminky.urs.cz/item/CS_URS_2021_02/721110952"/>
    <hyperlink ref="F184" r:id="rId21" display="https://podminky.urs.cz/item/CS_URS_2021_02/721110953"/>
    <hyperlink ref="F189" r:id="rId22" display="https://podminky.urs.cz/item/CS_URS_2021_02/721111102"/>
    <hyperlink ref="F192" r:id="rId23" display="https://podminky.urs.cz/item/CS_URS_2021_02/721111103"/>
    <hyperlink ref="F195" r:id="rId24" display="https://podminky.urs.cz/item/CS_URS_2021_02/721140806"/>
    <hyperlink ref="F198" r:id="rId25" display="https://podminky.urs.cz/item/CS_URS_2021_02/721171803"/>
    <hyperlink ref="F201" r:id="rId26" display="https://podminky.urs.cz/item/CS_URS_2021_02/721171808"/>
    <hyperlink ref="F204" r:id="rId27" display="https://podminky.urs.cz/item/CS_URS_2021_02/721171915"/>
    <hyperlink ref="F208" r:id="rId28" display="https://podminky.urs.cz/item/CS_URS_2021_02/721171917"/>
    <hyperlink ref="F212" r:id="rId29" display="https://podminky.urs.cz/item/CS_URS_2021_02/721173401"/>
    <hyperlink ref="F215" r:id="rId30" display="https://podminky.urs.cz/item/CS_URS_2021_02/721173402"/>
    <hyperlink ref="F218" r:id="rId31" display="https://podminky.urs.cz/item/CS_URS_2021_02/721173403"/>
    <hyperlink ref="F221" r:id="rId32" display="https://podminky.urs.cz/item/CS_URS_2021_02/721174024"/>
    <hyperlink ref="F224" r:id="rId33" display="https://podminky.urs.cz/item/CS_URS_2021_02/721174025"/>
    <hyperlink ref="F227" r:id="rId34" display="https://podminky.urs.cz/item/CS_URS_2021_02/721174042"/>
    <hyperlink ref="F234" r:id="rId35" display="https://podminky.urs.cz/item/CS_URS_2021_02/721174043"/>
    <hyperlink ref="F241" r:id="rId36" display="https://podminky.urs.cz/item/CS_URS_2021_02/721174044"/>
    <hyperlink ref="F245" r:id="rId37" display="https://podminky.urs.cz/item/CS_URS_2021_02/721174045"/>
    <hyperlink ref="F249" r:id="rId38" display="https://podminky.urs.cz/item/CS_URS_2021_02/721194103"/>
    <hyperlink ref="F252" r:id="rId39" display="https://podminky.urs.cz/item/CS_URS_2021_02/721194104"/>
    <hyperlink ref="F255" r:id="rId40" display="https://podminky.urs.cz/item/CS_URS_2021_02/721194105"/>
    <hyperlink ref="F258" r:id="rId41" display="https://podminky.urs.cz/item/CS_URS_2021_02/721194109"/>
    <hyperlink ref="F261" r:id="rId42" display="https://podminky.urs.cz/item/CS_URS_2021_02/721211403"/>
    <hyperlink ref="F264" r:id="rId43" display="https://podminky.urs.cz/item/CS_URS_2021_02/721211502"/>
    <hyperlink ref="F267" r:id="rId44" display="https://podminky.urs.cz/item/CS_URS_2021_02/721273151"/>
    <hyperlink ref="F270" r:id="rId45" display="https://podminky.urs.cz/item/CS_URS_2021_02/721273153"/>
    <hyperlink ref="F273" r:id="rId46" display="https://podminky.urs.cz/item/CS_URS_2021_02/721290111"/>
    <hyperlink ref="F276" r:id="rId47" display="https://podminky.urs.cz/item/CS_URS_2021_02/721290112"/>
    <hyperlink ref="F279" r:id="rId48" display="https://podminky.urs.cz/item/CS_URS_2021_02/998721103"/>
    <hyperlink ref="F283" r:id="rId49" display="https://podminky.urs.cz/item/CS_URS_2021_02/722130801"/>
    <hyperlink ref="F286" r:id="rId50" display="https://podminky.urs.cz/item/CS_URS_2021_02/722130803"/>
    <hyperlink ref="F289" r:id="rId51" display="https://podminky.urs.cz/item/CS_URS_2021_02/722130804"/>
    <hyperlink ref="F292" r:id="rId52" display="https://podminky.urs.cz/item/CS_URS_2021_02/722130805"/>
    <hyperlink ref="F295" r:id="rId53" display="https://podminky.urs.cz/item/CS_URS_2021_02/722131918"/>
    <hyperlink ref="F298" r:id="rId54" display="https://podminky.urs.cz/item/CS_URS_2021_02/722140114"/>
    <hyperlink ref="F302" r:id="rId55" display="https://podminky.urs.cz/item/CS_URS_2021_02/722140115"/>
    <hyperlink ref="F306" r:id="rId56" display="https://podminky.urs.cz/item/CS_URS_2021_02/722140116"/>
    <hyperlink ref="F309" r:id="rId57" display="https://podminky.urs.cz/item/CS_URS_2021_02/722140117"/>
    <hyperlink ref="F312" r:id="rId58" display="https://podminky.urs.cz/item/CS_URS_2021_02/722174002"/>
    <hyperlink ref="F316" r:id="rId59" display="https://podminky.urs.cz/item/CS_URS_2021_02/722174003"/>
    <hyperlink ref="F320" r:id="rId60" display="https://podminky.urs.cz/item/CS_URS_2021_02/722174004"/>
    <hyperlink ref="F324" r:id="rId61" display="https://podminky.urs.cz/item/CS_URS_2021_02/722174005"/>
    <hyperlink ref="F328" r:id="rId62" display="https://podminky.urs.cz/item/CS_URS_2021_02/722174006"/>
    <hyperlink ref="F332" r:id="rId63" display="https://podminky.urs.cz/item/CS_URS_2021_02/722174022"/>
    <hyperlink ref="F336" r:id="rId64" display="https://podminky.urs.cz/item/CS_URS_2021_02/722174023"/>
    <hyperlink ref="F340" r:id="rId65" display="https://podminky.urs.cz/item/CS_URS_2021_02/722174024"/>
    <hyperlink ref="F344" r:id="rId66" display="https://podminky.urs.cz/item/CS_URS_2021_02/722174025"/>
    <hyperlink ref="F348" r:id="rId67" display="https://podminky.urs.cz/item/CS_URS_2021_02/722181123"/>
    <hyperlink ref="F352" r:id="rId68" display="https://podminky.urs.cz/item/CS_URS_2021_02/722181126"/>
    <hyperlink ref="F359" r:id="rId69" display="https://podminky.urs.cz/item/CS_URS_2021_02/722181127"/>
    <hyperlink ref="F362" r:id="rId70" display="https://podminky.urs.cz/item/CS_URS_2021_02/722181222"/>
    <hyperlink ref="F366" r:id="rId71" display="https://podminky.urs.cz/item/CS_URS_2021_02/722181223"/>
    <hyperlink ref="F369" r:id="rId72" display="https://podminky.urs.cz/item/CS_URS_2021_02/722181231"/>
    <hyperlink ref="F372" r:id="rId73" display="https://podminky.urs.cz/item/CS_URS_2021_02/722181232"/>
    <hyperlink ref="F376" r:id="rId74" display="https://podminky.urs.cz/item/CS_URS_2021_02/722181233"/>
    <hyperlink ref="F379" r:id="rId75" display="https://podminky.urs.cz/item/CS_URS_2021_02/722181251"/>
    <hyperlink ref="F382" r:id="rId76" display="https://podminky.urs.cz/item/CS_URS_2021_02/722181252"/>
    <hyperlink ref="F386" r:id="rId77" display="https://podminky.urs.cz/item/CS_URS_2021_02/722181256"/>
    <hyperlink ref="F389" r:id="rId78" display="https://podminky.urs.cz/item/CS_URS_2021_02/722220152"/>
    <hyperlink ref="F392" r:id="rId79" display="https://podminky.urs.cz/item/CS_URS_2021_02/722230102"/>
    <hyperlink ref="F395" r:id="rId80" display="https://podminky.urs.cz/item/CS_URS_2021_02/722230103"/>
    <hyperlink ref="F398" r:id="rId81" display="https://podminky.urs.cz/item/CS_URS_2021_02/722230104"/>
    <hyperlink ref="F401" r:id="rId82" display="https://podminky.urs.cz/item/CS_URS_2021_02/722230105"/>
    <hyperlink ref="F404" r:id="rId83" display="https://podminky.urs.cz/item/CS_URS_2021_02/722230106"/>
    <hyperlink ref="F407" r:id="rId84" display="https://podminky.urs.cz/item/CS_URS_2021_02/722230115"/>
    <hyperlink ref="F410" r:id="rId85" display="https://podminky.urs.cz/item/CS_URS_2021_02/722230116"/>
    <hyperlink ref="F413" r:id="rId86" display="https://podminky.urs.cz/item/CS_URS_2021_02/722231074"/>
    <hyperlink ref="F416" r:id="rId87" display="https://podminky.urs.cz/item/CS_URS_2021_02/722231076"/>
    <hyperlink ref="F419" r:id="rId88" display="https://podminky.urs.cz/item/CS_URS_2021_02/722231143"/>
    <hyperlink ref="F422" r:id="rId89" display="https://podminky.urs.cz/item/CS_URS_2021_02/722231205"/>
    <hyperlink ref="F425" r:id="rId90" display="https://podminky.urs.cz/item/CS_URS_2021_02/722232065"/>
    <hyperlink ref="F428" r:id="rId91" display="https://podminky.urs.cz/item/CS_URS_2021_02/722234267"/>
    <hyperlink ref="F431" r:id="rId92" display="https://podminky.urs.cz/item/CS_URS_2021_02/722250133"/>
    <hyperlink ref="F434" r:id="rId93" display="https://podminky.urs.cz/item/CS_URS_2021_02/722290226"/>
    <hyperlink ref="F437" r:id="rId94" display="https://podminky.urs.cz/item/CS_URS_2021_02/722290234"/>
    <hyperlink ref="F440" r:id="rId95" display="https://podminky.urs.cz/item/CS_URS_2021_02/998722103"/>
    <hyperlink ref="F444" r:id="rId96" display="https://podminky.urs.cz/item/CS_URS_2021_02/724234109"/>
    <hyperlink ref="F448" r:id="rId97" display="https://podminky.urs.cz/item/CS_URS_2021_02/725110814"/>
    <hyperlink ref="F451" r:id="rId98" display="https://podminky.urs.cz/item/CS_URS_2021_02/725112022"/>
    <hyperlink ref="F454" r:id="rId99" display="https://podminky.urs.cz/item/CS_URS_2021_02/725112173"/>
    <hyperlink ref="F458" r:id="rId100" display="https://podminky.urs.cz/item/CS_URS_2021_02/725121525"/>
    <hyperlink ref="F461" r:id="rId101" display="https://podminky.urs.cz/item/CS_URS_2021_02/725130811"/>
    <hyperlink ref="F464" r:id="rId102" display="https://podminky.urs.cz/item/CS_URS_2021_02/725210821"/>
    <hyperlink ref="F467" r:id="rId103" display="https://podminky.urs.cz/item/CS_URS_2021_01/725211603"/>
    <hyperlink ref="F471" r:id="rId104" display="https://podminky.urs.cz/item/CS_URS_2021_02/725211661"/>
    <hyperlink ref="F475" r:id="rId105" display="https://podminky.urs.cz/item/CS_URS_2021_02/725211681"/>
    <hyperlink ref="F479" r:id="rId106" display="https://podminky.urs.cz/item/CS_URS_2021_02/725230811"/>
    <hyperlink ref="F482" r:id="rId107" display="https://podminky.urs.cz/item/CS_URS_2021_02/725231203"/>
    <hyperlink ref="F485" r:id="rId108" display="https://podminky.urs.cz/item/CS_URS_2021_02/725241512"/>
    <hyperlink ref="F488" r:id="rId109" display="https://podminky.urs.cz/item/CS_URS_2021_02/725244122"/>
    <hyperlink ref="F495" r:id="rId110" display="https://podminky.urs.cz/item/CS_URS_2021_02/725291706"/>
    <hyperlink ref="F502" r:id="rId111" display="https://podminky.urs.cz/item/CS_URS_2021_02/725310823"/>
    <hyperlink ref="F505" r:id="rId112" display="https://podminky.urs.cz/item/CS_URS_2021_02/725330820"/>
    <hyperlink ref="F508" r:id="rId113" display="https://podminky.urs.cz/item/CS_URS_2021_02/725331111"/>
    <hyperlink ref="F511" r:id="rId114" display="https://podminky.urs.cz/item/CS_URS_2021_02/725810811"/>
    <hyperlink ref="F515" r:id="rId115" display="https://podminky.urs.cz/item/CS_URS_2021_02/725811301"/>
    <hyperlink ref="F518" r:id="rId116" display="https://podminky.urs.cz/item/CS_URS_2021_02/725813111"/>
    <hyperlink ref="F521" r:id="rId117" display="https://podminky.urs.cz/item/CS_URS_2021_02/725820801"/>
    <hyperlink ref="F524" r:id="rId118" display="https://podminky.urs.cz/item/CS_URS_2021_02/725822613"/>
    <hyperlink ref="F529" r:id="rId119" display="https://podminky.urs.cz/item/CS_URS_2021_02/725823112"/>
    <hyperlink ref="F532" r:id="rId120" display="https://podminky.urs.cz/item/CS_URS_2021_02/725841312"/>
    <hyperlink ref="F535" r:id="rId121" display="https://podminky.urs.cz/item/CS_URS_2021_02/998725103"/>
    <hyperlink ref="F539" r:id="rId122" display="https://podminky.urs.cz/item/CS_URS_2021_02/726111001"/>
    <hyperlink ref="F542" r:id="rId123" display="https://podminky.urs.cz/item/CS_URS_2021_02/726111011"/>
    <hyperlink ref="F545" r:id="rId124" display="https://podminky.urs.cz/item/CS_URS_2021_02/726111031"/>
    <hyperlink ref="F548" r:id="rId125" display="https://podminky.urs.cz/item/CS_URS_2021_02/998726113"/>
    <hyperlink ref="F552" r:id="rId126" display="https://podminky.urs.cz/item/CS_URS_2021_01/727111112"/>
    <hyperlink ref="F555" r:id="rId127" display="https://podminky.urs.cz/item/CS_URS_2021_01/727111114"/>
    <hyperlink ref="F558" r:id="rId128" display="https://podminky.urs.cz/item/CS_URS_2021_01/727111116"/>
    <hyperlink ref="F561" r:id="rId129" display="https://podminky.urs.cz/item/CS_URS_2021_01/727111117"/>
    <hyperlink ref="F564" r:id="rId130" display="https://podminky.urs.cz/item/CS_URS_2021_01/727111119"/>
    <hyperlink ref="F567" r:id="rId131" display="https://podminky.urs.cz/item/CS_URS_2021_01/727111202"/>
    <hyperlink ref="F570" r:id="rId132" display="https://podminky.urs.cz/item/CS_URS_2021_01/727111204"/>
    <hyperlink ref="F573" r:id="rId133" display="https://podminky.urs.cz/item/CS_URS_2021_01/727111206"/>
    <hyperlink ref="F577" r:id="rId134" display="https://podminky.urs.cz/item/CS_URS_2021_02/732421214"/>
    <hyperlink ref="F581" r:id="rId135" display="https://podminky.urs.cz/item/CS_URS_2021_02/734211120"/>
    <hyperlink ref="F585" r:id="rId136" display="https://podminky.urs.cz/item/CS_URS_2021_02/781493611"/>
    <hyperlink ref="F588" r:id="rId137" display="https://podminky.urs.cz/item/CS_URS_2021_02/56245726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3080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ROUND(J87,2)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ROUND((SUM(BE87:BE155)),2)</f>
        <v>0</v>
      </c>
      <c r="G35" s="39"/>
      <c r="H35" s="39"/>
      <c r="I35" s="159">
        <v>0.21</v>
      </c>
      <c r="J35" s="158">
        <f>ROUND(((SUM(BE87:BE155))*I35),2)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ROUND((SUM(BF87:BF155)),2)</f>
        <v>0</v>
      </c>
      <c r="G36" s="39"/>
      <c r="H36" s="39"/>
      <c r="I36" s="159">
        <v>0.15</v>
      </c>
      <c r="J36" s="158">
        <f>ROUND(((SUM(BF87:BF155))*I36),2)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ROUND((SUM(BG87:BG155)),2)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ROUND((SUM(BH87:BH155)),2)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ROUND((SUM(BI87:BI155)),2)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02d - EPS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3081</v>
      </c>
      <c r="E64" s="179"/>
      <c r="F64" s="179"/>
      <c r="G64" s="179"/>
      <c r="H64" s="179"/>
      <c r="I64" s="179"/>
      <c r="J64" s="180">
        <f>J88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3082</v>
      </c>
      <c r="E65" s="179"/>
      <c r="F65" s="179"/>
      <c r="G65" s="179"/>
      <c r="H65" s="179"/>
      <c r="I65" s="179"/>
      <c r="J65" s="180">
        <f>J143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142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6.25" customHeight="1">
      <c r="A75" s="39"/>
      <c r="B75" s="40"/>
      <c r="C75" s="41"/>
      <c r="D75" s="41"/>
      <c r="E75" s="171" t="str">
        <f>E7</f>
        <v>Rekonstrukce objektu č.p. 2983 U Synagogy SO01 stavební úpravy budovy rev9</v>
      </c>
      <c r="F75" s="33"/>
      <c r="G75" s="33"/>
      <c r="H75" s="33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120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1" t="s">
        <v>650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2097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02d - EPS</v>
      </c>
      <c r="F79" s="41"/>
      <c r="G79" s="41"/>
      <c r="H79" s="41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 xml:space="preserve"> </v>
      </c>
      <c r="G81" s="41"/>
      <c r="H81" s="41"/>
      <c r="I81" s="33" t="s">
        <v>23</v>
      </c>
      <c r="J81" s="73" t="str">
        <f>IF(J14="","",J14)</f>
        <v>3. 11. 2021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Č. Lípa</v>
      </c>
      <c r="G83" s="41"/>
      <c r="H83" s="41"/>
      <c r="I83" s="33" t="s">
        <v>31</v>
      </c>
      <c r="J83" s="37" t="str">
        <f>E23</f>
        <v xml:space="preserve"> </v>
      </c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7"/>
      <c r="B86" s="188"/>
      <c r="C86" s="189" t="s">
        <v>143</v>
      </c>
      <c r="D86" s="190" t="s">
        <v>57</v>
      </c>
      <c r="E86" s="190" t="s">
        <v>53</v>
      </c>
      <c r="F86" s="190" t="s">
        <v>54</v>
      </c>
      <c r="G86" s="190" t="s">
        <v>144</v>
      </c>
      <c r="H86" s="190" t="s">
        <v>145</v>
      </c>
      <c r="I86" s="190" t="s">
        <v>146</v>
      </c>
      <c r="J86" s="190" t="s">
        <v>124</v>
      </c>
      <c r="K86" s="191" t="s">
        <v>147</v>
      </c>
      <c r="L86" s="192"/>
      <c r="M86" s="93" t="s">
        <v>19</v>
      </c>
      <c r="N86" s="94" t="s">
        <v>42</v>
      </c>
      <c r="O86" s="94" t="s">
        <v>148</v>
      </c>
      <c r="P86" s="94" t="s">
        <v>149</v>
      </c>
      <c r="Q86" s="94" t="s">
        <v>150</v>
      </c>
      <c r="R86" s="94" t="s">
        <v>151</v>
      </c>
      <c r="S86" s="94" t="s">
        <v>152</v>
      </c>
      <c r="T86" s="95" t="s">
        <v>153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39"/>
      <c r="B87" s="40"/>
      <c r="C87" s="100" t="s">
        <v>154</v>
      </c>
      <c r="D87" s="41"/>
      <c r="E87" s="41"/>
      <c r="F87" s="41"/>
      <c r="G87" s="41"/>
      <c r="H87" s="41"/>
      <c r="I87" s="41"/>
      <c r="J87" s="193">
        <f>BK87</f>
        <v>0</v>
      </c>
      <c r="K87" s="41"/>
      <c r="L87" s="45"/>
      <c r="M87" s="96"/>
      <c r="N87" s="194"/>
      <c r="O87" s="97"/>
      <c r="P87" s="195">
        <f>P88+P143</f>
        <v>0</v>
      </c>
      <c r="Q87" s="97"/>
      <c r="R87" s="195">
        <f>R88+R143</f>
        <v>0</v>
      </c>
      <c r="S87" s="97"/>
      <c r="T87" s="196">
        <f>T88+T143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125</v>
      </c>
      <c r="BK87" s="197">
        <f>BK88+BK143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3083</v>
      </c>
      <c r="F88" s="201" t="s">
        <v>3084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SUM(P89:P142)</f>
        <v>0</v>
      </c>
      <c r="Q88" s="206"/>
      <c r="R88" s="207">
        <f>SUM(R89:R142)</f>
        <v>0</v>
      </c>
      <c r="S88" s="206"/>
      <c r="T88" s="208">
        <f>SUM(T89:T142)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80</v>
      </c>
      <c r="AT88" s="210" t="s">
        <v>71</v>
      </c>
      <c r="AU88" s="210" t="s">
        <v>72</v>
      </c>
      <c r="AY88" s="209" t="s">
        <v>157</v>
      </c>
      <c r="BK88" s="211">
        <f>SUM(BK89:BK142)</f>
        <v>0</v>
      </c>
    </row>
    <row r="89" spans="1:65" s="2" customFormat="1" ht="16.5" customHeight="1">
      <c r="A89" s="39"/>
      <c r="B89" s="40"/>
      <c r="C89" s="214" t="s">
        <v>80</v>
      </c>
      <c r="D89" s="214" t="s">
        <v>159</v>
      </c>
      <c r="E89" s="215" t="s">
        <v>3085</v>
      </c>
      <c r="F89" s="216" t="s">
        <v>3086</v>
      </c>
      <c r="G89" s="217" t="s">
        <v>3087</v>
      </c>
      <c r="H89" s="218">
        <v>1</v>
      </c>
      <c r="I89" s="219"/>
      <c r="J89" s="220">
        <f>ROUND(I89*H89,2)</f>
        <v>0</v>
      </c>
      <c r="K89" s="216" t="s">
        <v>19</v>
      </c>
      <c r="L89" s="45"/>
      <c r="M89" s="221" t="s">
        <v>19</v>
      </c>
      <c r="N89" s="222" t="s">
        <v>43</v>
      </c>
      <c r="O89" s="85"/>
      <c r="P89" s="223">
        <f>O89*H89</f>
        <v>0</v>
      </c>
      <c r="Q89" s="223">
        <v>0</v>
      </c>
      <c r="R89" s="223">
        <f>Q89*H89</f>
        <v>0</v>
      </c>
      <c r="S89" s="223">
        <v>0</v>
      </c>
      <c r="T89" s="224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5" t="s">
        <v>164</v>
      </c>
      <c r="AT89" s="225" t="s">
        <v>159</v>
      </c>
      <c r="AU89" s="225" t="s">
        <v>80</v>
      </c>
      <c r="AY89" s="18" t="s">
        <v>157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18" t="s">
        <v>80</v>
      </c>
      <c r="BK89" s="226">
        <f>ROUND(I89*H89,2)</f>
        <v>0</v>
      </c>
      <c r="BL89" s="18" t="s">
        <v>164</v>
      </c>
      <c r="BM89" s="225" t="s">
        <v>82</v>
      </c>
    </row>
    <row r="90" spans="1:47" s="2" customFormat="1" ht="12">
      <c r="A90" s="39"/>
      <c r="B90" s="40"/>
      <c r="C90" s="41"/>
      <c r="D90" s="227" t="s">
        <v>166</v>
      </c>
      <c r="E90" s="41"/>
      <c r="F90" s="228" t="s">
        <v>3086</v>
      </c>
      <c r="G90" s="41"/>
      <c r="H90" s="41"/>
      <c r="I90" s="229"/>
      <c r="J90" s="41"/>
      <c r="K90" s="41"/>
      <c r="L90" s="45"/>
      <c r="M90" s="230"/>
      <c r="N90" s="231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166</v>
      </c>
      <c r="AU90" s="18" t="s">
        <v>80</v>
      </c>
    </row>
    <row r="91" spans="1:65" s="2" customFormat="1" ht="16.5" customHeight="1">
      <c r="A91" s="39"/>
      <c r="B91" s="40"/>
      <c r="C91" s="214" t="s">
        <v>82</v>
      </c>
      <c r="D91" s="214" t="s">
        <v>159</v>
      </c>
      <c r="E91" s="215" t="s">
        <v>3088</v>
      </c>
      <c r="F91" s="216" t="s">
        <v>3089</v>
      </c>
      <c r="G91" s="217" t="s">
        <v>3087</v>
      </c>
      <c r="H91" s="218">
        <v>2</v>
      </c>
      <c r="I91" s="219"/>
      <c r="J91" s="220">
        <f>ROUND(I91*H91,2)</f>
        <v>0</v>
      </c>
      <c r="K91" s="216" t="s">
        <v>19</v>
      </c>
      <c r="L91" s="45"/>
      <c r="M91" s="221" t="s">
        <v>19</v>
      </c>
      <c r="N91" s="222" t="s">
        <v>43</v>
      </c>
      <c r="O91" s="85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5" t="s">
        <v>164</v>
      </c>
      <c r="AT91" s="225" t="s">
        <v>159</v>
      </c>
      <c r="AU91" s="225" t="s">
        <v>80</v>
      </c>
      <c r="AY91" s="18" t="s">
        <v>157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8" t="s">
        <v>80</v>
      </c>
      <c r="BK91" s="226">
        <f>ROUND(I91*H91,2)</f>
        <v>0</v>
      </c>
      <c r="BL91" s="18" t="s">
        <v>164</v>
      </c>
      <c r="BM91" s="225" t="s">
        <v>164</v>
      </c>
    </row>
    <row r="92" spans="1:47" s="2" customFormat="1" ht="12">
      <c r="A92" s="39"/>
      <c r="B92" s="40"/>
      <c r="C92" s="41"/>
      <c r="D92" s="227" t="s">
        <v>166</v>
      </c>
      <c r="E92" s="41"/>
      <c r="F92" s="228" t="s">
        <v>3089</v>
      </c>
      <c r="G92" s="41"/>
      <c r="H92" s="41"/>
      <c r="I92" s="229"/>
      <c r="J92" s="41"/>
      <c r="K92" s="41"/>
      <c r="L92" s="45"/>
      <c r="M92" s="230"/>
      <c r="N92" s="231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166</v>
      </c>
      <c r="AU92" s="18" t="s">
        <v>80</v>
      </c>
    </row>
    <row r="93" spans="1:65" s="2" customFormat="1" ht="24.15" customHeight="1">
      <c r="A93" s="39"/>
      <c r="B93" s="40"/>
      <c r="C93" s="214" t="s">
        <v>111</v>
      </c>
      <c r="D93" s="214" t="s">
        <v>159</v>
      </c>
      <c r="E93" s="215" t="s">
        <v>3090</v>
      </c>
      <c r="F93" s="216" t="s">
        <v>3091</v>
      </c>
      <c r="G93" s="217" t="s">
        <v>3087</v>
      </c>
      <c r="H93" s="218">
        <v>1</v>
      </c>
      <c r="I93" s="219"/>
      <c r="J93" s="220">
        <f>ROUND(I93*H93,2)</f>
        <v>0</v>
      </c>
      <c r="K93" s="216" t="s">
        <v>19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164</v>
      </c>
      <c r="AT93" s="225" t="s">
        <v>159</v>
      </c>
      <c r="AU93" s="225" t="s">
        <v>80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164</v>
      </c>
      <c r="BM93" s="225" t="s">
        <v>197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3092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80</v>
      </c>
    </row>
    <row r="95" spans="1:65" s="2" customFormat="1" ht="21.75" customHeight="1">
      <c r="A95" s="39"/>
      <c r="B95" s="40"/>
      <c r="C95" s="214" t="s">
        <v>164</v>
      </c>
      <c r="D95" s="214" t="s">
        <v>159</v>
      </c>
      <c r="E95" s="215" t="s">
        <v>3093</v>
      </c>
      <c r="F95" s="216" t="s">
        <v>3094</v>
      </c>
      <c r="G95" s="217" t="s">
        <v>3087</v>
      </c>
      <c r="H95" s="218">
        <v>2</v>
      </c>
      <c r="I95" s="219"/>
      <c r="J95" s="220">
        <f>ROUND(I95*H95,2)</f>
        <v>0</v>
      </c>
      <c r="K95" s="216" t="s">
        <v>19</v>
      </c>
      <c r="L95" s="45"/>
      <c r="M95" s="221" t="s">
        <v>19</v>
      </c>
      <c r="N95" s="222" t="s">
        <v>43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164</v>
      </c>
      <c r="AT95" s="225" t="s">
        <v>159</v>
      </c>
      <c r="AU95" s="225" t="s">
        <v>80</v>
      </c>
      <c r="AY95" s="18" t="s">
        <v>157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80</v>
      </c>
      <c r="BK95" s="226">
        <f>ROUND(I95*H95,2)</f>
        <v>0</v>
      </c>
      <c r="BL95" s="18" t="s">
        <v>164</v>
      </c>
      <c r="BM95" s="225" t="s">
        <v>222</v>
      </c>
    </row>
    <row r="96" spans="1:47" s="2" customFormat="1" ht="12">
      <c r="A96" s="39"/>
      <c r="B96" s="40"/>
      <c r="C96" s="41"/>
      <c r="D96" s="227" t="s">
        <v>166</v>
      </c>
      <c r="E96" s="41"/>
      <c r="F96" s="228" t="s">
        <v>3094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166</v>
      </c>
      <c r="AU96" s="18" t="s">
        <v>80</v>
      </c>
    </row>
    <row r="97" spans="1:65" s="2" customFormat="1" ht="16.5" customHeight="1">
      <c r="A97" s="39"/>
      <c r="B97" s="40"/>
      <c r="C97" s="214" t="s">
        <v>187</v>
      </c>
      <c r="D97" s="214" t="s">
        <v>159</v>
      </c>
      <c r="E97" s="215" t="s">
        <v>3095</v>
      </c>
      <c r="F97" s="216" t="s">
        <v>3096</v>
      </c>
      <c r="G97" s="217" t="s">
        <v>3087</v>
      </c>
      <c r="H97" s="218">
        <v>1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236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3096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21.75" customHeight="1">
      <c r="A99" s="39"/>
      <c r="B99" s="40"/>
      <c r="C99" s="214" t="s">
        <v>197</v>
      </c>
      <c r="D99" s="214" t="s">
        <v>159</v>
      </c>
      <c r="E99" s="215" t="s">
        <v>3097</v>
      </c>
      <c r="F99" s="216" t="s">
        <v>3098</v>
      </c>
      <c r="G99" s="217" t="s">
        <v>3087</v>
      </c>
      <c r="H99" s="218">
        <v>2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270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3098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21.75" customHeight="1">
      <c r="A101" s="39"/>
      <c r="B101" s="40"/>
      <c r="C101" s="214" t="s">
        <v>209</v>
      </c>
      <c r="D101" s="214" t="s">
        <v>159</v>
      </c>
      <c r="E101" s="215" t="s">
        <v>3099</v>
      </c>
      <c r="F101" s="216" t="s">
        <v>3100</v>
      </c>
      <c r="G101" s="217" t="s">
        <v>3087</v>
      </c>
      <c r="H101" s="218">
        <v>4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283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3100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16.5" customHeight="1">
      <c r="A103" s="39"/>
      <c r="B103" s="40"/>
      <c r="C103" s="214" t="s">
        <v>222</v>
      </c>
      <c r="D103" s="214" t="s">
        <v>159</v>
      </c>
      <c r="E103" s="215" t="s">
        <v>3101</v>
      </c>
      <c r="F103" s="216" t="s">
        <v>3102</v>
      </c>
      <c r="G103" s="217" t="s">
        <v>3087</v>
      </c>
      <c r="H103" s="218">
        <v>1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300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3102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33" customHeight="1">
      <c r="A105" s="39"/>
      <c r="B105" s="40"/>
      <c r="C105" s="214" t="s">
        <v>195</v>
      </c>
      <c r="D105" s="214" t="s">
        <v>159</v>
      </c>
      <c r="E105" s="215" t="s">
        <v>3103</v>
      </c>
      <c r="F105" s="216" t="s">
        <v>3104</v>
      </c>
      <c r="G105" s="217" t="s">
        <v>3087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315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3104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5" s="2" customFormat="1" ht="16.5" customHeight="1">
      <c r="A107" s="39"/>
      <c r="B107" s="40"/>
      <c r="C107" s="214" t="s">
        <v>236</v>
      </c>
      <c r="D107" s="214" t="s">
        <v>159</v>
      </c>
      <c r="E107" s="215" t="s">
        <v>3105</v>
      </c>
      <c r="F107" s="216" t="s">
        <v>3106</v>
      </c>
      <c r="G107" s="217" t="s">
        <v>3087</v>
      </c>
      <c r="H107" s="218">
        <v>175</v>
      </c>
      <c r="I107" s="219"/>
      <c r="J107" s="220">
        <f>ROUND(I107*H107,2)</f>
        <v>0</v>
      </c>
      <c r="K107" s="216" t="s">
        <v>19</v>
      </c>
      <c r="L107" s="45"/>
      <c r="M107" s="221" t="s">
        <v>19</v>
      </c>
      <c r="N107" s="222" t="s">
        <v>43</v>
      </c>
      <c r="O107" s="85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5" t="s">
        <v>164</v>
      </c>
      <c r="AT107" s="225" t="s">
        <v>159</v>
      </c>
      <c r="AU107" s="225" t="s">
        <v>80</v>
      </c>
      <c r="AY107" s="18" t="s">
        <v>157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8" t="s">
        <v>80</v>
      </c>
      <c r="BK107" s="226">
        <f>ROUND(I107*H107,2)</f>
        <v>0</v>
      </c>
      <c r="BL107" s="18" t="s">
        <v>164</v>
      </c>
      <c r="BM107" s="225" t="s">
        <v>332</v>
      </c>
    </row>
    <row r="108" spans="1:47" s="2" customFormat="1" ht="12">
      <c r="A108" s="39"/>
      <c r="B108" s="40"/>
      <c r="C108" s="41"/>
      <c r="D108" s="227" t="s">
        <v>166</v>
      </c>
      <c r="E108" s="41"/>
      <c r="F108" s="228" t="s">
        <v>3106</v>
      </c>
      <c r="G108" s="41"/>
      <c r="H108" s="41"/>
      <c r="I108" s="229"/>
      <c r="J108" s="41"/>
      <c r="K108" s="41"/>
      <c r="L108" s="45"/>
      <c r="M108" s="230"/>
      <c r="N108" s="231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166</v>
      </c>
      <c r="AU108" s="18" t="s">
        <v>80</v>
      </c>
    </row>
    <row r="109" spans="1:65" s="2" customFormat="1" ht="16.5" customHeight="1">
      <c r="A109" s="39"/>
      <c r="B109" s="40"/>
      <c r="C109" s="214" t="s">
        <v>244</v>
      </c>
      <c r="D109" s="214" t="s">
        <v>159</v>
      </c>
      <c r="E109" s="215" t="s">
        <v>3107</v>
      </c>
      <c r="F109" s="216" t="s">
        <v>3108</v>
      </c>
      <c r="G109" s="217" t="s">
        <v>3087</v>
      </c>
      <c r="H109" s="218">
        <v>1</v>
      </c>
      <c r="I109" s="219"/>
      <c r="J109" s="220">
        <f>ROUND(I109*H109,2)</f>
        <v>0</v>
      </c>
      <c r="K109" s="216" t="s">
        <v>19</v>
      </c>
      <c r="L109" s="45"/>
      <c r="M109" s="221" t="s">
        <v>19</v>
      </c>
      <c r="N109" s="222" t="s">
        <v>43</v>
      </c>
      <c r="O109" s="85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5" t="s">
        <v>164</v>
      </c>
      <c r="AT109" s="225" t="s">
        <v>159</v>
      </c>
      <c r="AU109" s="225" t="s">
        <v>80</v>
      </c>
      <c r="AY109" s="18" t="s">
        <v>157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8" t="s">
        <v>80</v>
      </c>
      <c r="BK109" s="226">
        <f>ROUND(I109*H109,2)</f>
        <v>0</v>
      </c>
      <c r="BL109" s="18" t="s">
        <v>164</v>
      </c>
      <c r="BM109" s="225" t="s">
        <v>345</v>
      </c>
    </row>
    <row r="110" spans="1:47" s="2" customFormat="1" ht="12">
      <c r="A110" s="39"/>
      <c r="B110" s="40"/>
      <c r="C110" s="41"/>
      <c r="D110" s="227" t="s">
        <v>166</v>
      </c>
      <c r="E110" s="41"/>
      <c r="F110" s="228" t="s">
        <v>3108</v>
      </c>
      <c r="G110" s="41"/>
      <c r="H110" s="41"/>
      <c r="I110" s="229"/>
      <c r="J110" s="41"/>
      <c r="K110" s="41"/>
      <c r="L110" s="45"/>
      <c r="M110" s="230"/>
      <c r="N110" s="231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166</v>
      </c>
      <c r="AU110" s="18" t="s">
        <v>80</v>
      </c>
    </row>
    <row r="111" spans="1:65" s="2" customFormat="1" ht="16.5" customHeight="1">
      <c r="A111" s="39"/>
      <c r="B111" s="40"/>
      <c r="C111" s="214" t="s">
        <v>270</v>
      </c>
      <c r="D111" s="214" t="s">
        <v>159</v>
      </c>
      <c r="E111" s="215" t="s">
        <v>3109</v>
      </c>
      <c r="F111" s="216" t="s">
        <v>3110</v>
      </c>
      <c r="G111" s="217" t="s">
        <v>3087</v>
      </c>
      <c r="H111" s="218">
        <v>3</v>
      </c>
      <c r="I111" s="219"/>
      <c r="J111" s="220">
        <f>ROUND(I111*H111,2)</f>
        <v>0</v>
      </c>
      <c r="K111" s="216" t="s">
        <v>19</v>
      </c>
      <c r="L111" s="45"/>
      <c r="M111" s="221" t="s">
        <v>19</v>
      </c>
      <c r="N111" s="222" t="s">
        <v>43</v>
      </c>
      <c r="O111" s="85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5" t="s">
        <v>164</v>
      </c>
      <c r="AT111" s="225" t="s">
        <v>159</v>
      </c>
      <c r="AU111" s="225" t="s">
        <v>80</v>
      </c>
      <c r="AY111" s="18" t="s">
        <v>157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8" t="s">
        <v>80</v>
      </c>
      <c r="BK111" s="226">
        <f>ROUND(I111*H111,2)</f>
        <v>0</v>
      </c>
      <c r="BL111" s="18" t="s">
        <v>164</v>
      </c>
      <c r="BM111" s="225" t="s">
        <v>359</v>
      </c>
    </row>
    <row r="112" spans="1:47" s="2" customFormat="1" ht="12">
      <c r="A112" s="39"/>
      <c r="B112" s="40"/>
      <c r="C112" s="41"/>
      <c r="D112" s="227" t="s">
        <v>166</v>
      </c>
      <c r="E112" s="41"/>
      <c r="F112" s="228" t="s">
        <v>3110</v>
      </c>
      <c r="G112" s="41"/>
      <c r="H112" s="41"/>
      <c r="I112" s="229"/>
      <c r="J112" s="41"/>
      <c r="K112" s="41"/>
      <c r="L112" s="45"/>
      <c r="M112" s="230"/>
      <c r="N112" s="231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166</v>
      </c>
      <c r="AU112" s="18" t="s">
        <v>80</v>
      </c>
    </row>
    <row r="113" spans="1:65" s="2" customFormat="1" ht="16.5" customHeight="1">
      <c r="A113" s="39"/>
      <c r="B113" s="40"/>
      <c r="C113" s="214" t="s">
        <v>275</v>
      </c>
      <c r="D113" s="214" t="s">
        <v>159</v>
      </c>
      <c r="E113" s="215" t="s">
        <v>3111</v>
      </c>
      <c r="F113" s="216" t="s">
        <v>3112</v>
      </c>
      <c r="G113" s="217" t="s">
        <v>3087</v>
      </c>
      <c r="H113" s="218">
        <v>176</v>
      </c>
      <c r="I113" s="219"/>
      <c r="J113" s="220">
        <f>ROUND(I113*H113,2)</f>
        <v>0</v>
      </c>
      <c r="K113" s="216" t="s">
        <v>19</v>
      </c>
      <c r="L113" s="45"/>
      <c r="M113" s="221" t="s">
        <v>19</v>
      </c>
      <c r="N113" s="222" t="s">
        <v>43</v>
      </c>
      <c r="O113" s="85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5" t="s">
        <v>164</v>
      </c>
      <c r="AT113" s="225" t="s">
        <v>159</v>
      </c>
      <c r="AU113" s="225" t="s">
        <v>80</v>
      </c>
      <c r="AY113" s="18" t="s">
        <v>157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8" t="s">
        <v>80</v>
      </c>
      <c r="BK113" s="226">
        <f>ROUND(I113*H113,2)</f>
        <v>0</v>
      </c>
      <c r="BL113" s="18" t="s">
        <v>164</v>
      </c>
      <c r="BM113" s="225" t="s">
        <v>366</v>
      </c>
    </row>
    <row r="114" spans="1:47" s="2" customFormat="1" ht="12">
      <c r="A114" s="39"/>
      <c r="B114" s="40"/>
      <c r="C114" s="41"/>
      <c r="D114" s="227" t="s">
        <v>166</v>
      </c>
      <c r="E114" s="41"/>
      <c r="F114" s="228" t="s">
        <v>3112</v>
      </c>
      <c r="G114" s="41"/>
      <c r="H114" s="41"/>
      <c r="I114" s="229"/>
      <c r="J114" s="41"/>
      <c r="K114" s="41"/>
      <c r="L114" s="45"/>
      <c r="M114" s="230"/>
      <c r="N114" s="231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166</v>
      </c>
      <c r="AU114" s="18" t="s">
        <v>80</v>
      </c>
    </row>
    <row r="115" spans="1:65" s="2" customFormat="1" ht="24.15" customHeight="1">
      <c r="A115" s="39"/>
      <c r="B115" s="40"/>
      <c r="C115" s="214" t="s">
        <v>283</v>
      </c>
      <c r="D115" s="214" t="s">
        <v>159</v>
      </c>
      <c r="E115" s="215" t="s">
        <v>3113</v>
      </c>
      <c r="F115" s="216" t="s">
        <v>3114</v>
      </c>
      <c r="G115" s="217" t="s">
        <v>3087</v>
      </c>
      <c r="H115" s="218">
        <v>14</v>
      </c>
      <c r="I115" s="219"/>
      <c r="J115" s="220">
        <f>ROUND(I115*H115,2)</f>
        <v>0</v>
      </c>
      <c r="K115" s="216" t="s">
        <v>19</v>
      </c>
      <c r="L115" s="45"/>
      <c r="M115" s="221" t="s">
        <v>19</v>
      </c>
      <c r="N115" s="222" t="s">
        <v>43</v>
      </c>
      <c r="O115" s="85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5" t="s">
        <v>164</v>
      </c>
      <c r="AT115" s="225" t="s">
        <v>159</v>
      </c>
      <c r="AU115" s="225" t="s">
        <v>80</v>
      </c>
      <c r="AY115" s="18" t="s">
        <v>157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8" t="s">
        <v>80</v>
      </c>
      <c r="BK115" s="226">
        <f>ROUND(I115*H115,2)</f>
        <v>0</v>
      </c>
      <c r="BL115" s="18" t="s">
        <v>164</v>
      </c>
      <c r="BM115" s="225" t="s">
        <v>381</v>
      </c>
    </row>
    <row r="116" spans="1:47" s="2" customFormat="1" ht="12">
      <c r="A116" s="39"/>
      <c r="B116" s="40"/>
      <c r="C116" s="41"/>
      <c r="D116" s="227" t="s">
        <v>166</v>
      </c>
      <c r="E116" s="41"/>
      <c r="F116" s="228" t="s">
        <v>3114</v>
      </c>
      <c r="G116" s="41"/>
      <c r="H116" s="41"/>
      <c r="I116" s="229"/>
      <c r="J116" s="41"/>
      <c r="K116" s="41"/>
      <c r="L116" s="45"/>
      <c r="M116" s="230"/>
      <c r="N116" s="231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166</v>
      </c>
      <c r="AU116" s="18" t="s">
        <v>80</v>
      </c>
    </row>
    <row r="117" spans="1:65" s="2" customFormat="1" ht="16.5" customHeight="1">
      <c r="A117" s="39"/>
      <c r="B117" s="40"/>
      <c r="C117" s="214" t="s">
        <v>8</v>
      </c>
      <c r="D117" s="214" t="s">
        <v>159</v>
      </c>
      <c r="E117" s="215" t="s">
        <v>3115</v>
      </c>
      <c r="F117" s="216" t="s">
        <v>3116</v>
      </c>
      <c r="G117" s="217" t="s">
        <v>3087</v>
      </c>
      <c r="H117" s="218">
        <v>14</v>
      </c>
      <c r="I117" s="219"/>
      <c r="J117" s="220">
        <f>ROUND(I117*H117,2)</f>
        <v>0</v>
      </c>
      <c r="K117" s="216" t="s">
        <v>19</v>
      </c>
      <c r="L117" s="45"/>
      <c r="M117" s="221" t="s">
        <v>19</v>
      </c>
      <c r="N117" s="222" t="s">
        <v>43</v>
      </c>
      <c r="O117" s="85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5" t="s">
        <v>164</v>
      </c>
      <c r="AT117" s="225" t="s">
        <v>159</v>
      </c>
      <c r="AU117" s="225" t="s">
        <v>80</v>
      </c>
      <c r="AY117" s="18" t="s">
        <v>157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8" t="s">
        <v>80</v>
      </c>
      <c r="BK117" s="226">
        <f>ROUND(I117*H117,2)</f>
        <v>0</v>
      </c>
      <c r="BL117" s="18" t="s">
        <v>164</v>
      </c>
      <c r="BM117" s="225" t="s">
        <v>401</v>
      </c>
    </row>
    <row r="118" spans="1:47" s="2" customFormat="1" ht="12">
      <c r="A118" s="39"/>
      <c r="B118" s="40"/>
      <c r="C118" s="41"/>
      <c r="D118" s="227" t="s">
        <v>166</v>
      </c>
      <c r="E118" s="41"/>
      <c r="F118" s="228" t="s">
        <v>3116</v>
      </c>
      <c r="G118" s="41"/>
      <c r="H118" s="41"/>
      <c r="I118" s="229"/>
      <c r="J118" s="41"/>
      <c r="K118" s="41"/>
      <c r="L118" s="45"/>
      <c r="M118" s="230"/>
      <c r="N118" s="231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166</v>
      </c>
      <c r="AU118" s="18" t="s">
        <v>80</v>
      </c>
    </row>
    <row r="119" spans="1:65" s="2" customFormat="1" ht="44.25" customHeight="1">
      <c r="A119" s="39"/>
      <c r="B119" s="40"/>
      <c r="C119" s="214" t="s">
        <v>300</v>
      </c>
      <c r="D119" s="214" t="s">
        <v>159</v>
      </c>
      <c r="E119" s="215" t="s">
        <v>3117</v>
      </c>
      <c r="F119" s="216" t="s">
        <v>3118</v>
      </c>
      <c r="G119" s="217" t="s">
        <v>3087</v>
      </c>
      <c r="H119" s="218">
        <v>34</v>
      </c>
      <c r="I119" s="219"/>
      <c r="J119" s="220">
        <f>ROUND(I119*H119,2)</f>
        <v>0</v>
      </c>
      <c r="K119" s="216" t="s">
        <v>19</v>
      </c>
      <c r="L119" s="45"/>
      <c r="M119" s="221" t="s">
        <v>19</v>
      </c>
      <c r="N119" s="222" t="s">
        <v>43</v>
      </c>
      <c r="O119" s="85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5" t="s">
        <v>164</v>
      </c>
      <c r="AT119" s="225" t="s">
        <v>159</v>
      </c>
      <c r="AU119" s="225" t="s">
        <v>80</v>
      </c>
      <c r="AY119" s="18" t="s">
        <v>157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8" t="s">
        <v>80</v>
      </c>
      <c r="BK119" s="226">
        <f>ROUND(I119*H119,2)</f>
        <v>0</v>
      </c>
      <c r="BL119" s="18" t="s">
        <v>164</v>
      </c>
      <c r="BM119" s="225" t="s">
        <v>416</v>
      </c>
    </row>
    <row r="120" spans="1:47" s="2" customFormat="1" ht="12">
      <c r="A120" s="39"/>
      <c r="B120" s="40"/>
      <c r="C120" s="41"/>
      <c r="D120" s="227" t="s">
        <v>166</v>
      </c>
      <c r="E120" s="41"/>
      <c r="F120" s="228" t="s">
        <v>3118</v>
      </c>
      <c r="G120" s="41"/>
      <c r="H120" s="41"/>
      <c r="I120" s="229"/>
      <c r="J120" s="41"/>
      <c r="K120" s="41"/>
      <c r="L120" s="45"/>
      <c r="M120" s="230"/>
      <c r="N120" s="231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166</v>
      </c>
      <c r="AU120" s="18" t="s">
        <v>80</v>
      </c>
    </row>
    <row r="121" spans="1:65" s="2" customFormat="1" ht="16.5" customHeight="1">
      <c r="A121" s="39"/>
      <c r="B121" s="40"/>
      <c r="C121" s="214" t="s">
        <v>305</v>
      </c>
      <c r="D121" s="214" t="s">
        <v>159</v>
      </c>
      <c r="E121" s="215" t="s">
        <v>3119</v>
      </c>
      <c r="F121" s="216" t="s">
        <v>3120</v>
      </c>
      <c r="G121" s="217" t="s">
        <v>3087</v>
      </c>
      <c r="H121" s="218">
        <v>2</v>
      </c>
      <c r="I121" s="219"/>
      <c r="J121" s="220">
        <f>ROUND(I121*H121,2)</f>
        <v>0</v>
      </c>
      <c r="K121" s="216" t="s">
        <v>19</v>
      </c>
      <c r="L121" s="45"/>
      <c r="M121" s="221" t="s">
        <v>19</v>
      </c>
      <c r="N121" s="222" t="s">
        <v>43</v>
      </c>
      <c r="O121" s="85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5" t="s">
        <v>164</v>
      </c>
      <c r="AT121" s="225" t="s">
        <v>159</v>
      </c>
      <c r="AU121" s="225" t="s">
        <v>80</v>
      </c>
      <c r="AY121" s="18" t="s">
        <v>157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8" t="s">
        <v>80</v>
      </c>
      <c r="BK121" s="226">
        <f>ROUND(I121*H121,2)</f>
        <v>0</v>
      </c>
      <c r="BL121" s="18" t="s">
        <v>164</v>
      </c>
      <c r="BM121" s="225" t="s">
        <v>428</v>
      </c>
    </row>
    <row r="122" spans="1:47" s="2" customFormat="1" ht="12">
      <c r="A122" s="39"/>
      <c r="B122" s="40"/>
      <c r="C122" s="41"/>
      <c r="D122" s="227" t="s">
        <v>166</v>
      </c>
      <c r="E122" s="41"/>
      <c r="F122" s="228" t="s">
        <v>3120</v>
      </c>
      <c r="G122" s="41"/>
      <c r="H122" s="41"/>
      <c r="I122" s="229"/>
      <c r="J122" s="41"/>
      <c r="K122" s="41"/>
      <c r="L122" s="45"/>
      <c r="M122" s="230"/>
      <c r="N122" s="231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166</v>
      </c>
      <c r="AU122" s="18" t="s">
        <v>80</v>
      </c>
    </row>
    <row r="123" spans="1:65" s="2" customFormat="1" ht="16.5" customHeight="1">
      <c r="A123" s="39"/>
      <c r="B123" s="40"/>
      <c r="C123" s="214" t="s">
        <v>315</v>
      </c>
      <c r="D123" s="214" t="s">
        <v>159</v>
      </c>
      <c r="E123" s="215" t="s">
        <v>3121</v>
      </c>
      <c r="F123" s="216" t="s">
        <v>3122</v>
      </c>
      <c r="G123" s="217" t="s">
        <v>3087</v>
      </c>
      <c r="H123" s="218">
        <v>20</v>
      </c>
      <c r="I123" s="219"/>
      <c r="J123" s="220">
        <f>ROUND(I123*H123,2)</f>
        <v>0</v>
      </c>
      <c r="K123" s="216" t="s">
        <v>19</v>
      </c>
      <c r="L123" s="45"/>
      <c r="M123" s="221" t="s">
        <v>19</v>
      </c>
      <c r="N123" s="222" t="s">
        <v>43</v>
      </c>
      <c r="O123" s="85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5" t="s">
        <v>164</v>
      </c>
      <c r="AT123" s="225" t="s">
        <v>159</v>
      </c>
      <c r="AU123" s="225" t="s">
        <v>80</v>
      </c>
      <c r="AY123" s="18" t="s">
        <v>157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8" t="s">
        <v>80</v>
      </c>
      <c r="BK123" s="226">
        <f>ROUND(I123*H123,2)</f>
        <v>0</v>
      </c>
      <c r="BL123" s="18" t="s">
        <v>164</v>
      </c>
      <c r="BM123" s="225" t="s">
        <v>442</v>
      </c>
    </row>
    <row r="124" spans="1:47" s="2" customFormat="1" ht="12">
      <c r="A124" s="39"/>
      <c r="B124" s="40"/>
      <c r="C124" s="41"/>
      <c r="D124" s="227" t="s">
        <v>166</v>
      </c>
      <c r="E124" s="41"/>
      <c r="F124" s="228" t="s">
        <v>3122</v>
      </c>
      <c r="G124" s="41"/>
      <c r="H124" s="41"/>
      <c r="I124" s="229"/>
      <c r="J124" s="41"/>
      <c r="K124" s="41"/>
      <c r="L124" s="45"/>
      <c r="M124" s="230"/>
      <c r="N124" s="231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166</v>
      </c>
      <c r="AU124" s="18" t="s">
        <v>80</v>
      </c>
    </row>
    <row r="125" spans="1:47" s="2" customFormat="1" ht="12">
      <c r="A125" s="39"/>
      <c r="B125" s="40"/>
      <c r="C125" s="41"/>
      <c r="D125" s="227" t="s">
        <v>298</v>
      </c>
      <c r="E125" s="41"/>
      <c r="F125" s="268" t="s">
        <v>3123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298</v>
      </c>
      <c r="AU125" s="18" t="s">
        <v>80</v>
      </c>
    </row>
    <row r="126" spans="1:65" s="2" customFormat="1" ht="16.5" customHeight="1">
      <c r="A126" s="39"/>
      <c r="B126" s="40"/>
      <c r="C126" s="214" t="s">
        <v>322</v>
      </c>
      <c r="D126" s="214" t="s">
        <v>159</v>
      </c>
      <c r="E126" s="215" t="s">
        <v>3124</v>
      </c>
      <c r="F126" s="216" t="s">
        <v>3125</v>
      </c>
      <c r="G126" s="217" t="s">
        <v>247</v>
      </c>
      <c r="H126" s="218">
        <v>1100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80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454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3125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80</v>
      </c>
    </row>
    <row r="128" spans="1:65" s="2" customFormat="1" ht="24.15" customHeight="1">
      <c r="A128" s="39"/>
      <c r="B128" s="40"/>
      <c r="C128" s="214" t="s">
        <v>332</v>
      </c>
      <c r="D128" s="214" t="s">
        <v>159</v>
      </c>
      <c r="E128" s="215" t="s">
        <v>3126</v>
      </c>
      <c r="F128" s="216" t="s">
        <v>3127</v>
      </c>
      <c r="G128" s="217" t="s">
        <v>247</v>
      </c>
      <c r="H128" s="218">
        <v>600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468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3127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65" s="2" customFormat="1" ht="16.5" customHeight="1">
      <c r="A130" s="39"/>
      <c r="B130" s="40"/>
      <c r="C130" s="214" t="s">
        <v>7</v>
      </c>
      <c r="D130" s="214" t="s">
        <v>159</v>
      </c>
      <c r="E130" s="215" t="s">
        <v>3128</v>
      </c>
      <c r="F130" s="216" t="s">
        <v>3129</v>
      </c>
      <c r="G130" s="217" t="s">
        <v>247</v>
      </c>
      <c r="H130" s="218">
        <v>50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80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487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3130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80</v>
      </c>
    </row>
    <row r="132" spans="1:65" s="2" customFormat="1" ht="16.5" customHeight="1">
      <c r="A132" s="39"/>
      <c r="B132" s="40"/>
      <c r="C132" s="214" t="s">
        <v>345</v>
      </c>
      <c r="D132" s="214" t="s">
        <v>159</v>
      </c>
      <c r="E132" s="215" t="s">
        <v>3131</v>
      </c>
      <c r="F132" s="216" t="s">
        <v>3132</v>
      </c>
      <c r="G132" s="217" t="s">
        <v>247</v>
      </c>
      <c r="H132" s="218">
        <v>400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80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504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3132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80</v>
      </c>
    </row>
    <row r="134" spans="1:65" s="2" customFormat="1" ht="16.5" customHeight="1">
      <c r="A134" s="39"/>
      <c r="B134" s="40"/>
      <c r="C134" s="214" t="s">
        <v>352</v>
      </c>
      <c r="D134" s="214" t="s">
        <v>159</v>
      </c>
      <c r="E134" s="215" t="s">
        <v>3133</v>
      </c>
      <c r="F134" s="216" t="s">
        <v>3134</v>
      </c>
      <c r="G134" s="217" t="s">
        <v>247</v>
      </c>
      <c r="H134" s="218">
        <v>300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80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515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3134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80</v>
      </c>
    </row>
    <row r="136" spans="1:65" s="2" customFormat="1" ht="16.5" customHeight="1">
      <c r="A136" s="39"/>
      <c r="B136" s="40"/>
      <c r="C136" s="214" t="s">
        <v>359</v>
      </c>
      <c r="D136" s="214" t="s">
        <v>159</v>
      </c>
      <c r="E136" s="215" t="s">
        <v>3135</v>
      </c>
      <c r="F136" s="216" t="s">
        <v>3136</v>
      </c>
      <c r="G136" s="217" t="s">
        <v>3087</v>
      </c>
      <c r="H136" s="218">
        <v>49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80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528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3136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80</v>
      </c>
    </row>
    <row r="138" spans="1:65" s="2" customFormat="1" ht="16.5" customHeight="1">
      <c r="A138" s="39"/>
      <c r="B138" s="40"/>
      <c r="C138" s="214" t="s">
        <v>741</v>
      </c>
      <c r="D138" s="214" t="s">
        <v>159</v>
      </c>
      <c r="E138" s="215" t="s">
        <v>3137</v>
      </c>
      <c r="F138" s="216" t="s">
        <v>3138</v>
      </c>
      <c r="G138" s="217" t="s">
        <v>3139</v>
      </c>
      <c r="H138" s="218">
        <v>1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80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547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3138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80</v>
      </c>
    </row>
    <row r="140" spans="1:47" s="2" customFormat="1" ht="12">
      <c r="A140" s="39"/>
      <c r="B140" s="40"/>
      <c r="C140" s="41"/>
      <c r="D140" s="227" t="s">
        <v>298</v>
      </c>
      <c r="E140" s="41"/>
      <c r="F140" s="268" t="s">
        <v>3140</v>
      </c>
      <c r="G140" s="41"/>
      <c r="H140" s="41"/>
      <c r="I140" s="229"/>
      <c r="J140" s="41"/>
      <c r="K140" s="41"/>
      <c r="L140" s="45"/>
      <c r="M140" s="230"/>
      <c r="N140" s="231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298</v>
      </c>
      <c r="AU140" s="18" t="s">
        <v>80</v>
      </c>
    </row>
    <row r="141" spans="1:65" s="2" customFormat="1" ht="16.5" customHeight="1">
      <c r="A141" s="39"/>
      <c r="B141" s="40"/>
      <c r="C141" s="214" t="s">
        <v>366</v>
      </c>
      <c r="D141" s="214" t="s">
        <v>159</v>
      </c>
      <c r="E141" s="215" t="s">
        <v>3141</v>
      </c>
      <c r="F141" s="216" t="s">
        <v>3142</v>
      </c>
      <c r="G141" s="217" t="s">
        <v>3139</v>
      </c>
      <c r="H141" s="218">
        <v>1</v>
      </c>
      <c r="I141" s="219"/>
      <c r="J141" s="220">
        <f>ROUND(I141*H141,2)</f>
        <v>0</v>
      </c>
      <c r="K141" s="216" t="s">
        <v>19</v>
      </c>
      <c r="L141" s="45"/>
      <c r="M141" s="221" t="s">
        <v>19</v>
      </c>
      <c r="N141" s="222" t="s">
        <v>43</v>
      </c>
      <c r="O141" s="85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164</v>
      </c>
      <c r="AT141" s="225" t="s">
        <v>159</v>
      </c>
      <c r="AU141" s="225" t="s">
        <v>80</v>
      </c>
      <c r="AY141" s="18" t="s">
        <v>157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8" t="s">
        <v>80</v>
      </c>
      <c r="BK141" s="226">
        <f>ROUND(I141*H141,2)</f>
        <v>0</v>
      </c>
      <c r="BL141" s="18" t="s">
        <v>164</v>
      </c>
      <c r="BM141" s="225" t="s">
        <v>567</v>
      </c>
    </row>
    <row r="142" spans="1:47" s="2" customFormat="1" ht="12">
      <c r="A142" s="39"/>
      <c r="B142" s="40"/>
      <c r="C142" s="41"/>
      <c r="D142" s="227" t="s">
        <v>166</v>
      </c>
      <c r="E142" s="41"/>
      <c r="F142" s="228" t="s">
        <v>3142</v>
      </c>
      <c r="G142" s="41"/>
      <c r="H142" s="41"/>
      <c r="I142" s="229"/>
      <c r="J142" s="41"/>
      <c r="K142" s="41"/>
      <c r="L142" s="45"/>
      <c r="M142" s="230"/>
      <c r="N142" s="231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166</v>
      </c>
      <c r="AU142" s="18" t="s">
        <v>80</v>
      </c>
    </row>
    <row r="143" spans="1:63" s="12" customFormat="1" ht="25.9" customHeight="1">
      <c r="A143" s="12"/>
      <c r="B143" s="198"/>
      <c r="C143" s="199"/>
      <c r="D143" s="200" t="s">
        <v>71</v>
      </c>
      <c r="E143" s="201" t="s">
        <v>3143</v>
      </c>
      <c r="F143" s="201" t="s">
        <v>3144</v>
      </c>
      <c r="G143" s="199"/>
      <c r="H143" s="199"/>
      <c r="I143" s="202"/>
      <c r="J143" s="203">
        <f>BK143</f>
        <v>0</v>
      </c>
      <c r="K143" s="199"/>
      <c r="L143" s="204"/>
      <c r="M143" s="205"/>
      <c r="N143" s="206"/>
      <c r="O143" s="206"/>
      <c r="P143" s="207">
        <f>SUM(P144:P155)</f>
        <v>0</v>
      </c>
      <c r="Q143" s="206"/>
      <c r="R143" s="207">
        <f>SUM(R144:R155)</f>
        <v>0</v>
      </c>
      <c r="S143" s="206"/>
      <c r="T143" s="208">
        <f>SUM(T144:T155)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80</v>
      </c>
      <c r="AT143" s="210" t="s">
        <v>71</v>
      </c>
      <c r="AU143" s="210" t="s">
        <v>72</v>
      </c>
      <c r="AY143" s="209" t="s">
        <v>157</v>
      </c>
      <c r="BK143" s="211">
        <f>SUM(BK144:BK155)</f>
        <v>0</v>
      </c>
    </row>
    <row r="144" spans="1:65" s="2" customFormat="1" ht="16.5" customHeight="1">
      <c r="A144" s="39"/>
      <c r="B144" s="40"/>
      <c r="C144" s="214" t="s">
        <v>374</v>
      </c>
      <c r="D144" s="214" t="s">
        <v>159</v>
      </c>
      <c r="E144" s="215" t="s">
        <v>3145</v>
      </c>
      <c r="F144" s="216" t="s">
        <v>3146</v>
      </c>
      <c r="G144" s="217" t="s">
        <v>3139</v>
      </c>
      <c r="H144" s="218">
        <v>1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80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576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3146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80</v>
      </c>
    </row>
    <row r="146" spans="1:65" s="2" customFormat="1" ht="21.75" customHeight="1">
      <c r="A146" s="39"/>
      <c r="B146" s="40"/>
      <c r="C146" s="214" t="s">
        <v>381</v>
      </c>
      <c r="D146" s="214" t="s">
        <v>159</v>
      </c>
      <c r="E146" s="215" t="s">
        <v>3147</v>
      </c>
      <c r="F146" s="216" t="s">
        <v>3148</v>
      </c>
      <c r="G146" s="217" t="s">
        <v>3139</v>
      </c>
      <c r="H146" s="218">
        <v>1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80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585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3148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80</v>
      </c>
    </row>
    <row r="148" spans="1:65" s="2" customFormat="1" ht="24.15" customHeight="1">
      <c r="A148" s="39"/>
      <c r="B148" s="40"/>
      <c r="C148" s="214" t="s">
        <v>392</v>
      </c>
      <c r="D148" s="214" t="s">
        <v>159</v>
      </c>
      <c r="E148" s="215" t="s">
        <v>3149</v>
      </c>
      <c r="F148" s="216" t="s">
        <v>3150</v>
      </c>
      <c r="G148" s="217" t="s">
        <v>3087</v>
      </c>
      <c r="H148" s="218">
        <v>1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80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601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3150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80</v>
      </c>
    </row>
    <row r="150" spans="1:65" s="2" customFormat="1" ht="16.5" customHeight="1">
      <c r="A150" s="39"/>
      <c r="B150" s="40"/>
      <c r="C150" s="214" t="s">
        <v>401</v>
      </c>
      <c r="D150" s="214" t="s">
        <v>159</v>
      </c>
      <c r="E150" s="215" t="s">
        <v>3151</v>
      </c>
      <c r="F150" s="216" t="s">
        <v>3152</v>
      </c>
      <c r="G150" s="217" t="s">
        <v>3139</v>
      </c>
      <c r="H150" s="218">
        <v>1</v>
      </c>
      <c r="I150" s="219"/>
      <c r="J150" s="220">
        <f>ROUND(I150*H150,2)</f>
        <v>0</v>
      </c>
      <c r="K150" s="216" t="s">
        <v>19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80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626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3152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80</v>
      </c>
    </row>
    <row r="152" spans="1:65" s="2" customFormat="1" ht="16.5" customHeight="1">
      <c r="A152" s="39"/>
      <c r="B152" s="40"/>
      <c r="C152" s="214" t="s">
        <v>408</v>
      </c>
      <c r="D152" s="214" t="s">
        <v>159</v>
      </c>
      <c r="E152" s="215" t="s">
        <v>3153</v>
      </c>
      <c r="F152" s="216" t="s">
        <v>3154</v>
      </c>
      <c r="G152" s="217" t="s">
        <v>3139</v>
      </c>
      <c r="H152" s="218">
        <v>1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164</v>
      </c>
      <c r="AT152" s="225" t="s">
        <v>159</v>
      </c>
      <c r="AU152" s="225" t="s">
        <v>80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164</v>
      </c>
      <c r="BM152" s="225" t="s">
        <v>641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3154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80</v>
      </c>
    </row>
    <row r="154" spans="1:65" s="2" customFormat="1" ht="16.5" customHeight="1">
      <c r="A154" s="39"/>
      <c r="B154" s="40"/>
      <c r="C154" s="214" t="s">
        <v>416</v>
      </c>
      <c r="D154" s="214" t="s">
        <v>159</v>
      </c>
      <c r="E154" s="215" t="s">
        <v>3155</v>
      </c>
      <c r="F154" s="216" t="s">
        <v>3156</v>
      </c>
      <c r="G154" s="217" t="s">
        <v>3139</v>
      </c>
      <c r="H154" s="218">
        <v>1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80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252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3156</v>
      </c>
      <c r="G155" s="41"/>
      <c r="H155" s="41"/>
      <c r="I155" s="229"/>
      <c r="J155" s="41"/>
      <c r="K155" s="41"/>
      <c r="L155" s="45"/>
      <c r="M155" s="289"/>
      <c r="N155" s="290"/>
      <c r="O155" s="291"/>
      <c r="P155" s="291"/>
      <c r="Q155" s="291"/>
      <c r="R155" s="291"/>
      <c r="S155" s="291"/>
      <c r="T155" s="29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80</v>
      </c>
    </row>
    <row r="156" spans="1:31" s="2" customFormat="1" ht="6.95" customHeight="1">
      <c r="A156" s="39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45"/>
      <c r="M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</sheetData>
  <sheetProtection password="CC35" sheet="1" objects="1" scenarios="1" formatColumns="0" formatRows="0" autoFilter="0"/>
  <autoFilter ref="C86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3157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ROUND(J85,2)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ROUND((SUM(BE85:BE149)),2)</f>
        <v>0</v>
      </c>
      <c r="G35" s="39"/>
      <c r="H35" s="39"/>
      <c r="I35" s="159">
        <v>0.21</v>
      </c>
      <c r="J35" s="158">
        <f>ROUND(((SUM(BE85:BE149))*I35),2)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ROUND((SUM(BF85:BF149)),2)</f>
        <v>0</v>
      </c>
      <c r="G36" s="39"/>
      <c r="H36" s="39"/>
      <c r="I36" s="159">
        <v>0.15</v>
      </c>
      <c r="J36" s="158">
        <f>ROUND(((SUM(BF85:BF149))*I36),2)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ROUND((SUM(BG85:BG149)),2)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ROUND((SUM(BH85:BH149)),2)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ROUND((SUM(BI85:BI149)),2)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02e - Vnitřní plynovod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J85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142</v>
      </c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41"/>
      <c r="D73" s="41"/>
      <c r="E73" s="171" t="str">
        <f>E7</f>
        <v>Rekonstrukce objektu č.p. 2983 U Synagogy SO01 stavební úpravy budovy rev9</v>
      </c>
      <c r="F73" s="33"/>
      <c r="G73" s="33"/>
      <c r="H73" s="33"/>
      <c r="I73" s="41"/>
      <c r="J73" s="41"/>
      <c r="K73" s="41"/>
      <c r="L73" s="14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2:12" s="1" customFormat="1" ht="12" customHeight="1">
      <c r="B74" s="22"/>
      <c r="C74" s="33" t="s">
        <v>120</v>
      </c>
      <c r="D74" s="23"/>
      <c r="E74" s="23"/>
      <c r="F74" s="23"/>
      <c r="G74" s="23"/>
      <c r="H74" s="23"/>
      <c r="I74" s="23"/>
      <c r="J74" s="23"/>
      <c r="K74" s="23"/>
      <c r="L74" s="21"/>
    </row>
    <row r="75" spans="1:31" s="2" customFormat="1" ht="16.5" customHeight="1">
      <c r="A75" s="39"/>
      <c r="B75" s="40"/>
      <c r="C75" s="41"/>
      <c r="D75" s="41"/>
      <c r="E75" s="171" t="s">
        <v>650</v>
      </c>
      <c r="F75" s="41"/>
      <c r="G75" s="41"/>
      <c r="H75" s="41"/>
      <c r="I75" s="41"/>
      <c r="J75" s="41"/>
      <c r="K75" s="41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2097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E11</f>
        <v>02e - Vnitřní plynovod</v>
      </c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F14</f>
        <v xml:space="preserve"> </v>
      </c>
      <c r="G79" s="41"/>
      <c r="H79" s="41"/>
      <c r="I79" s="33" t="s">
        <v>23</v>
      </c>
      <c r="J79" s="73" t="str">
        <f>IF(J14="","",J14)</f>
        <v>3. 11. 2021</v>
      </c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E17</f>
        <v>Město Č. Lípa</v>
      </c>
      <c r="G81" s="41"/>
      <c r="H81" s="41"/>
      <c r="I81" s="33" t="s">
        <v>31</v>
      </c>
      <c r="J81" s="37" t="str">
        <f>E23</f>
        <v xml:space="preserve"> </v>
      </c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IF(E20="","",E20)</f>
        <v>Vyplň údaj</v>
      </c>
      <c r="G82" s="41"/>
      <c r="H82" s="41"/>
      <c r="I82" s="33" t="s">
        <v>34</v>
      </c>
      <c r="J82" s="37" t="str">
        <f>E26</f>
        <v>J. Nešněra</v>
      </c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87"/>
      <c r="B84" s="188"/>
      <c r="C84" s="189" t="s">
        <v>143</v>
      </c>
      <c r="D84" s="190" t="s">
        <v>57</v>
      </c>
      <c r="E84" s="190" t="s">
        <v>53</v>
      </c>
      <c r="F84" s="190" t="s">
        <v>54</v>
      </c>
      <c r="G84" s="190" t="s">
        <v>144</v>
      </c>
      <c r="H84" s="190" t="s">
        <v>145</v>
      </c>
      <c r="I84" s="190" t="s">
        <v>146</v>
      </c>
      <c r="J84" s="190" t="s">
        <v>124</v>
      </c>
      <c r="K84" s="191" t="s">
        <v>147</v>
      </c>
      <c r="L84" s="192"/>
      <c r="M84" s="93" t="s">
        <v>19</v>
      </c>
      <c r="N84" s="94" t="s">
        <v>42</v>
      </c>
      <c r="O84" s="94" t="s">
        <v>148</v>
      </c>
      <c r="P84" s="94" t="s">
        <v>149</v>
      </c>
      <c r="Q84" s="94" t="s">
        <v>150</v>
      </c>
      <c r="R84" s="94" t="s">
        <v>151</v>
      </c>
      <c r="S84" s="94" t="s">
        <v>152</v>
      </c>
      <c r="T84" s="95" t="s">
        <v>153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39"/>
      <c r="B85" s="40"/>
      <c r="C85" s="100" t="s">
        <v>154</v>
      </c>
      <c r="D85" s="41"/>
      <c r="E85" s="41"/>
      <c r="F85" s="41"/>
      <c r="G85" s="41"/>
      <c r="H85" s="41"/>
      <c r="I85" s="41"/>
      <c r="J85" s="193">
        <f>BK85</f>
        <v>0</v>
      </c>
      <c r="K85" s="41"/>
      <c r="L85" s="45"/>
      <c r="M85" s="96"/>
      <c r="N85" s="194"/>
      <c r="O85" s="97"/>
      <c r="P85" s="195">
        <f>SUM(P86:P149)</f>
        <v>0</v>
      </c>
      <c r="Q85" s="97"/>
      <c r="R85" s="195">
        <f>SUM(R86:R149)</f>
        <v>0</v>
      </c>
      <c r="S85" s="97"/>
      <c r="T85" s="196">
        <f>SUM(T86:T149)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71</v>
      </c>
      <c r="AU85" s="18" t="s">
        <v>125</v>
      </c>
      <c r="BK85" s="197">
        <f>SUM(BK86:BK149)</f>
        <v>0</v>
      </c>
    </row>
    <row r="86" spans="1:65" s="2" customFormat="1" ht="21.75" customHeight="1">
      <c r="A86" s="39"/>
      <c r="B86" s="40"/>
      <c r="C86" s="214" t="s">
        <v>80</v>
      </c>
      <c r="D86" s="214" t="s">
        <v>159</v>
      </c>
      <c r="E86" s="215" t="s">
        <v>3158</v>
      </c>
      <c r="F86" s="216" t="s">
        <v>3159</v>
      </c>
      <c r="G86" s="217" t="s">
        <v>308</v>
      </c>
      <c r="H86" s="218">
        <v>4</v>
      </c>
      <c r="I86" s="219"/>
      <c r="J86" s="220">
        <f>ROUND(I86*H86,2)</f>
        <v>0</v>
      </c>
      <c r="K86" s="216" t="s">
        <v>19</v>
      </c>
      <c r="L86" s="45"/>
      <c r="M86" s="221" t="s">
        <v>19</v>
      </c>
      <c r="N86" s="222" t="s">
        <v>43</v>
      </c>
      <c r="O86" s="85"/>
      <c r="P86" s="223">
        <f>O86*H86</f>
        <v>0</v>
      </c>
      <c r="Q86" s="223">
        <v>0</v>
      </c>
      <c r="R86" s="223">
        <f>Q86*H86</f>
        <v>0</v>
      </c>
      <c r="S86" s="223">
        <v>0</v>
      </c>
      <c r="T86" s="224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5" t="s">
        <v>164</v>
      </c>
      <c r="AT86" s="225" t="s">
        <v>159</v>
      </c>
      <c r="AU86" s="225" t="s">
        <v>72</v>
      </c>
      <c r="AY86" s="18" t="s">
        <v>157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18" t="s">
        <v>80</v>
      </c>
      <c r="BK86" s="226">
        <f>ROUND(I86*H86,2)</f>
        <v>0</v>
      </c>
      <c r="BL86" s="18" t="s">
        <v>164</v>
      </c>
      <c r="BM86" s="225" t="s">
        <v>82</v>
      </c>
    </row>
    <row r="87" spans="1:47" s="2" customFormat="1" ht="12">
      <c r="A87" s="39"/>
      <c r="B87" s="40"/>
      <c r="C87" s="41"/>
      <c r="D87" s="227" t="s">
        <v>166</v>
      </c>
      <c r="E87" s="41"/>
      <c r="F87" s="228" t="s">
        <v>3159</v>
      </c>
      <c r="G87" s="41"/>
      <c r="H87" s="41"/>
      <c r="I87" s="229"/>
      <c r="J87" s="41"/>
      <c r="K87" s="41"/>
      <c r="L87" s="45"/>
      <c r="M87" s="230"/>
      <c r="N87" s="231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166</v>
      </c>
      <c r="AU87" s="18" t="s">
        <v>72</v>
      </c>
    </row>
    <row r="88" spans="1:65" s="2" customFormat="1" ht="21.75" customHeight="1">
      <c r="A88" s="39"/>
      <c r="B88" s="40"/>
      <c r="C88" s="214" t="s">
        <v>82</v>
      </c>
      <c r="D88" s="214" t="s">
        <v>159</v>
      </c>
      <c r="E88" s="215" t="s">
        <v>3160</v>
      </c>
      <c r="F88" s="216" t="s">
        <v>3161</v>
      </c>
      <c r="G88" s="217" t="s">
        <v>308</v>
      </c>
      <c r="H88" s="218">
        <v>4</v>
      </c>
      <c r="I88" s="219"/>
      <c r="J88" s="220">
        <f>ROUND(I88*H88,2)</f>
        <v>0</v>
      </c>
      <c r="K88" s="216" t="s">
        <v>19</v>
      </c>
      <c r="L88" s="45"/>
      <c r="M88" s="221" t="s">
        <v>19</v>
      </c>
      <c r="N88" s="222" t="s">
        <v>43</v>
      </c>
      <c r="O88" s="85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5" t="s">
        <v>164</v>
      </c>
      <c r="AT88" s="225" t="s">
        <v>159</v>
      </c>
      <c r="AU88" s="225" t="s">
        <v>72</v>
      </c>
      <c r="AY88" s="18" t="s">
        <v>157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8" t="s">
        <v>80</v>
      </c>
      <c r="BK88" s="226">
        <f>ROUND(I88*H88,2)</f>
        <v>0</v>
      </c>
      <c r="BL88" s="18" t="s">
        <v>164</v>
      </c>
      <c r="BM88" s="225" t="s">
        <v>164</v>
      </c>
    </row>
    <row r="89" spans="1:47" s="2" customFormat="1" ht="12">
      <c r="A89" s="39"/>
      <c r="B89" s="40"/>
      <c r="C89" s="41"/>
      <c r="D89" s="227" t="s">
        <v>166</v>
      </c>
      <c r="E89" s="41"/>
      <c r="F89" s="228" t="s">
        <v>3161</v>
      </c>
      <c r="G89" s="41"/>
      <c r="H89" s="41"/>
      <c r="I89" s="229"/>
      <c r="J89" s="41"/>
      <c r="K89" s="41"/>
      <c r="L89" s="45"/>
      <c r="M89" s="230"/>
      <c r="N89" s="231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166</v>
      </c>
      <c r="AU89" s="18" t="s">
        <v>72</v>
      </c>
    </row>
    <row r="90" spans="1:65" s="2" customFormat="1" ht="21.75" customHeight="1">
      <c r="A90" s="39"/>
      <c r="B90" s="40"/>
      <c r="C90" s="214" t="s">
        <v>111</v>
      </c>
      <c r="D90" s="214" t="s">
        <v>159</v>
      </c>
      <c r="E90" s="215" t="s">
        <v>3162</v>
      </c>
      <c r="F90" s="216" t="s">
        <v>3163</v>
      </c>
      <c r="G90" s="217" t="s">
        <v>190</v>
      </c>
      <c r="H90" s="218">
        <v>0.017</v>
      </c>
      <c r="I90" s="219"/>
      <c r="J90" s="220">
        <f>ROUND(I90*H90,2)</f>
        <v>0</v>
      </c>
      <c r="K90" s="216" t="s">
        <v>19</v>
      </c>
      <c r="L90" s="45"/>
      <c r="M90" s="221" t="s">
        <v>19</v>
      </c>
      <c r="N90" s="222" t="s">
        <v>43</v>
      </c>
      <c r="O90" s="85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5" t="s">
        <v>164</v>
      </c>
      <c r="AT90" s="225" t="s">
        <v>159</v>
      </c>
      <c r="AU90" s="225" t="s">
        <v>72</v>
      </c>
      <c r="AY90" s="18" t="s">
        <v>157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8" t="s">
        <v>80</v>
      </c>
      <c r="BK90" s="226">
        <f>ROUND(I90*H90,2)</f>
        <v>0</v>
      </c>
      <c r="BL90" s="18" t="s">
        <v>164</v>
      </c>
      <c r="BM90" s="225" t="s">
        <v>197</v>
      </c>
    </row>
    <row r="91" spans="1:47" s="2" customFormat="1" ht="12">
      <c r="A91" s="39"/>
      <c r="B91" s="40"/>
      <c r="C91" s="41"/>
      <c r="D91" s="227" t="s">
        <v>166</v>
      </c>
      <c r="E91" s="41"/>
      <c r="F91" s="228" t="s">
        <v>3163</v>
      </c>
      <c r="G91" s="41"/>
      <c r="H91" s="41"/>
      <c r="I91" s="229"/>
      <c r="J91" s="41"/>
      <c r="K91" s="41"/>
      <c r="L91" s="45"/>
      <c r="M91" s="230"/>
      <c r="N91" s="231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166</v>
      </c>
      <c r="AU91" s="18" t="s">
        <v>72</v>
      </c>
    </row>
    <row r="92" spans="1:65" s="2" customFormat="1" ht="16.5" customHeight="1">
      <c r="A92" s="39"/>
      <c r="B92" s="40"/>
      <c r="C92" s="214" t="s">
        <v>164</v>
      </c>
      <c r="D92" s="214" t="s">
        <v>159</v>
      </c>
      <c r="E92" s="215" t="s">
        <v>3164</v>
      </c>
      <c r="F92" s="216" t="s">
        <v>3165</v>
      </c>
      <c r="G92" s="217" t="s">
        <v>247</v>
      </c>
      <c r="H92" s="218">
        <v>6</v>
      </c>
      <c r="I92" s="219"/>
      <c r="J92" s="220">
        <f>ROUND(I92*H92,2)</f>
        <v>0</v>
      </c>
      <c r="K92" s="216" t="s">
        <v>19</v>
      </c>
      <c r="L92" s="45"/>
      <c r="M92" s="221" t="s">
        <v>19</v>
      </c>
      <c r="N92" s="222" t="s">
        <v>43</v>
      </c>
      <c r="O92" s="85"/>
      <c r="P92" s="223">
        <f>O92*H92</f>
        <v>0</v>
      </c>
      <c r="Q92" s="223">
        <v>0</v>
      </c>
      <c r="R92" s="223">
        <f>Q92*H92</f>
        <v>0</v>
      </c>
      <c r="S92" s="223">
        <v>0</v>
      </c>
      <c r="T92" s="224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5" t="s">
        <v>164</v>
      </c>
      <c r="AT92" s="225" t="s">
        <v>159</v>
      </c>
      <c r="AU92" s="225" t="s">
        <v>72</v>
      </c>
      <c r="AY92" s="18" t="s">
        <v>157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8" t="s">
        <v>80</v>
      </c>
      <c r="BK92" s="226">
        <f>ROUND(I92*H92,2)</f>
        <v>0</v>
      </c>
      <c r="BL92" s="18" t="s">
        <v>164</v>
      </c>
      <c r="BM92" s="225" t="s">
        <v>222</v>
      </c>
    </row>
    <row r="93" spans="1:47" s="2" customFormat="1" ht="12">
      <c r="A93" s="39"/>
      <c r="B93" s="40"/>
      <c r="C93" s="41"/>
      <c r="D93" s="227" t="s">
        <v>166</v>
      </c>
      <c r="E93" s="41"/>
      <c r="F93" s="228" t="s">
        <v>3165</v>
      </c>
      <c r="G93" s="41"/>
      <c r="H93" s="41"/>
      <c r="I93" s="229"/>
      <c r="J93" s="41"/>
      <c r="K93" s="41"/>
      <c r="L93" s="45"/>
      <c r="M93" s="230"/>
      <c r="N93" s="231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166</v>
      </c>
      <c r="AU93" s="18" t="s">
        <v>72</v>
      </c>
    </row>
    <row r="94" spans="1:65" s="2" customFormat="1" ht="16.5" customHeight="1">
      <c r="A94" s="39"/>
      <c r="B94" s="40"/>
      <c r="C94" s="214" t="s">
        <v>187</v>
      </c>
      <c r="D94" s="214" t="s">
        <v>159</v>
      </c>
      <c r="E94" s="215" t="s">
        <v>3166</v>
      </c>
      <c r="F94" s="216" t="s">
        <v>3167</v>
      </c>
      <c r="G94" s="217" t="s">
        <v>247</v>
      </c>
      <c r="H94" s="218">
        <v>1</v>
      </c>
      <c r="I94" s="219"/>
      <c r="J94" s="220">
        <f>ROUND(I94*H94,2)</f>
        <v>0</v>
      </c>
      <c r="K94" s="216" t="s">
        <v>19</v>
      </c>
      <c r="L94" s="45"/>
      <c r="M94" s="221" t="s">
        <v>19</v>
      </c>
      <c r="N94" s="222" t="s">
        <v>43</v>
      </c>
      <c r="O94" s="85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5" t="s">
        <v>164</v>
      </c>
      <c r="AT94" s="225" t="s">
        <v>159</v>
      </c>
      <c r="AU94" s="225" t="s">
        <v>72</v>
      </c>
      <c r="AY94" s="18" t="s">
        <v>157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8" t="s">
        <v>80</v>
      </c>
      <c r="BK94" s="226">
        <f>ROUND(I94*H94,2)</f>
        <v>0</v>
      </c>
      <c r="BL94" s="18" t="s">
        <v>164</v>
      </c>
      <c r="BM94" s="225" t="s">
        <v>236</v>
      </c>
    </row>
    <row r="95" spans="1:47" s="2" customFormat="1" ht="12">
      <c r="A95" s="39"/>
      <c r="B95" s="40"/>
      <c r="C95" s="41"/>
      <c r="D95" s="227" t="s">
        <v>166</v>
      </c>
      <c r="E95" s="41"/>
      <c r="F95" s="228" t="s">
        <v>3167</v>
      </c>
      <c r="G95" s="41"/>
      <c r="H95" s="41"/>
      <c r="I95" s="229"/>
      <c r="J95" s="41"/>
      <c r="K95" s="41"/>
      <c r="L95" s="45"/>
      <c r="M95" s="230"/>
      <c r="N95" s="231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166</v>
      </c>
      <c r="AU95" s="18" t="s">
        <v>72</v>
      </c>
    </row>
    <row r="96" spans="1:65" s="2" customFormat="1" ht="16.5" customHeight="1">
      <c r="A96" s="39"/>
      <c r="B96" s="40"/>
      <c r="C96" s="214" t="s">
        <v>197</v>
      </c>
      <c r="D96" s="214" t="s">
        <v>159</v>
      </c>
      <c r="E96" s="215" t="s">
        <v>3168</v>
      </c>
      <c r="F96" s="216" t="s">
        <v>3169</v>
      </c>
      <c r="G96" s="217" t="s">
        <v>247</v>
      </c>
      <c r="H96" s="218">
        <v>35</v>
      </c>
      <c r="I96" s="219"/>
      <c r="J96" s="220">
        <f>ROUND(I96*H96,2)</f>
        <v>0</v>
      </c>
      <c r="K96" s="216" t="s">
        <v>19</v>
      </c>
      <c r="L96" s="45"/>
      <c r="M96" s="221" t="s">
        <v>19</v>
      </c>
      <c r="N96" s="222" t="s">
        <v>43</v>
      </c>
      <c r="O96" s="85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5" t="s">
        <v>164</v>
      </c>
      <c r="AT96" s="225" t="s">
        <v>159</v>
      </c>
      <c r="AU96" s="225" t="s">
        <v>72</v>
      </c>
      <c r="AY96" s="18" t="s">
        <v>157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8" t="s">
        <v>80</v>
      </c>
      <c r="BK96" s="226">
        <f>ROUND(I96*H96,2)</f>
        <v>0</v>
      </c>
      <c r="BL96" s="18" t="s">
        <v>164</v>
      </c>
      <c r="BM96" s="225" t="s">
        <v>270</v>
      </c>
    </row>
    <row r="97" spans="1:47" s="2" customFormat="1" ht="12">
      <c r="A97" s="39"/>
      <c r="B97" s="40"/>
      <c r="C97" s="41"/>
      <c r="D97" s="227" t="s">
        <v>166</v>
      </c>
      <c r="E97" s="41"/>
      <c r="F97" s="228" t="s">
        <v>3169</v>
      </c>
      <c r="G97" s="41"/>
      <c r="H97" s="41"/>
      <c r="I97" s="229"/>
      <c r="J97" s="41"/>
      <c r="K97" s="41"/>
      <c r="L97" s="45"/>
      <c r="M97" s="230"/>
      <c r="N97" s="231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166</v>
      </c>
      <c r="AU97" s="18" t="s">
        <v>72</v>
      </c>
    </row>
    <row r="98" spans="1:65" s="2" customFormat="1" ht="21.75" customHeight="1">
      <c r="A98" s="39"/>
      <c r="B98" s="40"/>
      <c r="C98" s="214" t="s">
        <v>209</v>
      </c>
      <c r="D98" s="214" t="s">
        <v>159</v>
      </c>
      <c r="E98" s="215" t="s">
        <v>3170</v>
      </c>
      <c r="F98" s="216" t="s">
        <v>3171</v>
      </c>
      <c r="G98" s="217" t="s">
        <v>247</v>
      </c>
      <c r="H98" s="218">
        <v>5</v>
      </c>
      <c r="I98" s="219"/>
      <c r="J98" s="220">
        <f>ROUND(I98*H98,2)</f>
        <v>0</v>
      </c>
      <c r="K98" s="216" t="s">
        <v>19</v>
      </c>
      <c r="L98" s="45"/>
      <c r="M98" s="221" t="s">
        <v>19</v>
      </c>
      <c r="N98" s="222" t="s">
        <v>43</v>
      </c>
      <c r="O98" s="85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5" t="s">
        <v>164</v>
      </c>
      <c r="AT98" s="225" t="s">
        <v>159</v>
      </c>
      <c r="AU98" s="225" t="s">
        <v>72</v>
      </c>
      <c r="AY98" s="18" t="s">
        <v>157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8" t="s">
        <v>80</v>
      </c>
      <c r="BK98" s="226">
        <f>ROUND(I98*H98,2)</f>
        <v>0</v>
      </c>
      <c r="BL98" s="18" t="s">
        <v>164</v>
      </c>
      <c r="BM98" s="225" t="s">
        <v>283</v>
      </c>
    </row>
    <row r="99" spans="1:47" s="2" customFormat="1" ht="12">
      <c r="A99" s="39"/>
      <c r="B99" s="40"/>
      <c r="C99" s="41"/>
      <c r="D99" s="227" t="s">
        <v>166</v>
      </c>
      <c r="E99" s="41"/>
      <c r="F99" s="228" t="s">
        <v>3171</v>
      </c>
      <c r="G99" s="41"/>
      <c r="H99" s="41"/>
      <c r="I99" s="229"/>
      <c r="J99" s="41"/>
      <c r="K99" s="41"/>
      <c r="L99" s="45"/>
      <c r="M99" s="230"/>
      <c r="N99" s="231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166</v>
      </c>
      <c r="AU99" s="18" t="s">
        <v>72</v>
      </c>
    </row>
    <row r="100" spans="1:65" s="2" customFormat="1" ht="16.5" customHeight="1">
      <c r="A100" s="39"/>
      <c r="B100" s="40"/>
      <c r="C100" s="214" t="s">
        <v>222</v>
      </c>
      <c r="D100" s="214" t="s">
        <v>159</v>
      </c>
      <c r="E100" s="215" t="s">
        <v>3172</v>
      </c>
      <c r="F100" s="216" t="s">
        <v>3173</v>
      </c>
      <c r="G100" s="217" t="s">
        <v>273</v>
      </c>
      <c r="H100" s="218">
        <v>2</v>
      </c>
      <c r="I100" s="219"/>
      <c r="J100" s="220">
        <f>ROUND(I100*H100,2)</f>
        <v>0</v>
      </c>
      <c r="K100" s="216" t="s">
        <v>19</v>
      </c>
      <c r="L100" s="45"/>
      <c r="M100" s="221" t="s">
        <v>19</v>
      </c>
      <c r="N100" s="222" t="s">
        <v>43</v>
      </c>
      <c r="O100" s="85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5" t="s">
        <v>164</v>
      </c>
      <c r="AT100" s="225" t="s">
        <v>159</v>
      </c>
      <c r="AU100" s="225" t="s">
        <v>72</v>
      </c>
      <c r="AY100" s="18" t="s">
        <v>157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8" t="s">
        <v>80</v>
      </c>
      <c r="BK100" s="226">
        <f>ROUND(I100*H100,2)</f>
        <v>0</v>
      </c>
      <c r="BL100" s="18" t="s">
        <v>164</v>
      </c>
      <c r="BM100" s="225" t="s">
        <v>300</v>
      </c>
    </row>
    <row r="101" spans="1:47" s="2" customFormat="1" ht="12">
      <c r="A101" s="39"/>
      <c r="B101" s="40"/>
      <c r="C101" s="41"/>
      <c r="D101" s="227" t="s">
        <v>166</v>
      </c>
      <c r="E101" s="41"/>
      <c r="F101" s="228" t="s">
        <v>3173</v>
      </c>
      <c r="G101" s="41"/>
      <c r="H101" s="41"/>
      <c r="I101" s="229"/>
      <c r="J101" s="41"/>
      <c r="K101" s="41"/>
      <c r="L101" s="45"/>
      <c r="M101" s="230"/>
      <c r="N101" s="231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166</v>
      </c>
      <c r="AU101" s="18" t="s">
        <v>72</v>
      </c>
    </row>
    <row r="102" spans="1:65" s="2" customFormat="1" ht="16.5" customHeight="1">
      <c r="A102" s="39"/>
      <c r="B102" s="40"/>
      <c r="C102" s="214" t="s">
        <v>195</v>
      </c>
      <c r="D102" s="214" t="s">
        <v>159</v>
      </c>
      <c r="E102" s="215" t="s">
        <v>3174</v>
      </c>
      <c r="F102" s="216" t="s">
        <v>3175</v>
      </c>
      <c r="G102" s="217" t="s">
        <v>308</v>
      </c>
      <c r="H102" s="218">
        <v>1</v>
      </c>
      <c r="I102" s="219"/>
      <c r="J102" s="220">
        <f>ROUND(I102*H102,2)</f>
        <v>0</v>
      </c>
      <c r="K102" s="216" t="s">
        <v>19</v>
      </c>
      <c r="L102" s="45"/>
      <c r="M102" s="221" t="s">
        <v>19</v>
      </c>
      <c r="N102" s="222" t="s">
        <v>43</v>
      </c>
      <c r="O102" s="85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5" t="s">
        <v>164</v>
      </c>
      <c r="AT102" s="225" t="s">
        <v>159</v>
      </c>
      <c r="AU102" s="225" t="s">
        <v>72</v>
      </c>
      <c r="AY102" s="18" t="s">
        <v>157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8" t="s">
        <v>80</v>
      </c>
      <c r="BK102" s="226">
        <f>ROUND(I102*H102,2)</f>
        <v>0</v>
      </c>
      <c r="BL102" s="18" t="s">
        <v>164</v>
      </c>
      <c r="BM102" s="225" t="s">
        <v>315</v>
      </c>
    </row>
    <row r="103" spans="1:47" s="2" customFormat="1" ht="12">
      <c r="A103" s="39"/>
      <c r="B103" s="40"/>
      <c r="C103" s="41"/>
      <c r="D103" s="227" t="s">
        <v>166</v>
      </c>
      <c r="E103" s="41"/>
      <c r="F103" s="228" t="s">
        <v>3175</v>
      </c>
      <c r="G103" s="41"/>
      <c r="H103" s="41"/>
      <c r="I103" s="229"/>
      <c r="J103" s="41"/>
      <c r="K103" s="41"/>
      <c r="L103" s="45"/>
      <c r="M103" s="230"/>
      <c r="N103" s="231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166</v>
      </c>
      <c r="AU103" s="18" t="s">
        <v>72</v>
      </c>
    </row>
    <row r="104" spans="1:65" s="2" customFormat="1" ht="16.5" customHeight="1">
      <c r="A104" s="39"/>
      <c r="B104" s="40"/>
      <c r="C104" s="214" t="s">
        <v>236</v>
      </c>
      <c r="D104" s="214" t="s">
        <v>159</v>
      </c>
      <c r="E104" s="215" t="s">
        <v>3176</v>
      </c>
      <c r="F104" s="216" t="s">
        <v>3177</v>
      </c>
      <c r="G104" s="217" t="s">
        <v>308</v>
      </c>
      <c r="H104" s="218">
        <v>1</v>
      </c>
      <c r="I104" s="219"/>
      <c r="J104" s="220">
        <f>ROUND(I104*H104,2)</f>
        <v>0</v>
      </c>
      <c r="K104" s="216" t="s">
        <v>19</v>
      </c>
      <c r="L104" s="45"/>
      <c r="M104" s="221" t="s">
        <v>19</v>
      </c>
      <c r="N104" s="222" t="s">
        <v>43</v>
      </c>
      <c r="O104" s="85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5" t="s">
        <v>164</v>
      </c>
      <c r="AT104" s="225" t="s">
        <v>159</v>
      </c>
      <c r="AU104" s="225" t="s">
        <v>72</v>
      </c>
      <c r="AY104" s="18" t="s">
        <v>157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8" t="s">
        <v>80</v>
      </c>
      <c r="BK104" s="226">
        <f>ROUND(I104*H104,2)</f>
        <v>0</v>
      </c>
      <c r="BL104" s="18" t="s">
        <v>164</v>
      </c>
      <c r="BM104" s="225" t="s">
        <v>332</v>
      </c>
    </row>
    <row r="105" spans="1:47" s="2" customFormat="1" ht="12">
      <c r="A105" s="39"/>
      <c r="B105" s="40"/>
      <c r="C105" s="41"/>
      <c r="D105" s="227" t="s">
        <v>166</v>
      </c>
      <c r="E105" s="41"/>
      <c r="F105" s="228" t="s">
        <v>3177</v>
      </c>
      <c r="G105" s="41"/>
      <c r="H105" s="41"/>
      <c r="I105" s="229"/>
      <c r="J105" s="41"/>
      <c r="K105" s="41"/>
      <c r="L105" s="45"/>
      <c r="M105" s="230"/>
      <c r="N105" s="231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166</v>
      </c>
      <c r="AU105" s="18" t="s">
        <v>72</v>
      </c>
    </row>
    <row r="106" spans="1:65" s="2" customFormat="1" ht="16.5" customHeight="1">
      <c r="A106" s="39"/>
      <c r="B106" s="40"/>
      <c r="C106" s="214" t="s">
        <v>244</v>
      </c>
      <c r="D106" s="214" t="s">
        <v>159</v>
      </c>
      <c r="E106" s="215" t="s">
        <v>3178</v>
      </c>
      <c r="F106" s="216" t="s">
        <v>3179</v>
      </c>
      <c r="G106" s="217" t="s">
        <v>308</v>
      </c>
      <c r="H106" s="218">
        <v>3</v>
      </c>
      <c r="I106" s="219"/>
      <c r="J106" s="220">
        <f>ROUND(I106*H106,2)</f>
        <v>0</v>
      </c>
      <c r="K106" s="216" t="s">
        <v>19</v>
      </c>
      <c r="L106" s="45"/>
      <c r="M106" s="221" t="s">
        <v>19</v>
      </c>
      <c r="N106" s="222" t="s">
        <v>43</v>
      </c>
      <c r="O106" s="85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5" t="s">
        <v>164</v>
      </c>
      <c r="AT106" s="225" t="s">
        <v>159</v>
      </c>
      <c r="AU106" s="225" t="s">
        <v>72</v>
      </c>
      <c r="AY106" s="18" t="s">
        <v>157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8" t="s">
        <v>80</v>
      </c>
      <c r="BK106" s="226">
        <f>ROUND(I106*H106,2)</f>
        <v>0</v>
      </c>
      <c r="BL106" s="18" t="s">
        <v>164</v>
      </c>
      <c r="BM106" s="225" t="s">
        <v>345</v>
      </c>
    </row>
    <row r="107" spans="1:47" s="2" customFormat="1" ht="12">
      <c r="A107" s="39"/>
      <c r="B107" s="40"/>
      <c r="C107" s="41"/>
      <c r="D107" s="227" t="s">
        <v>166</v>
      </c>
      <c r="E107" s="41"/>
      <c r="F107" s="228" t="s">
        <v>3179</v>
      </c>
      <c r="G107" s="41"/>
      <c r="H107" s="41"/>
      <c r="I107" s="229"/>
      <c r="J107" s="41"/>
      <c r="K107" s="41"/>
      <c r="L107" s="45"/>
      <c r="M107" s="230"/>
      <c r="N107" s="231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166</v>
      </c>
      <c r="AU107" s="18" t="s">
        <v>72</v>
      </c>
    </row>
    <row r="108" spans="1:65" s="2" customFormat="1" ht="16.5" customHeight="1">
      <c r="A108" s="39"/>
      <c r="B108" s="40"/>
      <c r="C108" s="214" t="s">
        <v>270</v>
      </c>
      <c r="D108" s="214" t="s">
        <v>159</v>
      </c>
      <c r="E108" s="215" t="s">
        <v>3180</v>
      </c>
      <c r="F108" s="216" t="s">
        <v>3181</v>
      </c>
      <c r="G108" s="217" t="s">
        <v>308</v>
      </c>
      <c r="H108" s="218">
        <v>2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164</v>
      </c>
      <c r="AT108" s="225" t="s">
        <v>159</v>
      </c>
      <c r="AU108" s="225" t="s">
        <v>72</v>
      </c>
      <c r="AY108" s="18" t="s">
        <v>157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80</v>
      </c>
      <c r="BK108" s="226">
        <f>ROUND(I108*H108,2)</f>
        <v>0</v>
      </c>
      <c r="BL108" s="18" t="s">
        <v>164</v>
      </c>
      <c r="BM108" s="225" t="s">
        <v>359</v>
      </c>
    </row>
    <row r="109" spans="1:47" s="2" customFormat="1" ht="12">
      <c r="A109" s="39"/>
      <c r="B109" s="40"/>
      <c r="C109" s="41"/>
      <c r="D109" s="227" t="s">
        <v>166</v>
      </c>
      <c r="E109" s="41"/>
      <c r="F109" s="228" t="s">
        <v>3181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166</v>
      </c>
      <c r="AU109" s="18" t="s">
        <v>72</v>
      </c>
    </row>
    <row r="110" spans="1:65" s="2" customFormat="1" ht="16.5" customHeight="1">
      <c r="A110" s="39"/>
      <c r="B110" s="40"/>
      <c r="C110" s="214" t="s">
        <v>275</v>
      </c>
      <c r="D110" s="214" t="s">
        <v>159</v>
      </c>
      <c r="E110" s="215" t="s">
        <v>3182</v>
      </c>
      <c r="F110" s="216" t="s">
        <v>3183</v>
      </c>
      <c r="G110" s="217" t="s">
        <v>308</v>
      </c>
      <c r="H110" s="218">
        <v>3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72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366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3183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72</v>
      </c>
    </row>
    <row r="112" spans="1:65" s="2" customFormat="1" ht="16.5" customHeight="1">
      <c r="A112" s="39"/>
      <c r="B112" s="40"/>
      <c r="C112" s="214" t="s">
        <v>283</v>
      </c>
      <c r="D112" s="214" t="s">
        <v>159</v>
      </c>
      <c r="E112" s="215" t="s">
        <v>3184</v>
      </c>
      <c r="F112" s="216" t="s">
        <v>3185</v>
      </c>
      <c r="G112" s="217" t="s">
        <v>308</v>
      </c>
      <c r="H112" s="218">
        <v>1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72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381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3185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72</v>
      </c>
    </row>
    <row r="114" spans="1:65" s="2" customFormat="1" ht="16.5" customHeight="1">
      <c r="A114" s="39"/>
      <c r="B114" s="40"/>
      <c r="C114" s="214" t="s">
        <v>8</v>
      </c>
      <c r="D114" s="214" t="s">
        <v>159</v>
      </c>
      <c r="E114" s="215" t="s">
        <v>3186</v>
      </c>
      <c r="F114" s="216" t="s">
        <v>3187</v>
      </c>
      <c r="G114" s="217" t="s">
        <v>308</v>
      </c>
      <c r="H114" s="218">
        <v>1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72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401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3187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72</v>
      </c>
    </row>
    <row r="116" spans="1:65" s="2" customFormat="1" ht="16.5" customHeight="1">
      <c r="A116" s="39"/>
      <c r="B116" s="40"/>
      <c r="C116" s="214" t="s">
        <v>300</v>
      </c>
      <c r="D116" s="214" t="s">
        <v>159</v>
      </c>
      <c r="E116" s="215" t="s">
        <v>3188</v>
      </c>
      <c r="F116" s="216" t="s">
        <v>3189</v>
      </c>
      <c r="G116" s="217" t="s">
        <v>308</v>
      </c>
      <c r="H116" s="218">
        <v>1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72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416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3189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72</v>
      </c>
    </row>
    <row r="118" spans="1:65" s="2" customFormat="1" ht="16.5" customHeight="1">
      <c r="A118" s="39"/>
      <c r="B118" s="40"/>
      <c r="C118" s="214" t="s">
        <v>305</v>
      </c>
      <c r="D118" s="214" t="s">
        <v>159</v>
      </c>
      <c r="E118" s="215" t="s">
        <v>3190</v>
      </c>
      <c r="F118" s="216" t="s">
        <v>3191</v>
      </c>
      <c r="G118" s="217" t="s">
        <v>273</v>
      </c>
      <c r="H118" s="218">
        <v>1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72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428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3191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72</v>
      </c>
    </row>
    <row r="120" spans="1:65" s="2" customFormat="1" ht="16.5" customHeight="1">
      <c r="A120" s="39"/>
      <c r="B120" s="40"/>
      <c r="C120" s="214" t="s">
        <v>315</v>
      </c>
      <c r="D120" s="214" t="s">
        <v>159</v>
      </c>
      <c r="E120" s="215" t="s">
        <v>3192</v>
      </c>
      <c r="F120" s="216" t="s">
        <v>3193</v>
      </c>
      <c r="G120" s="217" t="s">
        <v>273</v>
      </c>
      <c r="H120" s="218">
        <v>1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72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442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3193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72</v>
      </c>
    </row>
    <row r="122" spans="1:65" s="2" customFormat="1" ht="21.75" customHeight="1">
      <c r="A122" s="39"/>
      <c r="B122" s="40"/>
      <c r="C122" s="214" t="s">
        <v>322</v>
      </c>
      <c r="D122" s="214" t="s">
        <v>159</v>
      </c>
      <c r="E122" s="215" t="s">
        <v>3194</v>
      </c>
      <c r="F122" s="216" t="s">
        <v>3195</v>
      </c>
      <c r="G122" s="217" t="s">
        <v>308</v>
      </c>
      <c r="H122" s="218">
        <v>1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72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454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3195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72</v>
      </c>
    </row>
    <row r="124" spans="1:65" s="2" customFormat="1" ht="21.75" customHeight="1">
      <c r="A124" s="39"/>
      <c r="B124" s="40"/>
      <c r="C124" s="214" t="s">
        <v>332</v>
      </c>
      <c r="D124" s="214" t="s">
        <v>159</v>
      </c>
      <c r="E124" s="215" t="s">
        <v>3196</v>
      </c>
      <c r="F124" s="216" t="s">
        <v>3197</v>
      </c>
      <c r="G124" s="217" t="s">
        <v>247</v>
      </c>
      <c r="H124" s="218">
        <v>10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72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468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3197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72</v>
      </c>
    </row>
    <row r="126" spans="1:65" s="2" customFormat="1" ht="21.75" customHeight="1">
      <c r="A126" s="39"/>
      <c r="B126" s="40"/>
      <c r="C126" s="214" t="s">
        <v>7</v>
      </c>
      <c r="D126" s="214" t="s">
        <v>159</v>
      </c>
      <c r="E126" s="215" t="s">
        <v>3198</v>
      </c>
      <c r="F126" s="216" t="s">
        <v>3199</v>
      </c>
      <c r="G126" s="217" t="s">
        <v>247</v>
      </c>
      <c r="H126" s="218">
        <v>25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72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487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3199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72</v>
      </c>
    </row>
    <row r="128" spans="1:65" s="2" customFormat="1" ht="21.75" customHeight="1">
      <c r="A128" s="39"/>
      <c r="B128" s="40"/>
      <c r="C128" s="214" t="s">
        <v>345</v>
      </c>
      <c r="D128" s="214" t="s">
        <v>159</v>
      </c>
      <c r="E128" s="215" t="s">
        <v>3200</v>
      </c>
      <c r="F128" s="216" t="s">
        <v>3201</v>
      </c>
      <c r="G128" s="217" t="s">
        <v>247</v>
      </c>
      <c r="H128" s="218">
        <v>50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72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504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3201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72</v>
      </c>
    </row>
    <row r="130" spans="1:65" s="2" customFormat="1" ht="16.5" customHeight="1">
      <c r="A130" s="39"/>
      <c r="B130" s="40"/>
      <c r="C130" s="214" t="s">
        <v>352</v>
      </c>
      <c r="D130" s="214" t="s">
        <v>159</v>
      </c>
      <c r="E130" s="215" t="s">
        <v>3202</v>
      </c>
      <c r="F130" s="216" t="s">
        <v>3203</v>
      </c>
      <c r="G130" s="217" t="s">
        <v>3204</v>
      </c>
      <c r="H130" s="218">
        <v>1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72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515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3203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72</v>
      </c>
    </row>
    <row r="132" spans="1:65" s="2" customFormat="1" ht="16.5" customHeight="1">
      <c r="A132" s="39"/>
      <c r="B132" s="40"/>
      <c r="C132" s="214" t="s">
        <v>359</v>
      </c>
      <c r="D132" s="214" t="s">
        <v>159</v>
      </c>
      <c r="E132" s="215" t="s">
        <v>3205</v>
      </c>
      <c r="F132" s="216" t="s">
        <v>3206</v>
      </c>
      <c r="G132" s="217" t="s">
        <v>3204</v>
      </c>
      <c r="H132" s="218">
        <v>1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72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528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3206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72</v>
      </c>
    </row>
    <row r="134" spans="1:65" s="2" customFormat="1" ht="16.5" customHeight="1">
      <c r="A134" s="39"/>
      <c r="B134" s="40"/>
      <c r="C134" s="214" t="s">
        <v>741</v>
      </c>
      <c r="D134" s="214" t="s">
        <v>159</v>
      </c>
      <c r="E134" s="215" t="s">
        <v>3207</v>
      </c>
      <c r="F134" s="216" t="s">
        <v>3208</v>
      </c>
      <c r="G134" s="217" t="s">
        <v>308</v>
      </c>
      <c r="H134" s="218">
        <v>1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72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547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3208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72</v>
      </c>
    </row>
    <row r="136" spans="1:65" s="2" customFormat="1" ht="16.5" customHeight="1">
      <c r="A136" s="39"/>
      <c r="B136" s="40"/>
      <c r="C136" s="214" t="s">
        <v>366</v>
      </c>
      <c r="D136" s="214" t="s">
        <v>159</v>
      </c>
      <c r="E136" s="215" t="s">
        <v>3209</v>
      </c>
      <c r="F136" s="216" t="s">
        <v>3210</v>
      </c>
      <c r="G136" s="217" t="s">
        <v>308</v>
      </c>
      <c r="H136" s="218">
        <v>1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72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567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3210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72</v>
      </c>
    </row>
    <row r="138" spans="1:65" s="2" customFormat="1" ht="21.75" customHeight="1">
      <c r="A138" s="39"/>
      <c r="B138" s="40"/>
      <c r="C138" s="214" t="s">
        <v>374</v>
      </c>
      <c r="D138" s="214" t="s">
        <v>159</v>
      </c>
      <c r="E138" s="215" t="s">
        <v>3211</v>
      </c>
      <c r="F138" s="216" t="s">
        <v>3212</v>
      </c>
      <c r="G138" s="217" t="s">
        <v>273</v>
      </c>
      <c r="H138" s="218">
        <v>1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72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576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3212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72</v>
      </c>
    </row>
    <row r="140" spans="1:65" s="2" customFormat="1" ht="16.5" customHeight="1">
      <c r="A140" s="39"/>
      <c r="B140" s="40"/>
      <c r="C140" s="214" t="s">
        <v>381</v>
      </c>
      <c r="D140" s="214" t="s">
        <v>159</v>
      </c>
      <c r="E140" s="215" t="s">
        <v>3213</v>
      </c>
      <c r="F140" s="216" t="s">
        <v>3214</v>
      </c>
      <c r="G140" s="217" t="s">
        <v>308</v>
      </c>
      <c r="H140" s="218">
        <v>1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72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585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3214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72</v>
      </c>
    </row>
    <row r="142" spans="1:65" s="2" customFormat="1" ht="16.5" customHeight="1">
      <c r="A142" s="39"/>
      <c r="B142" s="40"/>
      <c r="C142" s="214" t="s">
        <v>392</v>
      </c>
      <c r="D142" s="214" t="s">
        <v>159</v>
      </c>
      <c r="E142" s="215" t="s">
        <v>3215</v>
      </c>
      <c r="F142" s="216" t="s">
        <v>3216</v>
      </c>
      <c r="G142" s="217" t="s">
        <v>308</v>
      </c>
      <c r="H142" s="218">
        <v>1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72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601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3216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72</v>
      </c>
    </row>
    <row r="144" spans="1:65" s="2" customFormat="1" ht="21.75" customHeight="1">
      <c r="A144" s="39"/>
      <c r="B144" s="40"/>
      <c r="C144" s="214" t="s">
        <v>401</v>
      </c>
      <c r="D144" s="214" t="s">
        <v>159</v>
      </c>
      <c r="E144" s="215" t="s">
        <v>3217</v>
      </c>
      <c r="F144" s="216" t="s">
        <v>3218</v>
      </c>
      <c r="G144" s="217" t="s">
        <v>190</v>
      </c>
      <c r="H144" s="218">
        <v>0.617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72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626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3218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72</v>
      </c>
    </row>
    <row r="146" spans="1:65" s="2" customFormat="1" ht="21.75" customHeight="1">
      <c r="A146" s="39"/>
      <c r="B146" s="40"/>
      <c r="C146" s="214" t="s">
        <v>408</v>
      </c>
      <c r="D146" s="214" t="s">
        <v>159</v>
      </c>
      <c r="E146" s="215" t="s">
        <v>3219</v>
      </c>
      <c r="F146" s="216" t="s">
        <v>3220</v>
      </c>
      <c r="G146" s="217" t="s">
        <v>190</v>
      </c>
      <c r="H146" s="218">
        <v>0.465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72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641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3220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72</v>
      </c>
    </row>
    <row r="148" spans="1:65" s="2" customFormat="1" ht="21.75" customHeight="1">
      <c r="A148" s="39"/>
      <c r="B148" s="40"/>
      <c r="C148" s="214" t="s">
        <v>416</v>
      </c>
      <c r="D148" s="214" t="s">
        <v>159</v>
      </c>
      <c r="E148" s="215" t="s">
        <v>3221</v>
      </c>
      <c r="F148" s="216" t="s">
        <v>3222</v>
      </c>
      <c r="G148" s="217" t="s">
        <v>247</v>
      </c>
      <c r="H148" s="218">
        <v>42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72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252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3223</v>
      </c>
      <c r="G149" s="41"/>
      <c r="H149" s="41"/>
      <c r="I149" s="229"/>
      <c r="J149" s="41"/>
      <c r="K149" s="41"/>
      <c r="L149" s="45"/>
      <c r="M149" s="289"/>
      <c r="N149" s="290"/>
      <c r="O149" s="291"/>
      <c r="P149" s="291"/>
      <c r="Q149" s="291"/>
      <c r="R149" s="291"/>
      <c r="S149" s="291"/>
      <c r="T149" s="29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72</v>
      </c>
    </row>
    <row r="150" spans="1:31" s="2" customFormat="1" ht="6.95" customHeight="1">
      <c r="A150" s="39"/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45"/>
      <c r="M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</sheetData>
  <sheetProtection password="CC35" sheet="1" objects="1" scenarios="1" formatColumns="0" formatRows="0" autoFilter="0"/>
  <autoFilter ref="C84:K14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3:H73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1"/>
      <c r="AT3" s="18" t="s">
        <v>82</v>
      </c>
    </row>
    <row r="4" spans="2:46" s="1" customFormat="1" ht="24.95" customHeight="1">
      <c r="B4" s="21"/>
      <c r="D4" s="142" t="s">
        <v>119</v>
      </c>
      <c r="L4" s="21"/>
      <c r="M4" s="14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4" t="s">
        <v>16</v>
      </c>
      <c r="L6" s="21"/>
    </row>
    <row r="7" spans="2:12" s="1" customFormat="1" ht="26.25" customHeight="1">
      <c r="B7" s="21"/>
      <c r="E7" s="145" t="str">
        <f>'Rekapitulace stavby'!K6</f>
        <v>Rekonstrukce objektu č.p. 2983 U Synagogy SO01 stavební úpravy budovy rev9</v>
      </c>
      <c r="F7" s="144"/>
      <c r="G7" s="144"/>
      <c r="H7" s="144"/>
      <c r="L7" s="21"/>
    </row>
    <row r="8" spans="2:12" s="1" customFormat="1" ht="12" customHeight="1">
      <c r="B8" s="21"/>
      <c r="D8" s="144" t="s">
        <v>120</v>
      </c>
      <c r="L8" s="21"/>
    </row>
    <row r="9" spans="1:31" s="2" customFormat="1" ht="16.5" customHeight="1">
      <c r="A9" s="39"/>
      <c r="B9" s="45"/>
      <c r="C9" s="39"/>
      <c r="D9" s="39"/>
      <c r="E9" s="145" t="s">
        <v>650</v>
      </c>
      <c r="F9" s="39"/>
      <c r="G9" s="39"/>
      <c r="H9" s="39"/>
      <c r="I9" s="39"/>
      <c r="J9" s="39"/>
      <c r="K9" s="39"/>
      <c r="L9" s="14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4" t="s">
        <v>2097</v>
      </c>
      <c r="E10" s="39"/>
      <c r="F10" s="39"/>
      <c r="G10" s="39"/>
      <c r="H10" s="39"/>
      <c r="I10" s="39"/>
      <c r="J10" s="39"/>
      <c r="K10" s="39"/>
      <c r="L10" s="14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7" t="s">
        <v>3224</v>
      </c>
      <c r="F11" s="39"/>
      <c r="G11" s="39"/>
      <c r="H11" s="39"/>
      <c r="I11" s="39"/>
      <c r="J11" s="39"/>
      <c r="K11" s="39"/>
      <c r="L11" s="14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4" t="s">
        <v>18</v>
      </c>
      <c r="E13" s="39"/>
      <c r="F13" s="134" t="s">
        <v>19</v>
      </c>
      <c r="G13" s="39"/>
      <c r="H13" s="39"/>
      <c r="I13" s="144" t="s">
        <v>20</v>
      </c>
      <c r="J13" s="134" t="s">
        <v>19</v>
      </c>
      <c r="K13" s="39"/>
      <c r="L13" s="14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4" t="s">
        <v>21</v>
      </c>
      <c r="E14" s="39"/>
      <c r="F14" s="134" t="s">
        <v>32</v>
      </c>
      <c r="G14" s="39"/>
      <c r="H14" s="39"/>
      <c r="I14" s="144" t="s">
        <v>23</v>
      </c>
      <c r="J14" s="148" t="str">
        <f>'Rekapitulace stavby'!AN8</f>
        <v>3. 11. 2021</v>
      </c>
      <c r="K14" s="39"/>
      <c r="L14" s="14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4" t="s">
        <v>25</v>
      </c>
      <c r="E16" s="39"/>
      <c r="F16" s="39"/>
      <c r="G16" s="39"/>
      <c r="H16" s="39"/>
      <c r="I16" s="144" t="s">
        <v>26</v>
      </c>
      <c r="J16" s="134" t="str">
        <f>IF('Rekapitulace stavby'!AN10="","",'Rekapitulace stavby'!AN10)</f>
        <v/>
      </c>
      <c r="K16" s="39"/>
      <c r="L16" s="14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Č. Lípa</v>
      </c>
      <c r="F17" s="39"/>
      <c r="G17" s="39"/>
      <c r="H17" s="39"/>
      <c r="I17" s="144" t="s">
        <v>28</v>
      </c>
      <c r="J17" s="134" t="str">
        <f>IF('Rekapitulace stavby'!AN11="","",'Rekapitulace stavby'!AN11)</f>
        <v/>
      </c>
      <c r="K17" s="39"/>
      <c r="L17" s="14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4" t="s">
        <v>29</v>
      </c>
      <c r="E19" s="39"/>
      <c r="F19" s="39"/>
      <c r="G19" s="39"/>
      <c r="H19" s="39"/>
      <c r="I19" s="144" t="s">
        <v>26</v>
      </c>
      <c r="J19" s="34" t="str">
        <f>'Rekapitulace stavby'!AN13</f>
        <v>Vyplň údaj</v>
      </c>
      <c r="K19" s="39"/>
      <c r="L19" s="14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4" t="s">
        <v>28</v>
      </c>
      <c r="J20" s="34" t="str">
        <f>'Rekapitulace stavby'!AN14</f>
        <v>Vyplň údaj</v>
      </c>
      <c r="K20" s="39"/>
      <c r="L20" s="14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4" t="s">
        <v>31</v>
      </c>
      <c r="E22" s="39"/>
      <c r="F22" s="39"/>
      <c r="G22" s="39"/>
      <c r="H22" s="39"/>
      <c r="I22" s="144" t="s">
        <v>26</v>
      </c>
      <c r="J22" s="134" t="str">
        <f>IF('Rekapitulace stavby'!AN16="","",'Rekapitulace stavby'!AN16)</f>
        <v/>
      </c>
      <c r="K22" s="39"/>
      <c r="L22" s="14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4" t="s">
        <v>28</v>
      </c>
      <c r="J23" s="134" t="str">
        <f>IF('Rekapitulace stavby'!AN17="","",'Rekapitulace stavby'!AN17)</f>
        <v/>
      </c>
      <c r="K23" s="39"/>
      <c r="L23" s="14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4" t="s">
        <v>34</v>
      </c>
      <c r="E25" s="39"/>
      <c r="F25" s="39"/>
      <c r="G25" s="39"/>
      <c r="H25" s="39"/>
      <c r="I25" s="144" t="s">
        <v>26</v>
      </c>
      <c r="J25" s="134" t="str">
        <f>IF('Rekapitulace stavby'!AN19="","",'Rekapitulace stavby'!AN19)</f>
        <v/>
      </c>
      <c r="K25" s="39"/>
      <c r="L25" s="14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4" t="s">
        <v>28</v>
      </c>
      <c r="J26" s="134" t="str">
        <f>IF('Rekapitulace stavby'!AN20="","",'Rekapitulace stavby'!AN20)</f>
        <v/>
      </c>
      <c r="K26" s="39"/>
      <c r="L26" s="14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4" t="s">
        <v>36</v>
      </c>
      <c r="E28" s="39"/>
      <c r="F28" s="39"/>
      <c r="G28" s="39"/>
      <c r="H28" s="39"/>
      <c r="I28" s="39"/>
      <c r="J28" s="39"/>
      <c r="K28" s="39"/>
      <c r="L28" s="14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9"/>
      <c r="B29" s="150"/>
      <c r="C29" s="149"/>
      <c r="D29" s="149"/>
      <c r="E29" s="151" t="s">
        <v>3225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3"/>
      <c r="E31" s="153"/>
      <c r="F31" s="153"/>
      <c r="G31" s="153"/>
      <c r="H31" s="153"/>
      <c r="I31" s="153"/>
      <c r="J31" s="153"/>
      <c r="K31" s="153"/>
      <c r="L31" s="14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4" t="s">
        <v>38</v>
      </c>
      <c r="E32" s="39"/>
      <c r="F32" s="39"/>
      <c r="G32" s="39"/>
      <c r="H32" s="39"/>
      <c r="I32" s="39"/>
      <c r="J32" s="155">
        <f>ROUND(J91,2)</f>
        <v>0</v>
      </c>
      <c r="K32" s="39"/>
      <c r="L32" s="14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3"/>
      <c r="E33" s="153"/>
      <c r="F33" s="153"/>
      <c r="G33" s="153"/>
      <c r="H33" s="153"/>
      <c r="I33" s="153"/>
      <c r="J33" s="153"/>
      <c r="K33" s="153"/>
      <c r="L33" s="14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6" t="s">
        <v>40</v>
      </c>
      <c r="G34" s="39"/>
      <c r="H34" s="39"/>
      <c r="I34" s="156" t="s">
        <v>39</v>
      </c>
      <c r="J34" s="156" t="s">
        <v>41</v>
      </c>
      <c r="K34" s="39"/>
      <c r="L34" s="14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7" t="s">
        <v>42</v>
      </c>
      <c r="E35" s="144" t="s">
        <v>43</v>
      </c>
      <c r="F35" s="158">
        <f>ROUND((SUM(BE91:BE299)),2)</f>
        <v>0</v>
      </c>
      <c r="G35" s="39"/>
      <c r="H35" s="39"/>
      <c r="I35" s="159">
        <v>0.21</v>
      </c>
      <c r="J35" s="158">
        <f>ROUND(((SUM(BE91:BE299))*I35),2)</f>
        <v>0</v>
      </c>
      <c r="K35" s="39"/>
      <c r="L35" s="14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4" t="s">
        <v>44</v>
      </c>
      <c r="F36" s="158">
        <f>ROUND((SUM(BF91:BF299)),2)</f>
        <v>0</v>
      </c>
      <c r="G36" s="39"/>
      <c r="H36" s="39"/>
      <c r="I36" s="159">
        <v>0.15</v>
      </c>
      <c r="J36" s="158">
        <f>ROUND(((SUM(BF91:BF299))*I36),2)</f>
        <v>0</v>
      </c>
      <c r="K36" s="39"/>
      <c r="L36" s="14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4" t="s">
        <v>45</v>
      </c>
      <c r="F37" s="158">
        <f>ROUND((SUM(BG91:BG299)),2)</f>
        <v>0</v>
      </c>
      <c r="G37" s="39"/>
      <c r="H37" s="39"/>
      <c r="I37" s="159">
        <v>0.21</v>
      </c>
      <c r="J37" s="158">
        <f>0</f>
        <v>0</v>
      </c>
      <c r="K37" s="39"/>
      <c r="L37" s="14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4" t="s">
        <v>46</v>
      </c>
      <c r="F38" s="158">
        <f>ROUND((SUM(BH91:BH299)),2)</f>
        <v>0</v>
      </c>
      <c r="G38" s="39"/>
      <c r="H38" s="39"/>
      <c r="I38" s="159">
        <v>0.15</v>
      </c>
      <c r="J38" s="158">
        <f>0</f>
        <v>0</v>
      </c>
      <c r="K38" s="39"/>
      <c r="L38" s="14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4" t="s">
        <v>47</v>
      </c>
      <c r="F39" s="158">
        <f>ROUND((SUM(BI91:BI299)),2)</f>
        <v>0</v>
      </c>
      <c r="G39" s="39"/>
      <c r="H39" s="39"/>
      <c r="I39" s="159">
        <v>0</v>
      </c>
      <c r="J39" s="158">
        <f>0</f>
        <v>0</v>
      </c>
      <c r="K39" s="39"/>
      <c r="L39" s="14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122</v>
      </c>
      <c r="D47" s="41"/>
      <c r="E47" s="41"/>
      <c r="F47" s="41"/>
      <c r="G47" s="41"/>
      <c r="H47" s="41"/>
      <c r="I47" s="41"/>
      <c r="J47" s="41"/>
      <c r="K47" s="41"/>
      <c r="L47" s="14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6.25" customHeight="1">
      <c r="A50" s="39"/>
      <c r="B50" s="40"/>
      <c r="C50" s="41"/>
      <c r="D50" s="41"/>
      <c r="E50" s="171" t="str">
        <f>E7</f>
        <v>Rekonstrukce objektu č.p. 2983 U Synagogy SO01 stavební úpravy budovy rev9</v>
      </c>
      <c r="F50" s="33"/>
      <c r="G50" s="33"/>
      <c r="H50" s="33"/>
      <c r="I50" s="41"/>
      <c r="J50" s="41"/>
      <c r="K50" s="41"/>
      <c r="L50" s="14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1" t="s">
        <v>650</v>
      </c>
      <c r="F52" s="41"/>
      <c r="G52" s="41"/>
      <c r="H52" s="41"/>
      <c r="I52" s="41"/>
      <c r="J52" s="41"/>
      <c r="K52" s="41"/>
      <c r="L52" s="14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2097</v>
      </c>
      <c r="D53" s="41"/>
      <c r="E53" s="41"/>
      <c r="F53" s="41"/>
      <c r="G53" s="41"/>
      <c r="H53" s="41"/>
      <c r="I53" s="41"/>
      <c r="J53" s="41"/>
      <c r="K53" s="41"/>
      <c r="L53" s="14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02f - Elektroinstalace</v>
      </c>
      <c r="F54" s="41"/>
      <c r="G54" s="41"/>
      <c r="H54" s="41"/>
      <c r="I54" s="41"/>
      <c r="J54" s="41"/>
      <c r="K54" s="41"/>
      <c r="L54" s="14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3. 11. 2021</v>
      </c>
      <c r="K56" s="41"/>
      <c r="L56" s="14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Č. Lípa</v>
      </c>
      <c r="G58" s="41"/>
      <c r="H58" s="41"/>
      <c r="I58" s="33" t="s">
        <v>31</v>
      </c>
      <c r="J58" s="37" t="str">
        <f>E23</f>
        <v xml:space="preserve"> </v>
      </c>
      <c r="K58" s="41"/>
      <c r="L58" s="14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2" t="s">
        <v>123</v>
      </c>
      <c r="D61" s="173"/>
      <c r="E61" s="173"/>
      <c r="F61" s="173"/>
      <c r="G61" s="173"/>
      <c r="H61" s="173"/>
      <c r="I61" s="173"/>
      <c r="J61" s="174" t="s">
        <v>124</v>
      </c>
      <c r="K61" s="173"/>
      <c r="L61" s="14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5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125</v>
      </c>
    </row>
    <row r="64" spans="1:31" s="9" customFormat="1" ht="24.95" customHeight="1">
      <c r="A64" s="9"/>
      <c r="B64" s="176"/>
      <c r="C64" s="177"/>
      <c r="D64" s="178" t="s">
        <v>3226</v>
      </c>
      <c r="E64" s="179"/>
      <c r="F64" s="179"/>
      <c r="G64" s="179"/>
      <c r="H64" s="179"/>
      <c r="I64" s="179"/>
      <c r="J64" s="180">
        <f>J92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3227</v>
      </c>
      <c r="E65" s="179"/>
      <c r="F65" s="179"/>
      <c r="G65" s="179"/>
      <c r="H65" s="179"/>
      <c r="I65" s="179"/>
      <c r="J65" s="180">
        <f>J107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3228</v>
      </c>
      <c r="E66" s="179"/>
      <c r="F66" s="179"/>
      <c r="G66" s="179"/>
      <c r="H66" s="179"/>
      <c r="I66" s="179"/>
      <c r="J66" s="180">
        <f>J170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3229</v>
      </c>
      <c r="E67" s="179"/>
      <c r="F67" s="179"/>
      <c r="G67" s="179"/>
      <c r="H67" s="179"/>
      <c r="I67" s="179"/>
      <c r="J67" s="180">
        <f>J183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3230</v>
      </c>
      <c r="E68" s="179"/>
      <c r="F68" s="179"/>
      <c r="G68" s="179"/>
      <c r="H68" s="179"/>
      <c r="I68" s="179"/>
      <c r="J68" s="180">
        <f>J252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3231</v>
      </c>
      <c r="E69" s="179"/>
      <c r="F69" s="179"/>
      <c r="G69" s="179"/>
      <c r="H69" s="179"/>
      <c r="I69" s="179"/>
      <c r="J69" s="180">
        <f>J289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142</v>
      </c>
      <c r="D76" s="41"/>
      <c r="E76" s="41"/>
      <c r="F76" s="41"/>
      <c r="G76" s="41"/>
      <c r="H76" s="41"/>
      <c r="I76" s="41"/>
      <c r="J76" s="41"/>
      <c r="K76" s="41"/>
      <c r="L76" s="14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25" customHeight="1">
      <c r="A79" s="39"/>
      <c r="B79" s="40"/>
      <c r="C79" s="41"/>
      <c r="D79" s="41"/>
      <c r="E79" s="171" t="str">
        <f>E7</f>
        <v>Rekonstrukce objektu č.p. 2983 U Synagogy SO01 stavební úpravy budovy rev9</v>
      </c>
      <c r="F79" s="33"/>
      <c r="G79" s="33"/>
      <c r="H79" s="33"/>
      <c r="I79" s="41"/>
      <c r="J79" s="41"/>
      <c r="K79" s="41"/>
      <c r="L79" s="14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1" t="s">
        <v>650</v>
      </c>
      <c r="F81" s="41"/>
      <c r="G81" s="41"/>
      <c r="H81" s="41"/>
      <c r="I81" s="41"/>
      <c r="J81" s="41"/>
      <c r="K81" s="41"/>
      <c r="L81" s="14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2097</v>
      </c>
      <c r="D82" s="41"/>
      <c r="E82" s="41"/>
      <c r="F82" s="41"/>
      <c r="G82" s="41"/>
      <c r="H82" s="41"/>
      <c r="I82" s="41"/>
      <c r="J82" s="41"/>
      <c r="K82" s="41"/>
      <c r="L82" s="14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02f - Elektroinstalace</v>
      </c>
      <c r="F83" s="41"/>
      <c r="G83" s="41"/>
      <c r="H83" s="41"/>
      <c r="I83" s="41"/>
      <c r="J83" s="41"/>
      <c r="K83" s="41"/>
      <c r="L83" s="14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3. 11. 2021</v>
      </c>
      <c r="K85" s="41"/>
      <c r="L85" s="14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Č. Lípa</v>
      </c>
      <c r="G87" s="41"/>
      <c r="H87" s="41"/>
      <c r="I87" s="33" t="s">
        <v>31</v>
      </c>
      <c r="J87" s="37" t="str">
        <f>E23</f>
        <v xml:space="preserve"> </v>
      </c>
      <c r="K87" s="41"/>
      <c r="L87" s="14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143</v>
      </c>
      <c r="D90" s="190" t="s">
        <v>57</v>
      </c>
      <c r="E90" s="190" t="s">
        <v>53</v>
      </c>
      <c r="F90" s="190" t="s">
        <v>54</v>
      </c>
      <c r="G90" s="190" t="s">
        <v>144</v>
      </c>
      <c r="H90" s="190" t="s">
        <v>145</v>
      </c>
      <c r="I90" s="190" t="s">
        <v>146</v>
      </c>
      <c r="J90" s="190" t="s">
        <v>124</v>
      </c>
      <c r="K90" s="191" t="s">
        <v>147</v>
      </c>
      <c r="L90" s="192"/>
      <c r="M90" s="93" t="s">
        <v>19</v>
      </c>
      <c r="N90" s="94" t="s">
        <v>42</v>
      </c>
      <c r="O90" s="94" t="s">
        <v>148</v>
      </c>
      <c r="P90" s="94" t="s">
        <v>149</v>
      </c>
      <c r="Q90" s="94" t="s">
        <v>150</v>
      </c>
      <c r="R90" s="94" t="s">
        <v>151</v>
      </c>
      <c r="S90" s="94" t="s">
        <v>152</v>
      </c>
      <c r="T90" s="95" t="s">
        <v>153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154</v>
      </c>
      <c r="D91" s="41"/>
      <c r="E91" s="41"/>
      <c r="F91" s="41"/>
      <c r="G91" s="41"/>
      <c r="H91" s="41"/>
      <c r="I91" s="41"/>
      <c r="J91" s="193">
        <f>BK91</f>
        <v>0</v>
      </c>
      <c r="K91" s="41"/>
      <c r="L91" s="45"/>
      <c r="M91" s="96"/>
      <c r="N91" s="194"/>
      <c r="O91" s="97"/>
      <c r="P91" s="195">
        <f>P92+P107+P170+P183+P252+P289</f>
        <v>0</v>
      </c>
      <c r="Q91" s="97"/>
      <c r="R91" s="195">
        <f>R92+R107+R170+R183+R252+R289</f>
        <v>0</v>
      </c>
      <c r="S91" s="97"/>
      <c r="T91" s="196">
        <f>T92+T107+T170+T183+T252+T289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125</v>
      </c>
      <c r="BK91" s="197">
        <f>BK92+BK107+BK170+BK183+BK252+BK289</f>
        <v>0</v>
      </c>
    </row>
    <row r="92" spans="1:63" s="12" customFormat="1" ht="25.9" customHeight="1">
      <c r="A92" s="12"/>
      <c r="B92" s="198"/>
      <c r="C92" s="199"/>
      <c r="D92" s="200" t="s">
        <v>71</v>
      </c>
      <c r="E92" s="201" t="s">
        <v>3083</v>
      </c>
      <c r="F92" s="201" t="s">
        <v>3232</v>
      </c>
      <c r="G92" s="199"/>
      <c r="H92" s="199"/>
      <c r="I92" s="202"/>
      <c r="J92" s="203">
        <f>BK92</f>
        <v>0</v>
      </c>
      <c r="K92" s="199"/>
      <c r="L92" s="204"/>
      <c r="M92" s="205"/>
      <c r="N92" s="206"/>
      <c r="O92" s="206"/>
      <c r="P92" s="207">
        <f>SUM(P93:P106)</f>
        <v>0</v>
      </c>
      <c r="Q92" s="206"/>
      <c r="R92" s="207">
        <f>SUM(R93:R106)</f>
        <v>0</v>
      </c>
      <c r="S92" s="206"/>
      <c r="T92" s="208">
        <f>SUM(T93:T106)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80</v>
      </c>
      <c r="AT92" s="210" t="s">
        <v>71</v>
      </c>
      <c r="AU92" s="210" t="s">
        <v>72</v>
      </c>
      <c r="AY92" s="209" t="s">
        <v>157</v>
      </c>
      <c r="BK92" s="211">
        <f>SUM(BK93:BK106)</f>
        <v>0</v>
      </c>
    </row>
    <row r="93" spans="1:65" s="2" customFormat="1" ht="78" customHeight="1">
      <c r="A93" s="39"/>
      <c r="B93" s="40"/>
      <c r="C93" s="214" t="s">
        <v>80</v>
      </c>
      <c r="D93" s="214" t="s">
        <v>159</v>
      </c>
      <c r="E93" s="215" t="s">
        <v>3233</v>
      </c>
      <c r="F93" s="216" t="s">
        <v>3234</v>
      </c>
      <c r="G93" s="217" t="s">
        <v>3087</v>
      </c>
      <c r="H93" s="218">
        <v>1</v>
      </c>
      <c r="I93" s="219"/>
      <c r="J93" s="220">
        <f>ROUND(I93*H93,2)</f>
        <v>0</v>
      </c>
      <c r="K93" s="216" t="s">
        <v>19</v>
      </c>
      <c r="L93" s="45"/>
      <c r="M93" s="221" t="s">
        <v>19</v>
      </c>
      <c r="N93" s="222" t="s">
        <v>43</v>
      </c>
      <c r="O93" s="85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5" t="s">
        <v>164</v>
      </c>
      <c r="AT93" s="225" t="s">
        <v>159</v>
      </c>
      <c r="AU93" s="225" t="s">
        <v>80</v>
      </c>
      <c r="AY93" s="18" t="s">
        <v>157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8" t="s">
        <v>80</v>
      </c>
      <c r="BK93" s="226">
        <f>ROUND(I93*H93,2)</f>
        <v>0</v>
      </c>
      <c r="BL93" s="18" t="s">
        <v>164</v>
      </c>
      <c r="BM93" s="225" t="s">
        <v>82</v>
      </c>
    </row>
    <row r="94" spans="1:47" s="2" customFormat="1" ht="12">
      <c r="A94" s="39"/>
      <c r="B94" s="40"/>
      <c r="C94" s="41"/>
      <c r="D94" s="227" t="s">
        <v>166</v>
      </c>
      <c r="E94" s="41"/>
      <c r="F94" s="228" t="s">
        <v>3235</v>
      </c>
      <c r="G94" s="41"/>
      <c r="H94" s="41"/>
      <c r="I94" s="229"/>
      <c r="J94" s="41"/>
      <c r="K94" s="41"/>
      <c r="L94" s="45"/>
      <c r="M94" s="230"/>
      <c r="N94" s="231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166</v>
      </c>
      <c r="AU94" s="18" t="s">
        <v>80</v>
      </c>
    </row>
    <row r="95" spans="1:65" s="2" customFormat="1" ht="16.5" customHeight="1">
      <c r="A95" s="39"/>
      <c r="B95" s="40"/>
      <c r="C95" s="214" t="s">
        <v>82</v>
      </c>
      <c r="D95" s="214" t="s">
        <v>159</v>
      </c>
      <c r="E95" s="215" t="s">
        <v>3236</v>
      </c>
      <c r="F95" s="216" t="s">
        <v>3237</v>
      </c>
      <c r="G95" s="217" t="s">
        <v>3087</v>
      </c>
      <c r="H95" s="218">
        <v>1</v>
      </c>
      <c r="I95" s="219"/>
      <c r="J95" s="220">
        <f>ROUND(I95*H95,2)</f>
        <v>0</v>
      </c>
      <c r="K95" s="216" t="s">
        <v>19</v>
      </c>
      <c r="L95" s="45"/>
      <c r="M95" s="221" t="s">
        <v>19</v>
      </c>
      <c r="N95" s="222" t="s">
        <v>43</v>
      </c>
      <c r="O95" s="85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5" t="s">
        <v>164</v>
      </c>
      <c r="AT95" s="225" t="s">
        <v>159</v>
      </c>
      <c r="AU95" s="225" t="s">
        <v>80</v>
      </c>
      <c r="AY95" s="18" t="s">
        <v>157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8" t="s">
        <v>80</v>
      </c>
      <c r="BK95" s="226">
        <f>ROUND(I95*H95,2)</f>
        <v>0</v>
      </c>
      <c r="BL95" s="18" t="s">
        <v>164</v>
      </c>
      <c r="BM95" s="225" t="s">
        <v>164</v>
      </c>
    </row>
    <row r="96" spans="1:47" s="2" customFormat="1" ht="12">
      <c r="A96" s="39"/>
      <c r="B96" s="40"/>
      <c r="C96" s="41"/>
      <c r="D96" s="227" t="s">
        <v>166</v>
      </c>
      <c r="E96" s="41"/>
      <c r="F96" s="228" t="s">
        <v>3238</v>
      </c>
      <c r="G96" s="41"/>
      <c r="H96" s="41"/>
      <c r="I96" s="229"/>
      <c r="J96" s="41"/>
      <c r="K96" s="41"/>
      <c r="L96" s="45"/>
      <c r="M96" s="230"/>
      <c r="N96" s="231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166</v>
      </c>
      <c r="AU96" s="18" t="s">
        <v>80</v>
      </c>
    </row>
    <row r="97" spans="1:65" s="2" customFormat="1" ht="16.5" customHeight="1">
      <c r="A97" s="39"/>
      <c r="B97" s="40"/>
      <c r="C97" s="214" t="s">
        <v>111</v>
      </c>
      <c r="D97" s="214" t="s">
        <v>159</v>
      </c>
      <c r="E97" s="215" t="s">
        <v>3239</v>
      </c>
      <c r="F97" s="216" t="s">
        <v>3240</v>
      </c>
      <c r="G97" s="217" t="s">
        <v>3087</v>
      </c>
      <c r="H97" s="218">
        <v>1</v>
      </c>
      <c r="I97" s="219"/>
      <c r="J97" s="220">
        <f>ROUND(I97*H97,2)</f>
        <v>0</v>
      </c>
      <c r="K97" s="216" t="s">
        <v>19</v>
      </c>
      <c r="L97" s="45"/>
      <c r="M97" s="221" t="s">
        <v>19</v>
      </c>
      <c r="N97" s="222" t="s">
        <v>43</v>
      </c>
      <c r="O97" s="85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5" t="s">
        <v>164</v>
      </c>
      <c r="AT97" s="225" t="s">
        <v>159</v>
      </c>
      <c r="AU97" s="225" t="s">
        <v>80</v>
      </c>
      <c r="AY97" s="18" t="s">
        <v>157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8" t="s">
        <v>80</v>
      </c>
      <c r="BK97" s="226">
        <f>ROUND(I97*H97,2)</f>
        <v>0</v>
      </c>
      <c r="BL97" s="18" t="s">
        <v>164</v>
      </c>
      <c r="BM97" s="225" t="s">
        <v>197</v>
      </c>
    </row>
    <row r="98" spans="1:47" s="2" customFormat="1" ht="12">
      <c r="A98" s="39"/>
      <c r="B98" s="40"/>
      <c r="C98" s="41"/>
      <c r="D98" s="227" t="s">
        <v>166</v>
      </c>
      <c r="E98" s="41"/>
      <c r="F98" s="228" t="s">
        <v>3241</v>
      </c>
      <c r="G98" s="41"/>
      <c r="H98" s="41"/>
      <c r="I98" s="229"/>
      <c r="J98" s="41"/>
      <c r="K98" s="41"/>
      <c r="L98" s="45"/>
      <c r="M98" s="230"/>
      <c r="N98" s="231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166</v>
      </c>
      <c r="AU98" s="18" t="s">
        <v>80</v>
      </c>
    </row>
    <row r="99" spans="1:65" s="2" customFormat="1" ht="16.5" customHeight="1">
      <c r="A99" s="39"/>
      <c r="B99" s="40"/>
      <c r="C99" s="214" t="s">
        <v>164</v>
      </c>
      <c r="D99" s="214" t="s">
        <v>159</v>
      </c>
      <c r="E99" s="215" t="s">
        <v>3242</v>
      </c>
      <c r="F99" s="216" t="s">
        <v>3243</v>
      </c>
      <c r="G99" s="217" t="s">
        <v>3087</v>
      </c>
      <c r="H99" s="218">
        <v>2</v>
      </c>
      <c r="I99" s="219"/>
      <c r="J99" s="220">
        <f>ROUND(I99*H99,2)</f>
        <v>0</v>
      </c>
      <c r="K99" s="216" t="s">
        <v>19</v>
      </c>
      <c r="L99" s="45"/>
      <c r="M99" s="221" t="s">
        <v>19</v>
      </c>
      <c r="N99" s="222" t="s">
        <v>43</v>
      </c>
      <c r="O99" s="85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5" t="s">
        <v>164</v>
      </c>
      <c r="AT99" s="225" t="s">
        <v>159</v>
      </c>
      <c r="AU99" s="225" t="s">
        <v>80</v>
      </c>
      <c r="AY99" s="18" t="s">
        <v>157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8" t="s">
        <v>80</v>
      </c>
      <c r="BK99" s="226">
        <f>ROUND(I99*H99,2)</f>
        <v>0</v>
      </c>
      <c r="BL99" s="18" t="s">
        <v>164</v>
      </c>
      <c r="BM99" s="225" t="s">
        <v>222</v>
      </c>
    </row>
    <row r="100" spans="1:47" s="2" customFormat="1" ht="12">
      <c r="A100" s="39"/>
      <c r="B100" s="40"/>
      <c r="C100" s="41"/>
      <c r="D100" s="227" t="s">
        <v>166</v>
      </c>
      <c r="E100" s="41"/>
      <c r="F100" s="228" t="s">
        <v>3244</v>
      </c>
      <c r="G100" s="41"/>
      <c r="H100" s="41"/>
      <c r="I100" s="229"/>
      <c r="J100" s="41"/>
      <c r="K100" s="41"/>
      <c r="L100" s="45"/>
      <c r="M100" s="230"/>
      <c r="N100" s="231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166</v>
      </c>
      <c r="AU100" s="18" t="s">
        <v>80</v>
      </c>
    </row>
    <row r="101" spans="1:65" s="2" customFormat="1" ht="89.25" customHeight="1">
      <c r="A101" s="39"/>
      <c r="B101" s="40"/>
      <c r="C101" s="214" t="s">
        <v>187</v>
      </c>
      <c r="D101" s="214" t="s">
        <v>159</v>
      </c>
      <c r="E101" s="215" t="s">
        <v>3245</v>
      </c>
      <c r="F101" s="216" t="s">
        <v>3246</v>
      </c>
      <c r="G101" s="217" t="s">
        <v>3087</v>
      </c>
      <c r="H101" s="218">
        <v>1</v>
      </c>
      <c r="I101" s="219"/>
      <c r="J101" s="220">
        <f>ROUND(I101*H101,2)</f>
        <v>0</v>
      </c>
      <c r="K101" s="216" t="s">
        <v>19</v>
      </c>
      <c r="L101" s="45"/>
      <c r="M101" s="221" t="s">
        <v>19</v>
      </c>
      <c r="N101" s="222" t="s">
        <v>43</v>
      </c>
      <c r="O101" s="85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5" t="s">
        <v>164</v>
      </c>
      <c r="AT101" s="225" t="s">
        <v>159</v>
      </c>
      <c r="AU101" s="225" t="s">
        <v>80</v>
      </c>
      <c r="AY101" s="18" t="s">
        <v>157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8" t="s">
        <v>80</v>
      </c>
      <c r="BK101" s="226">
        <f>ROUND(I101*H101,2)</f>
        <v>0</v>
      </c>
      <c r="BL101" s="18" t="s">
        <v>164</v>
      </c>
      <c r="BM101" s="225" t="s">
        <v>236</v>
      </c>
    </row>
    <row r="102" spans="1:47" s="2" customFormat="1" ht="12">
      <c r="A102" s="39"/>
      <c r="B102" s="40"/>
      <c r="C102" s="41"/>
      <c r="D102" s="227" t="s">
        <v>166</v>
      </c>
      <c r="E102" s="41"/>
      <c r="F102" s="228" t="s">
        <v>3247</v>
      </c>
      <c r="G102" s="41"/>
      <c r="H102" s="41"/>
      <c r="I102" s="229"/>
      <c r="J102" s="41"/>
      <c r="K102" s="41"/>
      <c r="L102" s="45"/>
      <c r="M102" s="230"/>
      <c r="N102" s="231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166</v>
      </c>
      <c r="AU102" s="18" t="s">
        <v>80</v>
      </c>
    </row>
    <row r="103" spans="1:65" s="2" customFormat="1" ht="89.25" customHeight="1">
      <c r="A103" s="39"/>
      <c r="B103" s="40"/>
      <c r="C103" s="214" t="s">
        <v>197</v>
      </c>
      <c r="D103" s="214" t="s">
        <v>159</v>
      </c>
      <c r="E103" s="215" t="s">
        <v>3248</v>
      </c>
      <c r="F103" s="216" t="s">
        <v>3249</v>
      </c>
      <c r="G103" s="217" t="s">
        <v>3087</v>
      </c>
      <c r="H103" s="218">
        <v>1</v>
      </c>
      <c r="I103" s="219"/>
      <c r="J103" s="220">
        <f>ROUND(I103*H103,2)</f>
        <v>0</v>
      </c>
      <c r="K103" s="216" t="s">
        <v>19</v>
      </c>
      <c r="L103" s="45"/>
      <c r="M103" s="221" t="s">
        <v>19</v>
      </c>
      <c r="N103" s="222" t="s">
        <v>43</v>
      </c>
      <c r="O103" s="85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5" t="s">
        <v>164</v>
      </c>
      <c r="AT103" s="225" t="s">
        <v>159</v>
      </c>
      <c r="AU103" s="225" t="s">
        <v>80</v>
      </c>
      <c r="AY103" s="18" t="s">
        <v>157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8" t="s">
        <v>80</v>
      </c>
      <c r="BK103" s="226">
        <f>ROUND(I103*H103,2)</f>
        <v>0</v>
      </c>
      <c r="BL103" s="18" t="s">
        <v>164</v>
      </c>
      <c r="BM103" s="225" t="s">
        <v>270</v>
      </c>
    </row>
    <row r="104" spans="1:47" s="2" customFormat="1" ht="12">
      <c r="A104" s="39"/>
      <c r="B104" s="40"/>
      <c r="C104" s="41"/>
      <c r="D104" s="227" t="s">
        <v>166</v>
      </c>
      <c r="E104" s="41"/>
      <c r="F104" s="228" t="s">
        <v>3250</v>
      </c>
      <c r="G104" s="41"/>
      <c r="H104" s="41"/>
      <c r="I104" s="229"/>
      <c r="J104" s="41"/>
      <c r="K104" s="41"/>
      <c r="L104" s="45"/>
      <c r="M104" s="230"/>
      <c r="N104" s="231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166</v>
      </c>
      <c r="AU104" s="18" t="s">
        <v>80</v>
      </c>
    </row>
    <row r="105" spans="1:65" s="2" customFormat="1" ht="16.5" customHeight="1">
      <c r="A105" s="39"/>
      <c r="B105" s="40"/>
      <c r="C105" s="214" t="s">
        <v>209</v>
      </c>
      <c r="D105" s="214" t="s">
        <v>159</v>
      </c>
      <c r="E105" s="215" t="s">
        <v>3251</v>
      </c>
      <c r="F105" s="216" t="s">
        <v>3252</v>
      </c>
      <c r="G105" s="217" t="s">
        <v>273</v>
      </c>
      <c r="H105" s="218">
        <v>1</v>
      </c>
      <c r="I105" s="219"/>
      <c r="J105" s="220">
        <f>ROUND(I105*H105,2)</f>
        <v>0</v>
      </c>
      <c r="K105" s="216" t="s">
        <v>19</v>
      </c>
      <c r="L105" s="45"/>
      <c r="M105" s="221" t="s">
        <v>19</v>
      </c>
      <c r="N105" s="222" t="s">
        <v>43</v>
      </c>
      <c r="O105" s="85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5" t="s">
        <v>164</v>
      </c>
      <c r="AT105" s="225" t="s">
        <v>159</v>
      </c>
      <c r="AU105" s="225" t="s">
        <v>80</v>
      </c>
      <c r="AY105" s="18" t="s">
        <v>157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8" t="s">
        <v>80</v>
      </c>
      <c r="BK105" s="226">
        <f>ROUND(I105*H105,2)</f>
        <v>0</v>
      </c>
      <c r="BL105" s="18" t="s">
        <v>164</v>
      </c>
      <c r="BM105" s="225" t="s">
        <v>283</v>
      </c>
    </row>
    <row r="106" spans="1:47" s="2" customFormat="1" ht="12">
      <c r="A106" s="39"/>
      <c r="B106" s="40"/>
      <c r="C106" s="41"/>
      <c r="D106" s="227" t="s">
        <v>166</v>
      </c>
      <c r="E106" s="41"/>
      <c r="F106" s="228" t="s">
        <v>3252</v>
      </c>
      <c r="G106" s="41"/>
      <c r="H106" s="41"/>
      <c r="I106" s="229"/>
      <c r="J106" s="41"/>
      <c r="K106" s="41"/>
      <c r="L106" s="45"/>
      <c r="M106" s="230"/>
      <c r="N106" s="231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166</v>
      </c>
      <c r="AU106" s="18" t="s">
        <v>80</v>
      </c>
    </row>
    <row r="107" spans="1:63" s="12" customFormat="1" ht="25.9" customHeight="1">
      <c r="A107" s="12"/>
      <c r="B107" s="198"/>
      <c r="C107" s="199"/>
      <c r="D107" s="200" t="s">
        <v>71</v>
      </c>
      <c r="E107" s="201" t="s">
        <v>3143</v>
      </c>
      <c r="F107" s="201" t="s">
        <v>3253</v>
      </c>
      <c r="G107" s="199"/>
      <c r="H107" s="199"/>
      <c r="I107" s="202"/>
      <c r="J107" s="203">
        <f>BK107</f>
        <v>0</v>
      </c>
      <c r="K107" s="199"/>
      <c r="L107" s="204"/>
      <c r="M107" s="205"/>
      <c r="N107" s="206"/>
      <c r="O107" s="206"/>
      <c r="P107" s="207">
        <f>SUM(P108:P169)</f>
        <v>0</v>
      </c>
      <c r="Q107" s="206"/>
      <c r="R107" s="207">
        <f>SUM(R108:R169)</f>
        <v>0</v>
      </c>
      <c r="S107" s="206"/>
      <c r="T107" s="208">
        <f>SUM(T108:T169)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9" t="s">
        <v>80</v>
      </c>
      <c r="AT107" s="210" t="s">
        <v>71</v>
      </c>
      <c r="AU107" s="210" t="s">
        <v>72</v>
      </c>
      <c r="AY107" s="209" t="s">
        <v>157</v>
      </c>
      <c r="BK107" s="211">
        <f>SUM(BK108:BK169)</f>
        <v>0</v>
      </c>
    </row>
    <row r="108" spans="1:65" s="2" customFormat="1" ht="16.5" customHeight="1">
      <c r="A108" s="39"/>
      <c r="B108" s="40"/>
      <c r="C108" s="214" t="s">
        <v>222</v>
      </c>
      <c r="D108" s="214" t="s">
        <v>159</v>
      </c>
      <c r="E108" s="215" t="s">
        <v>3254</v>
      </c>
      <c r="F108" s="216" t="s">
        <v>3255</v>
      </c>
      <c r="G108" s="217" t="s">
        <v>247</v>
      </c>
      <c r="H108" s="218">
        <v>25</v>
      </c>
      <c r="I108" s="219"/>
      <c r="J108" s="220">
        <f>ROUND(I108*H108,2)</f>
        <v>0</v>
      </c>
      <c r="K108" s="216" t="s">
        <v>19</v>
      </c>
      <c r="L108" s="45"/>
      <c r="M108" s="221" t="s">
        <v>19</v>
      </c>
      <c r="N108" s="222" t="s">
        <v>43</v>
      </c>
      <c r="O108" s="85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5" t="s">
        <v>164</v>
      </c>
      <c r="AT108" s="225" t="s">
        <v>159</v>
      </c>
      <c r="AU108" s="225" t="s">
        <v>80</v>
      </c>
      <c r="AY108" s="18" t="s">
        <v>157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8" t="s">
        <v>80</v>
      </c>
      <c r="BK108" s="226">
        <f>ROUND(I108*H108,2)</f>
        <v>0</v>
      </c>
      <c r="BL108" s="18" t="s">
        <v>164</v>
      </c>
      <c r="BM108" s="225" t="s">
        <v>300</v>
      </c>
    </row>
    <row r="109" spans="1:47" s="2" customFormat="1" ht="12">
      <c r="A109" s="39"/>
      <c r="B109" s="40"/>
      <c r="C109" s="41"/>
      <c r="D109" s="227" t="s">
        <v>166</v>
      </c>
      <c r="E109" s="41"/>
      <c r="F109" s="228" t="s">
        <v>3255</v>
      </c>
      <c r="G109" s="41"/>
      <c r="H109" s="41"/>
      <c r="I109" s="229"/>
      <c r="J109" s="41"/>
      <c r="K109" s="41"/>
      <c r="L109" s="45"/>
      <c r="M109" s="230"/>
      <c r="N109" s="231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166</v>
      </c>
      <c r="AU109" s="18" t="s">
        <v>80</v>
      </c>
    </row>
    <row r="110" spans="1:65" s="2" customFormat="1" ht="16.5" customHeight="1">
      <c r="A110" s="39"/>
      <c r="B110" s="40"/>
      <c r="C110" s="214" t="s">
        <v>195</v>
      </c>
      <c r="D110" s="214" t="s">
        <v>159</v>
      </c>
      <c r="E110" s="215" t="s">
        <v>3256</v>
      </c>
      <c r="F110" s="216" t="s">
        <v>3257</v>
      </c>
      <c r="G110" s="217" t="s">
        <v>247</v>
      </c>
      <c r="H110" s="218">
        <v>172</v>
      </c>
      <c r="I110" s="219"/>
      <c r="J110" s="220">
        <f>ROUND(I110*H110,2)</f>
        <v>0</v>
      </c>
      <c r="K110" s="216" t="s">
        <v>19</v>
      </c>
      <c r="L110" s="45"/>
      <c r="M110" s="221" t="s">
        <v>19</v>
      </c>
      <c r="N110" s="222" t="s">
        <v>43</v>
      </c>
      <c r="O110" s="85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5" t="s">
        <v>164</v>
      </c>
      <c r="AT110" s="225" t="s">
        <v>159</v>
      </c>
      <c r="AU110" s="225" t="s">
        <v>80</v>
      </c>
      <c r="AY110" s="18" t="s">
        <v>157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8" t="s">
        <v>80</v>
      </c>
      <c r="BK110" s="226">
        <f>ROUND(I110*H110,2)</f>
        <v>0</v>
      </c>
      <c r="BL110" s="18" t="s">
        <v>164</v>
      </c>
      <c r="BM110" s="225" t="s">
        <v>315</v>
      </c>
    </row>
    <row r="111" spans="1:47" s="2" customFormat="1" ht="12">
      <c r="A111" s="39"/>
      <c r="B111" s="40"/>
      <c r="C111" s="41"/>
      <c r="D111" s="227" t="s">
        <v>166</v>
      </c>
      <c r="E111" s="41"/>
      <c r="F111" s="228" t="s">
        <v>3257</v>
      </c>
      <c r="G111" s="41"/>
      <c r="H111" s="41"/>
      <c r="I111" s="229"/>
      <c r="J111" s="41"/>
      <c r="K111" s="41"/>
      <c r="L111" s="45"/>
      <c r="M111" s="230"/>
      <c r="N111" s="231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166</v>
      </c>
      <c r="AU111" s="18" t="s">
        <v>80</v>
      </c>
    </row>
    <row r="112" spans="1:65" s="2" customFormat="1" ht="16.5" customHeight="1">
      <c r="A112" s="39"/>
      <c r="B112" s="40"/>
      <c r="C112" s="214" t="s">
        <v>236</v>
      </c>
      <c r="D112" s="214" t="s">
        <v>159</v>
      </c>
      <c r="E112" s="215" t="s">
        <v>3258</v>
      </c>
      <c r="F112" s="216" t="s">
        <v>3259</v>
      </c>
      <c r="G112" s="217" t="s">
        <v>247</v>
      </c>
      <c r="H112" s="218">
        <v>325</v>
      </c>
      <c r="I112" s="219"/>
      <c r="J112" s="220">
        <f>ROUND(I112*H112,2)</f>
        <v>0</v>
      </c>
      <c r="K112" s="216" t="s">
        <v>19</v>
      </c>
      <c r="L112" s="45"/>
      <c r="M112" s="221" t="s">
        <v>19</v>
      </c>
      <c r="N112" s="222" t="s">
        <v>43</v>
      </c>
      <c r="O112" s="85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5" t="s">
        <v>164</v>
      </c>
      <c r="AT112" s="225" t="s">
        <v>159</v>
      </c>
      <c r="AU112" s="225" t="s">
        <v>80</v>
      </c>
      <c r="AY112" s="18" t="s">
        <v>157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8" t="s">
        <v>80</v>
      </c>
      <c r="BK112" s="226">
        <f>ROUND(I112*H112,2)</f>
        <v>0</v>
      </c>
      <c r="BL112" s="18" t="s">
        <v>164</v>
      </c>
      <c r="BM112" s="225" t="s">
        <v>332</v>
      </c>
    </row>
    <row r="113" spans="1:47" s="2" customFormat="1" ht="12">
      <c r="A113" s="39"/>
      <c r="B113" s="40"/>
      <c r="C113" s="41"/>
      <c r="D113" s="227" t="s">
        <v>166</v>
      </c>
      <c r="E113" s="41"/>
      <c r="F113" s="228" t="s">
        <v>3259</v>
      </c>
      <c r="G113" s="41"/>
      <c r="H113" s="41"/>
      <c r="I113" s="229"/>
      <c r="J113" s="41"/>
      <c r="K113" s="41"/>
      <c r="L113" s="45"/>
      <c r="M113" s="230"/>
      <c r="N113" s="231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166</v>
      </c>
      <c r="AU113" s="18" t="s">
        <v>80</v>
      </c>
    </row>
    <row r="114" spans="1:65" s="2" customFormat="1" ht="16.5" customHeight="1">
      <c r="A114" s="39"/>
      <c r="B114" s="40"/>
      <c r="C114" s="214" t="s">
        <v>244</v>
      </c>
      <c r="D114" s="214" t="s">
        <v>159</v>
      </c>
      <c r="E114" s="215" t="s">
        <v>3260</v>
      </c>
      <c r="F114" s="216" t="s">
        <v>3261</v>
      </c>
      <c r="G114" s="217" t="s">
        <v>247</v>
      </c>
      <c r="H114" s="218">
        <v>212</v>
      </c>
      <c r="I114" s="219"/>
      <c r="J114" s="220">
        <f>ROUND(I114*H114,2)</f>
        <v>0</v>
      </c>
      <c r="K114" s="216" t="s">
        <v>19</v>
      </c>
      <c r="L114" s="45"/>
      <c r="M114" s="221" t="s">
        <v>19</v>
      </c>
      <c r="N114" s="222" t="s">
        <v>43</v>
      </c>
      <c r="O114" s="85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5" t="s">
        <v>164</v>
      </c>
      <c r="AT114" s="225" t="s">
        <v>159</v>
      </c>
      <c r="AU114" s="225" t="s">
        <v>80</v>
      </c>
      <c r="AY114" s="18" t="s">
        <v>157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8" t="s">
        <v>80</v>
      </c>
      <c r="BK114" s="226">
        <f>ROUND(I114*H114,2)</f>
        <v>0</v>
      </c>
      <c r="BL114" s="18" t="s">
        <v>164</v>
      </c>
      <c r="BM114" s="225" t="s">
        <v>345</v>
      </c>
    </row>
    <row r="115" spans="1:47" s="2" customFormat="1" ht="12">
      <c r="A115" s="39"/>
      <c r="B115" s="40"/>
      <c r="C115" s="41"/>
      <c r="D115" s="227" t="s">
        <v>166</v>
      </c>
      <c r="E115" s="41"/>
      <c r="F115" s="228" t="s">
        <v>3261</v>
      </c>
      <c r="G115" s="41"/>
      <c r="H115" s="41"/>
      <c r="I115" s="229"/>
      <c r="J115" s="41"/>
      <c r="K115" s="41"/>
      <c r="L115" s="45"/>
      <c r="M115" s="230"/>
      <c r="N115" s="231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166</v>
      </c>
      <c r="AU115" s="18" t="s">
        <v>80</v>
      </c>
    </row>
    <row r="116" spans="1:65" s="2" customFormat="1" ht="16.5" customHeight="1">
      <c r="A116" s="39"/>
      <c r="B116" s="40"/>
      <c r="C116" s="214" t="s">
        <v>270</v>
      </c>
      <c r="D116" s="214" t="s">
        <v>159</v>
      </c>
      <c r="E116" s="215" t="s">
        <v>3262</v>
      </c>
      <c r="F116" s="216" t="s">
        <v>3263</v>
      </c>
      <c r="G116" s="217" t="s">
        <v>247</v>
      </c>
      <c r="H116" s="218">
        <v>237</v>
      </c>
      <c r="I116" s="219"/>
      <c r="J116" s="220">
        <f>ROUND(I116*H116,2)</f>
        <v>0</v>
      </c>
      <c r="K116" s="216" t="s">
        <v>19</v>
      </c>
      <c r="L116" s="45"/>
      <c r="M116" s="221" t="s">
        <v>19</v>
      </c>
      <c r="N116" s="222" t="s">
        <v>43</v>
      </c>
      <c r="O116" s="85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5" t="s">
        <v>164</v>
      </c>
      <c r="AT116" s="225" t="s">
        <v>159</v>
      </c>
      <c r="AU116" s="225" t="s">
        <v>80</v>
      </c>
      <c r="AY116" s="18" t="s">
        <v>157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8" t="s">
        <v>80</v>
      </c>
      <c r="BK116" s="226">
        <f>ROUND(I116*H116,2)</f>
        <v>0</v>
      </c>
      <c r="BL116" s="18" t="s">
        <v>164</v>
      </c>
      <c r="BM116" s="225" t="s">
        <v>359</v>
      </c>
    </row>
    <row r="117" spans="1:47" s="2" customFormat="1" ht="12">
      <c r="A117" s="39"/>
      <c r="B117" s="40"/>
      <c r="C117" s="41"/>
      <c r="D117" s="227" t="s">
        <v>166</v>
      </c>
      <c r="E117" s="41"/>
      <c r="F117" s="228" t="s">
        <v>3263</v>
      </c>
      <c r="G117" s="41"/>
      <c r="H117" s="41"/>
      <c r="I117" s="229"/>
      <c r="J117" s="41"/>
      <c r="K117" s="41"/>
      <c r="L117" s="45"/>
      <c r="M117" s="230"/>
      <c r="N117" s="231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166</v>
      </c>
      <c r="AU117" s="18" t="s">
        <v>80</v>
      </c>
    </row>
    <row r="118" spans="1:65" s="2" customFormat="1" ht="16.5" customHeight="1">
      <c r="A118" s="39"/>
      <c r="B118" s="40"/>
      <c r="C118" s="214" t="s">
        <v>275</v>
      </c>
      <c r="D118" s="214" t="s">
        <v>159</v>
      </c>
      <c r="E118" s="215" t="s">
        <v>3264</v>
      </c>
      <c r="F118" s="216" t="s">
        <v>3265</v>
      </c>
      <c r="G118" s="217" t="s">
        <v>247</v>
      </c>
      <c r="H118" s="218">
        <v>9815</v>
      </c>
      <c r="I118" s="219"/>
      <c r="J118" s="220">
        <f>ROUND(I118*H118,2)</f>
        <v>0</v>
      </c>
      <c r="K118" s="216" t="s">
        <v>19</v>
      </c>
      <c r="L118" s="45"/>
      <c r="M118" s="221" t="s">
        <v>19</v>
      </c>
      <c r="N118" s="222" t="s">
        <v>43</v>
      </c>
      <c r="O118" s="85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5" t="s">
        <v>164</v>
      </c>
      <c r="AT118" s="225" t="s">
        <v>159</v>
      </c>
      <c r="AU118" s="225" t="s">
        <v>80</v>
      </c>
      <c r="AY118" s="18" t="s">
        <v>157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8" t="s">
        <v>80</v>
      </c>
      <c r="BK118" s="226">
        <f>ROUND(I118*H118,2)</f>
        <v>0</v>
      </c>
      <c r="BL118" s="18" t="s">
        <v>164</v>
      </c>
      <c r="BM118" s="225" t="s">
        <v>366</v>
      </c>
    </row>
    <row r="119" spans="1:47" s="2" customFormat="1" ht="12">
      <c r="A119" s="39"/>
      <c r="B119" s="40"/>
      <c r="C119" s="41"/>
      <c r="D119" s="227" t="s">
        <v>166</v>
      </c>
      <c r="E119" s="41"/>
      <c r="F119" s="228" t="s">
        <v>3265</v>
      </c>
      <c r="G119" s="41"/>
      <c r="H119" s="41"/>
      <c r="I119" s="229"/>
      <c r="J119" s="41"/>
      <c r="K119" s="41"/>
      <c r="L119" s="45"/>
      <c r="M119" s="230"/>
      <c r="N119" s="231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166</v>
      </c>
      <c r="AU119" s="18" t="s">
        <v>80</v>
      </c>
    </row>
    <row r="120" spans="1:65" s="2" customFormat="1" ht="16.5" customHeight="1">
      <c r="A120" s="39"/>
      <c r="B120" s="40"/>
      <c r="C120" s="214" t="s">
        <v>283</v>
      </c>
      <c r="D120" s="214" t="s">
        <v>159</v>
      </c>
      <c r="E120" s="215" t="s">
        <v>3266</v>
      </c>
      <c r="F120" s="216" t="s">
        <v>3267</v>
      </c>
      <c r="G120" s="217" t="s">
        <v>247</v>
      </c>
      <c r="H120" s="218">
        <v>1687</v>
      </c>
      <c r="I120" s="219"/>
      <c r="J120" s="220">
        <f>ROUND(I120*H120,2)</f>
        <v>0</v>
      </c>
      <c r="K120" s="216" t="s">
        <v>19</v>
      </c>
      <c r="L120" s="45"/>
      <c r="M120" s="221" t="s">
        <v>19</v>
      </c>
      <c r="N120" s="222" t="s">
        <v>43</v>
      </c>
      <c r="O120" s="85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5" t="s">
        <v>164</v>
      </c>
      <c r="AT120" s="225" t="s">
        <v>159</v>
      </c>
      <c r="AU120" s="225" t="s">
        <v>80</v>
      </c>
      <c r="AY120" s="18" t="s">
        <v>157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8" t="s">
        <v>80</v>
      </c>
      <c r="BK120" s="226">
        <f>ROUND(I120*H120,2)</f>
        <v>0</v>
      </c>
      <c r="BL120" s="18" t="s">
        <v>164</v>
      </c>
      <c r="BM120" s="225" t="s">
        <v>381</v>
      </c>
    </row>
    <row r="121" spans="1:47" s="2" customFormat="1" ht="12">
      <c r="A121" s="39"/>
      <c r="B121" s="40"/>
      <c r="C121" s="41"/>
      <c r="D121" s="227" t="s">
        <v>166</v>
      </c>
      <c r="E121" s="41"/>
      <c r="F121" s="228" t="s">
        <v>3267</v>
      </c>
      <c r="G121" s="41"/>
      <c r="H121" s="41"/>
      <c r="I121" s="229"/>
      <c r="J121" s="41"/>
      <c r="K121" s="41"/>
      <c r="L121" s="45"/>
      <c r="M121" s="230"/>
      <c r="N121" s="231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166</v>
      </c>
      <c r="AU121" s="18" t="s">
        <v>80</v>
      </c>
    </row>
    <row r="122" spans="1:65" s="2" customFormat="1" ht="16.5" customHeight="1">
      <c r="A122" s="39"/>
      <c r="B122" s="40"/>
      <c r="C122" s="214" t="s">
        <v>8</v>
      </c>
      <c r="D122" s="214" t="s">
        <v>159</v>
      </c>
      <c r="E122" s="215" t="s">
        <v>3268</v>
      </c>
      <c r="F122" s="216" t="s">
        <v>3269</v>
      </c>
      <c r="G122" s="217" t="s">
        <v>247</v>
      </c>
      <c r="H122" s="218">
        <v>7745</v>
      </c>
      <c r="I122" s="219"/>
      <c r="J122" s="220">
        <f>ROUND(I122*H122,2)</f>
        <v>0</v>
      </c>
      <c r="K122" s="216" t="s">
        <v>19</v>
      </c>
      <c r="L122" s="45"/>
      <c r="M122" s="221" t="s">
        <v>19</v>
      </c>
      <c r="N122" s="222" t="s">
        <v>43</v>
      </c>
      <c r="O122" s="85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5" t="s">
        <v>164</v>
      </c>
      <c r="AT122" s="225" t="s">
        <v>159</v>
      </c>
      <c r="AU122" s="225" t="s">
        <v>80</v>
      </c>
      <c r="AY122" s="18" t="s">
        <v>157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8" t="s">
        <v>80</v>
      </c>
      <c r="BK122" s="226">
        <f>ROUND(I122*H122,2)</f>
        <v>0</v>
      </c>
      <c r="BL122" s="18" t="s">
        <v>164</v>
      </c>
      <c r="BM122" s="225" t="s">
        <v>401</v>
      </c>
    </row>
    <row r="123" spans="1:47" s="2" customFormat="1" ht="12">
      <c r="A123" s="39"/>
      <c r="B123" s="40"/>
      <c r="C123" s="41"/>
      <c r="D123" s="227" t="s">
        <v>166</v>
      </c>
      <c r="E123" s="41"/>
      <c r="F123" s="228" t="s">
        <v>3269</v>
      </c>
      <c r="G123" s="41"/>
      <c r="H123" s="41"/>
      <c r="I123" s="229"/>
      <c r="J123" s="41"/>
      <c r="K123" s="41"/>
      <c r="L123" s="45"/>
      <c r="M123" s="230"/>
      <c r="N123" s="231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166</v>
      </c>
      <c r="AU123" s="18" t="s">
        <v>80</v>
      </c>
    </row>
    <row r="124" spans="1:65" s="2" customFormat="1" ht="16.5" customHeight="1">
      <c r="A124" s="39"/>
      <c r="B124" s="40"/>
      <c r="C124" s="214" t="s">
        <v>300</v>
      </c>
      <c r="D124" s="214" t="s">
        <v>159</v>
      </c>
      <c r="E124" s="215" t="s">
        <v>3270</v>
      </c>
      <c r="F124" s="216" t="s">
        <v>3271</v>
      </c>
      <c r="G124" s="217" t="s">
        <v>247</v>
      </c>
      <c r="H124" s="218">
        <v>455</v>
      </c>
      <c r="I124" s="219"/>
      <c r="J124" s="220">
        <f>ROUND(I124*H124,2)</f>
        <v>0</v>
      </c>
      <c r="K124" s="216" t="s">
        <v>19</v>
      </c>
      <c r="L124" s="45"/>
      <c r="M124" s="221" t="s">
        <v>19</v>
      </c>
      <c r="N124" s="222" t="s">
        <v>43</v>
      </c>
      <c r="O124" s="85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5" t="s">
        <v>164</v>
      </c>
      <c r="AT124" s="225" t="s">
        <v>159</v>
      </c>
      <c r="AU124" s="225" t="s">
        <v>80</v>
      </c>
      <c r="AY124" s="18" t="s">
        <v>157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8" t="s">
        <v>80</v>
      </c>
      <c r="BK124" s="226">
        <f>ROUND(I124*H124,2)</f>
        <v>0</v>
      </c>
      <c r="BL124" s="18" t="s">
        <v>164</v>
      </c>
      <c r="BM124" s="225" t="s">
        <v>416</v>
      </c>
    </row>
    <row r="125" spans="1:47" s="2" customFormat="1" ht="12">
      <c r="A125" s="39"/>
      <c r="B125" s="40"/>
      <c r="C125" s="41"/>
      <c r="D125" s="227" t="s">
        <v>166</v>
      </c>
      <c r="E125" s="41"/>
      <c r="F125" s="228" t="s">
        <v>3271</v>
      </c>
      <c r="G125" s="41"/>
      <c r="H125" s="41"/>
      <c r="I125" s="229"/>
      <c r="J125" s="41"/>
      <c r="K125" s="41"/>
      <c r="L125" s="45"/>
      <c r="M125" s="230"/>
      <c r="N125" s="231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166</v>
      </c>
      <c r="AU125" s="18" t="s">
        <v>80</v>
      </c>
    </row>
    <row r="126" spans="1:65" s="2" customFormat="1" ht="16.5" customHeight="1">
      <c r="A126" s="39"/>
      <c r="B126" s="40"/>
      <c r="C126" s="214" t="s">
        <v>305</v>
      </c>
      <c r="D126" s="214" t="s">
        <v>159</v>
      </c>
      <c r="E126" s="215" t="s">
        <v>3272</v>
      </c>
      <c r="F126" s="216" t="s">
        <v>3273</v>
      </c>
      <c r="G126" s="217" t="s">
        <v>247</v>
      </c>
      <c r="H126" s="218">
        <v>75</v>
      </c>
      <c r="I126" s="219"/>
      <c r="J126" s="220">
        <f>ROUND(I126*H126,2)</f>
        <v>0</v>
      </c>
      <c r="K126" s="216" t="s">
        <v>19</v>
      </c>
      <c r="L126" s="45"/>
      <c r="M126" s="221" t="s">
        <v>19</v>
      </c>
      <c r="N126" s="222" t="s">
        <v>43</v>
      </c>
      <c r="O126" s="85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5" t="s">
        <v>164</v>
      </c>
      <c r="AT126" s="225" t="s">
        <v>159</v>
      </c>
      <c r="AU126" s="225" t="s">
        <v>80</v>
      </c>
      <c r="AY126" s="18" t="s">
        <v>157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8" t="s">
        <v>80</v>
      </c>
      <c r="BK126" s="226">
        <f>ROUND(I126*H126,2)</f>
        <v>0</v>
      </c>
      <c r="BL126" s="18" t="s">
        <v>164</v>
      </c>
      <c r="BM126" s="225" t="s">
        <v>428</v>
      </c>
    </row>
    <row r="127" spans="1:47" s="2" customFormat="1" ht="12">
      <c r="A127" s="39"/>
      <c r="B127" s="40"/>
      <c r="C127" s="41"/>
      <c r="D127" s="227" t="s">
        <v>166</v>
      </c>
      <c r="E127" s="41"/>
      <c r="F127" s="228" t="s">
        <v>3273</v>
      </c>
      <c r="G127" s="41"/>
      <c r="H127" s="41"/>
      <c r="I127" s="229"/>
      <c r="J127" s="41"/>
      <c r="K127" s="41"/>
      <c r="L127" s="45"/>
      <c r="M127" s="230"/>
      <c r="N127" s="231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166</v>
      </c>
      <c r="AU127" s="18" t="s">
        <v>80</v>
      </c>
    </row>
    <row r="128" spans="1:65" s="2" customFormat="1" ht="16.5" customHeight="1">
      <c r="A128" s="39"/>
      <c r="B128" s="40"/>
      <c r="C128" s="214" t="s">
        <v>315</v>
      </c>
      <c r="D128" s="214" t="s">
        <v>159</v>
      </c>
      <c r="E128" s="215" t="s">
        <v>3274</v>
      </c>
      <c r="F128" s="216" t="s">
        <v>19</v>
      </c>
      <c r="G128" s="217" t="s">
        <v>247</v>
      </c>
      <c r="H128" s="218">
        <v>82</v>
      </c>
      <c r="I128" s="219"/>
      <c r="J128" s="220">
        <f>ROUND(I128*H128,2)</f>
        <v>0</v>
      </c>
      <c r="K128" s="216" t="s">
        <v>19</v>
      </c>
      <c r="L128" s="45"/>
      <c r="M128" s="221" t="s">
        <v>19</v>
      </c>
      <c r="N128" s="222" t="s">
        <v>43</v>
      </c>
      <c r="O128" s="85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5" t="s">
        <v>164</v>
      </c>
      <c r="AT128" s="225" t="s">
        <v>159</v>
      </c>
      <c r="AU128" s="225" t="s">
        <v>80</v>
      </c>
      <c r="AY128" s="18" t="s">
        <v>157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8" t="s">
        <v>80</v>
      </c>
      <c r="BK128" s="226">
        <f>ROUND(I128*H128,2)</f>
        <v>0</v>
      </c>
      <c r="BL128" s="18" t="s">
        <v>164</v>
      </c>
      <c r="BM128" s="225" t="s">
        <v>3275</v>
      </c>
    </row>
    <row r="129" spans="1:47" s="2" customFormat="1" ht="12">
      <c r="A129" s="39"/>
      <c r="B129" s="40"/>
      <c r="C129" s="41"/>
      <c r="D129" s="227" t="s">
        <v>166</v>
      </c>
      <c r="E129" s="41"/>
      <c r="F129" s="228" t="s">
        <v>3276</v>
      </c>
      <c r="G129" s="41"/>
      <c r="H129" s="41"/>
      <c r="I129" s="229"/>
      <c r="J129" s="41"/>
      <c r="K129" s="41"/>
      <c r="L129" s="45"/>
      <c r="M129" s="230"/>
      <c r="N129" s="231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166</v>
      </c>
      <c r="AU129" s="18" t="s">
        <v>80</v>
      </c>
    </row>
    <row r="130" spans="1:65" s="2" customFormat="1" ht="16.5" customHeight="1">
      <c r="A130" s="39"/>
      <c r="B130" s="40"/>
      <c r="C130" s="214" t="s">
        <v>322</v>
      </c>
      <c r="D130" s="214" t="s">
        <v>159</v>
      </c>
      <c r="E130" s="215" t="s">
        <v>3277</v>
      </c>
      <c r="F130" s="216" t="s">
        <v>3278</v>
      </c>
      <c r="G130" s="217" t="s">
        <v>247</v>
      </c>
      <c r="H130" s="218">
        <v>425</v>
      </c>
      <c r="I130" s="219"/>
      <c r="J130" s="220">
        <f>ROUND(I130*H130,2)</f>
        <v>0</v>
      </c>
      <c r="K130" s="216" t="s">
        <v>19</v>
      </c>
      <c r="L130" s="45"/>
      <c r="M130" s="221" t="s">
        <v>19</v>
      </c>
      <c r="N130" s="222" t="s">
        <v>43</v>
      </c>
      <c r="O130" s="85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164</v>
      </c>
      <c r="AT130" s="225" t="s">
        <v>159</v>
      </c>
      <c r="AU130" s="225" t="s">
        <v>80</v>
      </c>
      <c r="AY130" s="18" t="s">
        <v>157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8" t="s">
        <v>80</v>
      </c>
      <c r="BK130" s="226">
        <f>ROUND(I130*H130,2)</f>
        <v>0</v>
      </c>
      <c r="BL130" s="18" t="s">
        <v>164</v>
      </c>
      <c r="BM130" s="225" t="s">
        <v>442</v>
      </c>
    </row>
    <row r="131" spans="1:47" s="2" customFormat="1" ht="12">
      <c r="A131" s="39"/>
      <c r="B131" s="40"/>
      <c r="C131" s="41"/>
      <c r="D131" s="227" t="s">
        <v>166</v>
      </c>
      <c r="E131" s="41"/>
      <c r="F131" s="228" t="s">
        <v>3278</v>
      </c>
      <c r="G131" s="41"/>
      <c r="H131" s="41"/>
      <c r="I131" s="229"/>
      <c r="J131" s="41"/>
      <c r="K131" s="41"/>
      <c r="L131" s="45"/>
      <c r="M131" s="230"/>
      <c r="N131" s="231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166</v>
      </c>
      <c r="AU131" s="18" t="s">
        <v>80</v>
      </c>
    </row>
    <row r="132" spans="1:65" s="2" customFormat="1" ht="16.5" customHeight="1">
      <c r="A132" s="39"/>
      <c r="B132" s="40"/>
      <c r="C132" s="214" t="s">
        <v>332</v>
      </c>
      <c r="D132" s="214" t="s">
        <v>159</v>
      </c>
      <c r="E132" s="215" t="s">
        <v>3279</v>
      </c>
      <c r="F132" s="216" t="s">
        <v>3280</v>
      </c>
      <c r="G132" s="217" t="s">
        <v>247</v>
      </c>
      <c r="H132" s="218">
        <v>270</v>
      </c>
      <c r="I132" s="219"/>
      <c r="J132" s="220">
        <f>ROUND(I132*H132,2)</f>
        <v>0</v>
      </c>
      <c r="K132" s="216" t="s">
        <v>19</v>
      </c>
      <c r="L132" s="45"/>
      <c r="M132" s="221" t="s">
        <v>19</v>
      </c>
      <c r="N132" s="222" t="s">
        <v>43</v>
      </c>
      <c r="O132" s="85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164</v>
      </c>
      <c r="AT132" s="225" t="s">
        <v>159</v>
      </c>
      <c r="AU132" s="225" t="s">
        <v>80</v>
      </c>
      <c r="AY132" s="18" t="s">
        <v>157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164</v>
      </c>
      <c r="BM132" s="225" t="s">
        <v>454</v>
      </c>
    </row>
    <row r="133" spans="1:47" s="2" customFormat="1" ht="12">
      <c r="A133" s="39"/>
      <c r="B133" s="40"/>
      <c r="C133" s="41"/>
      <c r="D133" s="227" t="s">
        <v>166</v>
      </c>
      <c r="E133" s="41"/>
      <c r="F133" s="228" t="s">
        <v>3280</v>
      </c>
      <c r="G133" s="41"/>
      <c r="H133" s="41"/>
      <c r="I133" s="229"/>
      <c r="J133" s="41"/>
      <c r="K133" s="41"/>
      <c r="L133" s="45"/>
      <c r="M133" s="230"/>
      <c r="N133" s="231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166</v>
      </c>
      <c r="AU133" s="18" t="s">
        <v>80</v>
      </c>
    </row>
    <row r="134" spans="1:65" s="2" customFormat="1" ht="24.15" customHeight="1">
      <c r="A134" s="39"/>
      <c r="B134" s="40"/>
      <c r="C134" s="214" t="s">
        <v>7</v>
      </c>
      <c r="D134" s="214" t="s">
        <v>159</v>
      </c>
      <c r="E134" s="215" t="s">
        <v>3281</v>
      </c>
      <c r="F134" s="216" t="s">
        <v>3282</v>
      </c>
      <c r="G134" s="217" t="s">
        <v>247</v>
      </c>
      <c r="H134" s="218">
        <v>430</v>
      </c>
      <c r="I134" s="219"/>
      <c r="J134" s="220">
        <f>ROUND(I134*H134,2)</f>
        <v>0</v>
      </c>
      <c r="K134" s="216" t="s">
        <v>19</v>
      </c>
      <c r="L134" s="45"/>
      <c r="M134" s="221" t="s">
        <v>19</v>
      </c>
      <c r="N134" s="222" t="s">
        <v>43</v>
      </c>
      <c r="O134" s="85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164</v>
      </c>
      <c r="AT134" s="225" t="s">
        <v>159</v>
      </c>
      <c r="AU134" s="225" t="s">
        <v>80</v>
      </c>
      <c r="AY134" s="18" t="s">
        <v>157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8" t="s">
        <v>80</v>
      </c>
      <c r="BK134" s="226">
        <f>ROUND(I134*H134,2)</f>
        <v>0</v>
      </c>
      <c r="BL134" s="18" t="s">
        <v>164</v>
      </c>
      <c r="BM134" s="225" t="s">
        <v>468</v>
      </c>
    </row>
    <row r="135" spans="1:47" s="2" customFormat="1" ht="12">
      <c r="A135" s="39"/>
      <c r="B135" s="40"/>
      <c r="C135" s="41"/>
      <c r="D135" s="227" t="s">
        <v>166</v>
      </c>
      <c r="E135" s="41"/>
      <c r="F135" s="228" t="s">
        <v>3282</v>
      </c>
      <c r="G135" s="41"/>
      <c r="H135" s="41"/>
      <c r="I135" s="229"/>
      <c r="J135" s="41"/>
      <c r="K135" s="41"/>
      <c r="L135" s="45"/>
      <c r="M135" s="230"/>
      <c r="N135" s="231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166</v>
      </c>
      <c r="AU135" s="18" t="s">
        <v>80</v>
      </c>
    </row>
    <row r="136" spans="1:65" s="2" customFormat="1" ht="16.5" customHeight="1">
      <c r="A136" s="39"/>
      <c r="B136" s="40"/>
      <c r="C136" s="214" t="s">
        <v>345</v>
      </c>
      <c r="D136" s="214" t="s">
        <v>159</v>
      </c>
      <c r="E136" s="215" t="s">
        <v>3283</v>
      </c>
      <c r="F136" s="216" t="s">
        <v>3284</v>
      </c>
      <c r="G136" s="217" t="s">
        <v>247</v>
      </c>
      <c r="H136" s="218">
        <v>350</v>
      </c>
      <c r="I136" s="219"/>
      <c r="J136" s="220">
        <f>ROUND(I136*H136,2)</f>
        <v>0</v>
      </c>
      <c r="K136" s="216" t="s">
        <v>19</v>
      </c>
      <c r="L136" s="45"/>
      <c r="M136" s="221" t="s">
        <v>19</v>
      </c>
      <c r="N136" s="222" t="s">
        <v>43</v>
      </c>
      <c r="O136" s="85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164</v>
      </c>
      <c r="AT136" s="225" t="s">
        <v>159</v>
      </c>
      <c r="AU136" s="225" t="s">
        <v>80</v>
      </c>
      <c r="AY136" s="18" t="s">
        <v>157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8" t="s">
        <v>80</v>
      </c>
      <c r="BK136" s="226">
        <f>ROUND(I136*H136,2)</f>
        <v>0</v>
      </c>
      <c r="BL136" s="18" t="s">
        <v>164</v>
      </c>
      <c r="BM136" s="225" t="s">
        <v>487</v>
      </c>
    </row>
    <row r="137" spans="1:47" s="2" customFormat="1" ht="12">
      <c r="A137" s="39"/>
      <c r="B137" s="40"/>
      <c r="C137" s="41"/>
      <c r="D137" s="227" t="s">
        <v>166</v>
      </c>
      <c r="E137" s="41"/>
      <c r="F137" s="228" t="s">
        <v>3284</v>
      </c>
      <c r="G137" s="41"/>
      <c r="H137" s="41"/>
      <c r="I137" s="229"/>
      <c r="J137" s="41"/>
      <c r="K137" s="41"/>
      <c r="L137" s="45"/>
      <c r="M137" s="230"/>
      <c r="N137" s="231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166</v>
      </c>
      <c r="AU137" s="18" t="s">
        <v>80</v>
      </c>
    </row>
    <row r="138" spans="1:65" s="2" customFormat="1" ht="16.5" customHeight="1">
      <c r="A138" s="39"/>
      <c r="B138" s="40"/>
      <c r="C138" s="214" t="s">
        <v>352</v>
      </c>
      <c r="D138" s="214" t="s">
        <v>159</v>
      </c>
      <c r="E138" s="215" t="s">
        <v>3285</v>
      </c>
      <c r="F138" s="216" t="s">
        <v>3286</v>
      </c>
      <c r="G138" s="217" t="s">
        <v>247</v>
      </c>
      <c r="H138" s="218">
        <v>175</v>
      </c>
      <c r="I138" s="219"/>
      <c r="J138" s="220">
        <f>ROUND(I138*H138,2)</f>
        <v>0</v>
      </c>
      <c r="K138" s="216" t="s">
        <v>19</v>
      </c>
      <c r="L138" s="45"/>
      <c r="M138" s="221" t="s">
        <v>19</v>
      </c>
      <c r="N138" s="222" t="s">
        <v>43</v>
      </c>
      <c r="O138" s="85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164</v>
      </c>
      <c r="AT138" s="225" t="s">
        <v>159</v>
      </c>
      <c r="AU138" s="225" t="s">
        <v>80</v>
      </c>
      <c r="AY138" s="18" t="s">
        <v>157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164</v>
      </c>
      <c r="BM138" s="225" t="s">
        <v>504</v>
      </c>
    </row>
    <row r="139" spans="1:47" s="2" customFormat="1" ht="12">
      <c r="A139" s="39"/>
      <c r="B139" s="40"/>
      <c r="C139" s="41"/>
      <c r="D139" s="227" t="s">
        <v>166</v>
      </c>
      <c r="E139" s="41"/>
      <c r="F139" s="228" t="s">
        <v>3286</v>
      </c>
      <c r="G139" s="41"/>
      <c r="H139" s="41"/>
      <c r="I139" s="229"/>
      <c r="J139" s="41"/>
      <c r="K139" s="41"/>
      <c r="L139" s="45"/>
      <c r="M139" s="230"/>
      <c r="N139" s="231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166</v>
      </c>
      <c r="AU139" s="18" t="s">
        <v>80</v>
      </c>
    </row>
    <row r="140" spans="1:65" s="2" customFormat="1" ht="16.5" customHeight="1">
      <c r="A140" s="39"/>
      <c r="B140" s="40"/>
      <c r="C140" s="214" t="s">
        <v>359</v>
      </c>
      <c r="D140" s="214" t="s">
        <v>159</v>
      </c>
      <c r="E140" s="215" t="s">
        <v>3287</v>
      </c>
      <c r="F140" s="216" t="s">
        <v>3288</v>
      </c>
      <c r="G140" s="217" t="s">
        <v>247</v>
      </c>
      <c r="H140" s="218">
        <v>875</v>
      </c>
      <c r="I140" s="219"/>
      <c r="J140" s="220">
        <f>ROUND(I140*H140,2)</f>
        <v>0</v>
      </c>
      <c r="K140" s="216" t="s">
        <v>19</v>
      </c>
      <c r="L140" s="45"/>
      <c r="M140" s="221" t="s">
        <v>19</v>
      </c>
      <c r="N140" s="222" t="s">
        <v>43</v>
      </c>
      <c r="O140" s="85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164</v>
      </c>
      <c r="AT140" s="225" t="s">
        <v>159</v>
      </c>
      <c r="AU140" s="225" t="s">
        <v>80</v>
      </c>
      <c r="AY140" s="18" t="s">
        <v>157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8" t="s">
        <v>80</v>
      </c>
      <c r="BK140" s="226">
        <f>ROUND(I140*H140,2)</f>
        <v>0</v>
      </c>
      <c r="BL140" s="18" t="s">
        <v>164</v>
      </c>
      <c r="BM140" s="225" t="s">
        <v>515</v>
      </c>
    </row>
    <row r="141" spans="1:47" s="2" customFormat="1" ht="12">
      <c r="A141" s="39"/>
      <c r="B141" s="40"/>
      <c r="C141" s="41"/>
      <c r="D141" s="227" t="s">
        <v>166</v>
      </c>
      <c r="E141" s="41"/>
      <c r="F141" s="228" t="s">
        <v>3288</v>
      </c>
      <c r="G141" s="41"/>
      <c r="H141" s="41"/>
      <c r="I141" s="229"/>
      <c r="J141" s="41"/>
      <c r="K141" s="41"/>
      <c r="L141" s="45"/>
      <c r="M141" s="230"/>
      <c r="N141" s="231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166</v>
      </c>
      <c r="AU141" s="18" t="s">
        <v>80</v>
      </c>
    </row>
    <row r="142" spans="1:65" s="2" customFormat="1" ht="37.8" customHeight="1">
      <c r="A142" s="39"/>
      <c r="B142" s="40"/>
      <c r="C142" s="214" t="s">
        <v>741</v>
      </c>
      <c r="D142" s="214" t="s">
        <v>159</v>
      </c>
      <c r="E142" s="215" t="s">
        <v>3289</v>
      </c>
      <c r="F142" s="216" t="s">
        <v>3290</v>
      </c>
      <c r="G142" s="217" t="s">
        <v>3139</v>
      </c>
      <c r="H142" s="218">
        <v>1</v>
      </c>
      <c r="I142" s="219"/>
      <c r="J142" s="220">
        <f>ROUND(I142*H142,2)</f>
        <v>0</v>
      </c>
      <c r="K142" s="216" t="s">
        <v>19</v>
      </c>
      <c r="L142" s="45"/>
      <c r="M142" s="221" t="s">
        <v>19</v>
      </c>
      <c r="N142" s="222" t="s">
        <v>43</v>
      </c>
      <c r="O142" s="85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164</v>
      </c>
      <c r="AT142" s="225" t="s">
        <v>159</v>
      </c>
      <c r="AU142" s="225" t="s">
        <v>80</v>
      </c>
      <c r="AY142" s="18" t="s">
        <v>157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8" t="s">
        <v>80</v>
      </c>
      <c r="BK142" s="226">
        <f>ROUND(I142*H142,2)</f>
        <v>0</v>
      </c>
      <c r="BL142" s="18" t="s">
        <v>164</v>
      </c>
      <c r="BM142" s="225" t="s">
        <v>528</v>
      </c>
    </row>
    <row r="143" spans="1:47" s="2" customFormat="1" ht="12">
      <c r="A143" s="39"/>
      <c r="B143" s="40"/>
      <c r="C143" s="41"/>
      <c r="D143" s="227" t="s">
        <v>166</v>
      </c>
      <c r="E143" s="41"/>
      <c r="F143" s="228" t="s">
        <v>3290</v>
      </c>
      <c r="G143" s="41"/>
      <c r="H143" s="41"/>
      <c r="I143" s="229"/>
      <c r="J143" s="41"/>
      <c r="K143" s="41"/>
      <c r="L143" s="45"/>
      <c r="M143" s="230"/>
      <c r="N143" s="231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166</v>
      </c>
      <c r="AU143" s="18" t="s">
        <v>80</v>
      </c>
    </row>
    <row r="144" spans="1:65" s="2" customFormat="1" ht="33" customHeight="1">
      <c r="A144" s="39"/>
      <c r="B144" s="40"/>
      <c r="C144" s="214" t="s">
        <v>366</v>
      </c>
      <c r="D144" s="214" t="s">
        <v>159</v>
      </c>
      <c r="E144" s="215" t="s">
        <v>3291</v>
      </c>
      <c r="F144" s="216" t="s">
        <v>3292</v>
      </c>
      <c r="G144" s="217" t="s">
        <v>247</v>
      </c>
      <c r="H144" s="218">
        <v>25</v>
      </c>
      <c r="I144" s="219"/>
      <c r="J144" s="220">
        <f>ROUND(I144*H144,2)</f>
        <v>0</v>
      </c>
      <c r="K144" s="216" t="s">
        <v>19</v>
      </c>
      <c r="L144" s="45"/>
      <c r="M144" s="221" t="s">
        <v>19</v>
      </c>
      <c r="N144" s="222" t="s">
        <v>43</v>
      </c>
      <c r="O144" s="85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164</v>
      </c>
      <c r="AT144" s="225" t="s">
        <v>159</v>
      </c>
      <c r="AU144" s="225" t="s">
        <v>80</v>
      </c>
      <c r="AY144" s="18" t="s">
        <v>157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8" t="s">
        <v>80</v>
      </c>
      <c r="BK144" s="226">
        <f>ROUND(I144*H144,2)</f>
        <v>0</v>
      </c>
      <c r="BL144" s="18" t="s">
        <v>164</v>
      </c>
      <c r="BM144" s="225" t="s">
        <v>547</v>
      </c>
    </row>
    <row r="145" spans="1:47" s="2" customFormat="1" ht="12">
      <c r="A145" s="39"/>
      <c r="B145" s="40"/>
      <c r="C145" s="41"/>
      <c r="D145" s="227" t="s">
        <v>166</v>
      </c>
      <c r="E145" s="41"/>
      <c r="F145" s="228" t="s">
        <v>3293</v>
      </c>
      <c r="G145" s="41"/>
      <c r="H145" s="41"/>
      <c r="I145" s="229"/>
      <c r="J145" s="41"/>
      <c r="K145" s="41"/>
      <c r="L145" s="45"/>
      <c r="M145" s="230"/>
      <c r="N145" s="231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166</v>
      </c>
      <c r="AU145" s="18" t="s">
        <v>80</v>
      </c>
    </row>
    <row r="146" spans="1:65" s="2" customFormat="1" ht="33" customHeight="1">
      <c r="A146" s="39"/>
      <c r="B146" s="40"/>
      <c r="C146" s="214" t="s">
        <v>374</v>
      </c>
      <c r="D146" s="214" t="s">
        <v>159</v>
      </c>
      <c r="E146" s="215" t="s">
        <v>3294</v>
      </c>
      <c r="F146" s="216" t="s">
        <v>3295</v>
      </c>
      <c r="G146" s="217" t="s">
        <v>247</v>
      </c>
      <c r="H146" s="218">
        <v>50</v>
      </c>
      <c r="I146" s="219"/>
      <c r="J146" s="220">
        <f>ROUND(I146*H146,2)</f>
        <v>0</v>
      </c>
      <c r="K146" s="216" t="s">
        <v>19</v>
      </c>
      <c r="L146" s="45"/>
      <c r="M146" s="221" t="s">
        <v>19</v>
      </c>
      <c r="N146" s="222" t="s">
        <v>43</v>
      </c>
      <c r="O146" s="85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164</v>
      </c>
      <c r="AT146" s="225" t="s">
        <v>159</v>
      </c>
      <c r="AU146" s="225" t="s">
        <v>80</v>
      </c>
      <c r="AY146" s="18" t="s">
        <v>157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8" t="s">
        <v>80</v>
      </c>
      <c r="BK146" s="226">
        <f>ROUND(I146*H146,2)</f>
        <v>0</v>
      </c>
      <c r="BL146" s="18" t="s">
        <v>164</v>
      </c>
      <c r="BM146" s="225" t="s">
        <v>567</v>
      </c>
    </row>
    <row r="147" spans="1:47" s="2" customFormat="1" ht="12">
      <c r="A147" s="39"/>
      <c r="B147" s="40"/>
      <c r="C147" s="41"/>
      <c r="D147" s="227" t="s">
        <v>166</v>
      </c>
      <c r="E147" s="41"/>
      <c r="F147" s="228" t="s">
        <v>3296</v>
      </c>
      <c r="G147" s="41"/>
      <c r="H147" s="41"/>
      <c r="I147" s="229"/>
      <c r="J147" s="41"/>
      <c r="K147" s="41"/>
      <c r="L147" s="45"/>
      <c r="M147" s="230"/>
      <c r="N147" s="231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166</v>
      </c>
      <c r="AU147" s="18" t="s">
        <v>80</v>
      </c>
    </row>
    <row r="148" spans="1:65" s="2" customFormat="1" ht="44.25" customHeight="1">
      <c r="A148" s="39"/>
      <c r="B148" s="40"/>
      <c r="C148" s="214" t="s">
        <v>381</v>
      </c>
      <c r="D148" s="214" t="s">
        <v>159</v>
      </c>
      <c r="E148" s="215" t="s">
        <v>3297</v>
      </c>
      <c r="F148" s="216" t="s">
        <v>3298</v>
      </c>
      <c r="G148" s="217" t="s">
        <v>247</v>
      </c>
      <c r="H148" s="218">
        <v>80</v>
      </c>
      <c r="I148" s="219"/>
      <c r="J148" s="220">
        <f>ROUND(I148*H148,2)</f>
        <v>0</v>
      </c>
      <c r="K148" s="216" t="s">
        <v>19</v>
      </c>
      <c r="L148" s="45"/>
      <c r="M148" s="221" t="s">
        <v>19</v>
      </c>
      <c r="N148" s="222" t="s">
        <v>43</v>
      </c>
      <c r="O148" s="85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164</v>
      </c>
      <c r="AT148" s="225" t="s">
        <v>159</v>
      </c>
      <c r="AU148" s="225" t="s">
        <v>80</v>
      </c>
      <c r="AY148" s="18" t="s">
        <v>157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8" t="s">
        <v>80</v>
      </c>
      <c r="BK148" s="226">
        <f>ROUND(I148*H148,2)</f>
        <v>0</v>
      </c>
      <c r="BL148" s="18" t="s">
        <v>164</v>
      </c>
      <c r="BM148" s="225" t="s">
        <v>576</v>
      </c>
    </row>
    <row r="149" spans="1:47" s="2" customFormat="1" ht="12">
      <c r="A149" s="39"/>
      <c r="B149" s="40"/>
      <c r="C149" s="41"/>
      <c r="D149" s="227" t="s">
        <v>166</v>
      </c>
      <c r="E149" s="41"/>
      <c r="F149" s="228" t="s">
        <v>3299</v>
      </c>
      <c r="G149" s="41"/>
      <c r="H149" s="41"/>
      <c r="I149" s="229"/>
      <c r="J149" s="41"/>
      <c r="K149" s="41"/>
      <c r="L149" s="45"/>
      <c r="M149" s="230"/>
      <c r="N149" s="231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166</v>
      </c>
      <c r="AU149" s="18" t="s">
        <v>80</v>
      </c>
    </row>
    <row r="150" spans="1:65" s="2" customFormat="1" ht="44.25" customHeight="1">
      <c r="A150" s="39"/>
      <c r="B150" s="40"/>
      <c r="C150" s="214" t="s">
        <v>392</v>
      </c>
      <c r="D150" s="214" t="s">
        <v>159</v>
      </c>
      <c r="E150" s="215" t="s">
        <v>3300</v>
      </c>
      <c r="F150" s="216" t="s">
        <v>3301</v>
      </c>
      <c r="G150" s="217" t="s">
        <v>247</v>
      </c>
      <c r="H150" s="218">
        <v>180</v>
      </c>
      <c r="I150" s="219"/>
      <c r="J150" s="220">
        <f>ROUND(I150*H150,2)</f>
        <v>0</v>
      </c>
      <c r="K150" s="216" t="s">
        <v>19</v>
      </c>
      <c r="L150" s="45"/>
      <c r="M150" s="221" t="s">
        <v>19</v>
      </c>
      <c r="N150" s="222" t="s">
        <v>43</v>
      </c>
      <c r="O150" s="85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164</v>
      </c>
      <c r="AT150" s="225" t="s">
        <v>159</v>
      </c>
      <c r="AU150" s="225" t="s">
        <v>80</v>
      </c>
      <c r="AY150" s="18" t="s">
        <v>157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8" t="s">
        <v>80</v>
      </c>
      <c r="BK150" s="226">
        <f>ROUND(I150*H150,2)</f>
        <v>0</v>
      </c>
      <c r="BL150" s="18" t="s">
        <v>164</v>
      </c>
      <c r="BM150" s="225" t="s">
        <v>585</v>
      </c>
    </row>
    <row r="151" spans="1:47" s="2" customFormat="1" ht="12">
      <c r="A151" s="39"/>
      <c r="B151" s="40"/>
      <c r="C151" s="41"/>
      <c r="D151" s="227" t="s">
        <v>166</v>
      </c>
      <c r="E151" s="41"/>
      <c r="F151" s="228" t="s">
        <v>3302</v>
      </c>
      <c r="G151" s="41"/>
      <c r="H151" s="41"/>
      <c r="I151" s="229"/>
      <c r="J151" s="41"/>
      <c r="K151" s="41"/>
      <c r="L151" s="45"/>
      <c r="M151" s="230"/>
      <c r="N151" s="231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166</v>
      </c>
      <c r="AU151" s="18" t="s">
        <v>80</v>
      </c>
    </row>
    <row r="152" spans="1:65" s="2" customFormat="1" ht="44.25" customHeight="1">
      <c r="A152" s="39"/>
      <c r="B152" s="40"/>
      <c r="C152" s="214" t="s">
        <v>401</v>
      </c>
      <c r="D152" s="214" t="s">
        <v>159</v>
      </c>
      <c r="E152" s="215" t="s">
        <v>3303</v>
      </c>
      <c r="F152" s="216" t="s">
        <v>3304</v>
      </c>
      <c r="G152" s="217" t="s">
        <v>247</v>
      </c>
      <c r="H152" s="218">
        <v>90</v>
      </c>
      <c r="I152" s="219"/>
      <c r="J152" s="220">
        <f>ROUND(I152*H152,2)</f>
        <v>0</v>
      </c>
      <c r="K152" s="216" t="s">
        <v>19</v>
      </c>
      <c r="L152" s="45"/>
      <c r="M152" s="221" t="s">
        <v>19</v>
      </c>
      <c r="N152" s="222" t="s">
        <v>43</v>
      </c>
      <c r="O152" s="85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164</v>
      </c>
      <c r="AT152" s="225" t="s">
        <v>159</v>
      </c>
      <c r="AU152" s="225" t="s">
        <v>80</v>
      </c>
      <c r="AY152" s="18" t="s">
        <v>157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164</v>
      </c>
      <c r="BM152" s="225" t="s">
        <v>601</v>
      </c>
    </row>
    <row r="153" spans="1:47" s="2" customFormat="1" ht="12">
      <c r="A153" s="39"/>
      <c r="B153" s="40"/>
      <c r="C153" s="41"/>
      <c r="D153" s="227" t="s">
        <v>166</v>
      </c>
      <c r="E153" s="41"/>
      <c r="F153" s="228" t="s">
        <v>3305</v>
      </c>
      <c r="G153" s="41"/>
      <c r="H153" s="41"/>
      <c r="I153" s="229"/>
      <c r="J153" s="41"/>
      <c r="K153" s="41"/>
      <c r="L153" s="45"/>
      <c r="M153" s="230"/>
      <c r="N153" s="231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166</v>
      </c>
      <c r="AU153" s="18" t="s">
        <v>80</v>
      </c>
    </row>
    <row r="154" spans="1:65" s="2" customFormat="1" ht="44.25" customHeight="1">
      <c r="A154" s="39"/>
      <c r="B154" s="40"/>
      <c r="C154" s="214" t="s">
        <v>408</v>
      </c>
      <c r="D154" s="214" t="s">
        <v>159</v>
      </c>
      <c r="E154" s="215" t="s">
        <v>3306</v>
      </c>
      <c r="F154" s="216" t="s">
        <v>3307</v>
      </c>
      <c r="G154" s="217" t="s">
        <v>247</v>
      </c>
      <c r="H154" s="218">
        <v>120</v>
      </c>
      <c r="I154" s="219"/>
      <c r="J154" s="220">
        <f>ROUND(I154*H154,2)</f>
        <v>0</v>
      </c>
      <c r="K154" s="216" t="s">
        <v>19</v>
      </c>
      <c r="L154" s="45"/>
      <c r="M154" s="221" t="s">
        <v>19</v>
      </c>
      <c r="N154" s="222" t="s">
        <v>43</v>
      </c>
      <c r="O154" s="85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164</v>
      </c>
      <c r="AT154" s="225" t="s">
        <v>159</v>
      </c>
      <c r="AU154" s="225" t="s">
        <v>80</v>
      </c>
      <c r="AY154" s="18" t="s">
        <v>157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8" t="s">
        <v>80</v>
      </c>
      <c r="BK154" s="226">
        <f>ROUND(I154*H154,2)</f>
        <v>0</v>
      </c>
      <c r="BL154" s="18" t="s">
        <v>164</v>
      </c>
      <c r="BM154" s="225" t="s">
        <v>626</v>
      </c>
    </row>
    <row r="155" spans="1:47" s="2" customFormat="1" ht="12">
      <c r="A155" s="39"/>
      <c r="B155" s="40"/>
      <c r="C155" s="41"/>
      <c r="D155" s="227" t="s">
        <v>166</v>
      </c>
      <c r="E155" s="41"/>
      <c r="F155" s="228" t="s">
        <v>3308</v>
      </c>
      <c r="G155" s="41"/>
      <c r="H155" s="41"/>
      <c r="I155" s="229"/>
      <c r="J155" s="41"/>
      <c r="K155" s="41"/>
      <c r="L155" s="45"/>
      <c r="M155" s="230"/>
      <c r="N155" s="231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166</v>
      </c>
      <c r="AU155" s="18" t="s">
        <v>80</v>
      </c>
    </row>
    <row r="156" spans="1:65" s="2" customFormat="1" ht="55.5" customHeight="1">
      <c r="A156" s="39"/>
      <c r="B156" s="40"/>
      <c r="C156" s="214" t="s">
        <v>416</v>
      </c>
      <c r="D156" s="214" t="s">
        <v>159</v>
      </c>
      <c r="E156" s="215" t="s">
        <v>3309</v>
      </c>
      <c r="F156" s="216" t="s">
        <v>3310</v>
      </c>
      <c r="G156" s="217" t="s">
        <v>247</v>
      </c>
      <c r="H156" s="218">
        <v>115</v>
      </c>
      <c r="I156" s="219"/>
      <c r="J156" s="220">
        <f>ROUND(I156*H156,2)</f>
        <v>0</v>
      </c>
      <c r="K156" s="216" t="s">
        <v>19</v>
      </c>
      <c r="L156" s="45"/>
      <c r="M156" s="221" t="s">
        <v>19</v>
      </c>
      <c r="N156" s="222" t="s">
        <v>43</v>
      </c>
      <c r="O156" s="85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164</v>
      </c>
      <c r="AT156" s="225" t="s">
        <v>159</v>
      </c>
      <c r="AU156" s="225" t="s">
        <v>80</v>
      </c>
      <c r="AY156" s="18" t="s">
        <v>157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8" t="s">
        <v>80</v>
      </c>
      <c r="BK156" s="226">
        <f>ROUND(I156*H156,2)</f>
        <v>0</v>
      </c>
      <c r="BL156" s="18" t="s">
        <v>164</v>
      </c>
      <c r="BM156" s="225" t="s">
        <v>641</v>
      </c>
    </row>
    <row r="157" spans="1:47" s="2" customFormat="1" ht="12">
      <c r="A157" s="39"/>
      <c r="B157" s="40"/>
      <c r="C157" s="41"/>
      <c r="D157" s="227" t="s">
        <v>166</v>
      </c>
      <c r="E157" s="41"/>
      <c r="F157" s="228" t="s">
        <v>3311</v>
      </c>
      <c r="G157" s="41"/>
      <c r="H157" s="41"/>
      <c r="I157" s="229"/>
      <c r="J157" s="41"/>
      <c r="K157" s="41"/>
      <c r="L157" s="45"/>
      <c r="M157" s="230"/>
      <c r="N157" s="231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166</v>
      </c>
      <c r="AU157" s="18" t="s">
        <v>80</v>
      </c>
    </row>
    <row r="158" spans="1:65" s="2" customFormat="1" ht="16.5" customHeight="1">
      <c r="A158" s="39"/>
      <c r="B158" s="40"/>
      <c r="C158" s="214" t="s">
        <v>422</v>
      </c>
      <c r="D158" s="214" t="s">
        <v>159</v>
      </c>
      <c r="E158" s="215" t="s">
        <v>3312</v>
      </c>
      <c r="F158" s="216" t="s">
        <v>3313</v>
      </c>
      <c r="G158" s="217" t="s">
        <v>247</v>
      </c>
      <c r="H158" s="218">
        <v>40</v>
      </c>
      <c r="I158" s="219"/>
      <c r="J158" s="220">
        <f>ROUND(I158*H158,2)</f>
        <v>0</v>
      </c>
      <c r="K158" s="216" t="s">
        <v>19</v>
      </c>
      <c r="L158" s="45"/>
      <c r="M158" s="221" t="s">
        <v>19</v>
      </c>
      <c r="N158" s="222" t="s">
        <v>43</v>
      </c>
      <c r="O158" s="85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164</v>
      </c>
      <c r="AT158" s="225" t="s">
        <v>159</v>
      </c>
      <c r="AU158" s="225" t="s">
        <v>80</v>
      </c>
      <c r="AY158" s="18" t="s">
        <v>157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8" t="s">
        <v>80</v>
      </c>
      <c r="BK158" s="226">
        <f>ROUND(I158*H158,2)</f>
        <v>0</v>
      </c>
      <c r="BL158" s="18" t="s">
        <v>164</v>
      </c>
      <c r="BM158" s="225" t="s">
        <v>252</v>
      </c>
    </row>
    <row r="159" spans="1:47" s="2" customFormat="1" ht="12">
      <c r="A159" s="39"/>
      <c r="B159" s="40"/>
      <c r="C159" s="41"/>
      <c r="D159" s="227" t="s">
        <v>166</v>
      </c>
      <c r="E159" s="41"/>
      <c r="F159" s="228" t="s">
        <v>3313</v>
      </c>
      <c r="G159" s="41"/>
      <c r="H159" s="41"/>
      <c r="I159" s="229"/>
      <c r="J159" s="41"/>
      <c r="K159" s="41"/>
      <c r="L159" s="45"/>
      <c r="M159" s="230"/>
      <c r="N159" s="231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166</v>
      </c>
      <c r="AU159" s="18" t="s">
        <v>80</v>
      </c>
    </row>
    <row r="160" spans="1:65" s="2" customFormat="1" ht="44.25" customHeight="1">
      <c r="A160" s="39"/>
      <c r="B160" s="40"/>
      <c r="C160" s="214" t="s">
        <v>428</v>
      </c>
      <c r="D160" s="214" t="s">
        <v>159</v>
      </c>
      <c r="E160" s="215" t="s">
        <v>3314</v>
      </c>
      <c r="F160" s="216" t="s">
        <v>3315</v>
      </c>
      <c r="G160" s="217" t="s">
        <v>3139</v>
      </c>
      <c r="H160" s="218">
        <v>1</v>
      </c>
      <c r="I160" s="219"/>
      <c r="J160" s="220">
        <f>ROUND(I160*H160,2)</f>
        <v>0</v>
      </c>
      <c r="K160" s="216" t="s">
        <v>19</v>
      </c>
      <c r="L160" s="45"/>
      <c r="M160" s="221" t="s">
        <v>19</v>
      </c>
      <c r="N160" s="222" t="s">
        <v>43</v>
      </c>
      <c r="O160" s="85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164</v>
      </c>
      <c r="AT160" s="225" t="s">
        <v>159</v>
      </c>
      <c r="AU160" s="225" t="s">
        <v>80</v>
      </c>
      <c r="AY160" s="18" t="s">
        <v>157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164</v>
      </c>
      <c r="BM160" s="225" t="s">
        <v>1119</v>
      </c>
    </row>
    <row r="161" spans="1:47" s="2" customFormat="1" ht="12">
      <c r="A161" s="39"/>
      <c r="B161" s="40"/>
      <c r="C161" s="41"/>
      <c r="D161" s="227" t="s">
        <v>166</v>
      </c>
      <c r="E161" s="41"/>
      <c r="F161" s="228" t="s">
        <v>3316</v>
      </c>
      <c r="G161" s="41"/>
      <c r="H161" s="41"/>
      <c r="I161" s="229"/>
      <c r="J161" s="41"/>
      <c r="K161" s="41"/>
      <c r="L161" s="45"/>
      <c r="M161" s="230"/>
      <c r="N161" s="231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166</v>
      </c>
      <c r="AU161" s="18" t="s">
        <v>80</v>
      </c>
    </row>
    <row r="162" spans="1:65" s="2" customFormat="1" ht="16.5" customHeight="1">
      <c r="A162" s="39"/>
      <c r="B162" s="40"/>
      <c r="C162" s="214" t="s">
        <v>435</v>
      </c>
      <c r="D162" s="214" t="s">
        <v>159</v>
      </c>
      <c r="E162" s="215" t="s">
        <v>3317</v>
      </c>
      <c r="F162" s="216" t="s">
        <v>3318</v>
      </c>
      <c r="G162" s="217" t="s">
        <v>3139</v>
      </c>
      <c r="H162" s="218">
        <v>1</v>
      </c>
      <c r="I162" s="219"/>
      <c r="J162" s="220">
        <f>ROUND(I162*H162,2)</f>
        <v>0</v>
      </c>
      <c r="K162" s="216" t="s">
        <v>19</v>
      </c>
      <c r="L162" s="45"/>
      <c r="M162" s="221" t="s">
        <v>19</v>
      </c>
      <c r="N162" s="222" t="s">
        <v>43</v>
      </c>
      <c r="O162" s="85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164</v>
      </c>
      <c r="AT162" s="225" t="s">
        <v>159</v>
      </c>
      <c r="AU162" s="225" t="s">
        <v>80</v>
      </c>
      <c r="AY162" s="18" t="s">
        <v>157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80</v>
      </c>
      <c r="BK162" s="226">
        <f>ROUND(I162*H162,2)</f>
        <v>0</v>
      </c>
      <c r="BL162" s="18" t="s">
        <v>164</v>
      </c>
      <c r="BM162" s="225" t="s">
        <v>1129</v>
      </c>
    </row>
    <row r="163" spans="1:47" s="2" customFormat="1" ht="12">
      <c r="A163" s="39"/>
      <c r="B163" s="40"/>
      <c r="C163" s="41"/>
      <c r="D163" s="227" t="s">
        <v>166</v>
      </c>
      <c r="E163" s="41"/>
      <c r="F163" s="228" t="s">
        <v>3318</v>
      </c>
      <c r="G163" s="41"/>
      <c r="H163" s="41"/>
      <c r="I163" s="229"/>
      <c r="J163" s="41"/>
      <c r="K163" s="41"/>
      <c r="L163" s="45"/>
      <c r="M163" s="230"/>
      <c r="N163" s="231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166</v>
      </c>
      <c r="AU163" s="18" t="s">
        <v>80</v>
      </c>
    </row>
    <row r="164" spans="1:65" s="2" customFormat="1" ht="16.5" customHeight="1">
      <c r="A164" s="39"/>
      <c r="B164" s="40"/>
      <c r="C164" s="214" t="s">
        <v>442</v>
      </c>
      <c r="D164" s="214" t="s">
        <v>159</v>
      </c>
      <c r="E164" s="215" t="s">
        <v>3319</v>
      </c>
      <c r="F164" s="216" t="s">
        <v>3320</v>
      </c>
      <c r="G164" s="217" t="s">
        <v>3139</v>
      </c>
      <c r="H164" s="218">
        <v>1</v>
      </c>
      <c r="I164" s="219"/>
      <c r="J164" s="220">
        <f>ROUND(I164*H164,2)</f>
        <v>0</v>
      </c>
      <c r="K164" s="216" t="s">
        <v>19</v>
      </c>
      <c r="L164" s="45"/>
      <c r="M164" s="221" t="s">
        <v>19</v>
      </c>
      <c r="N164" s="222" t="s">
        <v>43</v>
      </c>
      <c r="O164" s="85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164</v>
      </c>
      <c r="AT164" s="225" t="s">
        <v>159</v>
      </c>
      <c r="AU164" s="225" t="s">
        <v>80</v>
      </c>
      <c r="AY164" s="18" t="s">
        <v>157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8" t="s">
        <v>80</v>
      </c>
      <c r="BK164" s="226">
        <f>ROUND(I164*H164,2)</f>
        <v>0</v>
      </c>
      <c r="BL164" s="18" t="s">
        <v>164</v>
      </c>
      <c r="BM164" s="225" t="s">
        <v>1142</v>
      </c>
    </row>
    <row r="165" spans="1:47" s="2" customFormat="1" ht="12">
      <c r="A165" s="39"/>
      <c r="B165" s="40"/>
      <c r="C165" s="41"/>
      <c r="D165" s="227" t="s">
        <v>166</v>
      </c>
      <c r="E165" s="41"/>
      <c r="F165" s="228" t="s">
        <v>3320</v>
      </c>
      <c r="G165" s="41"/>
      <c r="H165" s="41"/>
      <c r="I165" s="229"/>
      <c r="J165" s="41"/>
      <c r="K165" s="41"/>
      <c r="L165" s="45"/>
      <c r="M165" s="230"/>
      <c r="N165" s="231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166</v>
      </c>
      <c r="AU165" s="18" t="s">
        <v>80</v>
      </c>
    </row>
    <row r="166" spans="1:65" s="2" customFormat="1" ht="24.15" customHeight="1">
      <c r="A166" s="39"/>
      <c r="B166" s="40"/>
      <c r="C166" s="214" t="s">
        <v>448</v>
      </c>
      <c r="D166" s="214" t="s">
        <v>159</v>
      </c>
      <c r="E166" s="215" t="s">
        <v>3321</v>
      </c>
      <c r="F166" s="216" t="s">
        <v>3322</v>
      </c>
      <c r="G166" s="217" t="s">
        <v>3323</v>
      </c>
      <c r="H166" s="218">
        <v>160</v>
      </c>
      <c r="I166" s="219"/>
      <c r="J166" s="220">
        <f>ROUND(I166*H166,2)</f>
        <v>0</v>
      </c>
      <c r="K166" s="216" t="s">
        <v>19</v>
      </c>
      <c r="L166" s="45"/>
      <c r="M166" s="221" t="s">
        <v>19</v>
      </c>
      <c r="N166" s="222" t="s">
        <v>43</v>
      </c>
      <c r="O166" s="85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164</v>
      </c>
      <c r="AT166" s="225" t="s">
        <v>159</v>
      </c>
      <c r="AU166" s="225" t="s">
        <v>80</v>
      </c>
      <c r="AY166" s="18" t="s">
        <v>157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8" t="s">
        <v>80</v>
      </c>
      <c r="BK166" s="226">
        <f>ROUND(I166*H166,2)</f>
        <v>0</v>
      </c>
      <c r="BL166" s="18" t="s">
        <v>164</v>
      </c>
      <c r="BM166" s="225" t="s">
        <v>1152</v>
      </c>
    </row>
    <row r="167" spans="1:47" s="2" customFormat="1" ht="12">
      <c r="A167" s="39"/>
      <c r="B167" s="40"/>
      <c r="C167" s="41"/>
      <c r="D167" s="227" t="s">
        <v>166</v>
      </c>
      <c r="E167" s="41"/>
      <c r="F167" s="228" t="s">
        <v>3322</v>
      </c>
      <c r="G167" s="41"/>
      <c r="H167" s="41"/>
      <c r="I167" s="229"/>
      <c r="J167" s="41"/>
      <c r="K167" s="41"/>
      <c r="L167" s="45"/>
      <c r="M167" s="230"/>
      <c r="N167" s="231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166</v>
      </c>
      <c r="AU167" s="18" t="s">
        <v>80</v>
      </c>
    </row>
    <row r="168" spans="1:65" s="2" customFormat="1" ht="16.5" customHeight="1">
      <c r="A168" s="39"/>
      <c r="B168" s="40"/>
      <c r="C168" s="214" t="s">
        <v>454</v>
      </c>
      <c r="D168" s="214" t="s">
        <v>159</v>
      </c>
      <c r="E168" s="215" t="s">
        <v>3324</v>
      </c>
      <c r="F168" s="216" t="s">
        <v>3325</v>
      </c>
      <c r="G168" s="217" t="s">
        <v>273</v>
      </c>
      <c r="H168" s="218">
        <v>1</v>
      </c>
      <c r="I168" s="219"/>
      <c r="J168" s="220">
        <f>ROUND(I168*H168,2)</f>
        <v>0</v>
      </c>
      <c r="K168" s="216" t="s">
        <v>19</v>
      </c>
      <c r="L168" s="45"/>
      <c r="M168" s="221" t="s">
        <v>19</v>
      </c>
      <c r="N168" s="222" t="s">
        <v>43</v>
      </c>
      <c r="O168" s="85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164</v>
      </c>
      <c r="AT168" s="225" t="s">
        <v>159</v>
      </c>
      <c r="AU168" s="225" t="s">
        <v>80</v>
      </c>
      <c r="AY168" s="18" t="s">
        <v>157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80</v>
      </c>
      <c r="BK168" s="226">
        <f>ROUND(I168*H168,2)</f>
        <v>0</v>
      </c>
      <c r="BL168" s="18" t="s">
        <v>164</v>
      </c>
      <c r="BM168" s="225" t="s">
        <v>1165</v>
      </c>
    </row>
    <row r="169" spans="1:47" s="2" customFormat="1" ht="12">
      <c r="A169" s="39"/>
      <c r="B169" s="40"/>
      <c r="C169" s="41"/>
      <c r="D169" s="227" t="s">
        <v>166</v>
      </c>
      <c r="E169" s="41"/>
      <c r="F169" s="228" t="s">
        <v>3325</v>
      </c>
      <c r="G169" s="41"/>
      <c r="H169" s="41"/>
      <c r="I169" s="229"/>
      <c r="J169" s="41"/>
      <c r="K169" s="41"/>
      <c r="L169" s="45"/>
      <c r="M169" s="230"/>
      <c r="N169" s="231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166</v>
      </c>
      <c r="AU169" s="18" t="s">
        <v>80</v>
      </c>
    </row>
    <row r="170" spans="1:63" s="12" customFormat="1" ht="25.9" customHeight="1">
      <c r="A170" s="12"/>
      <c r="B170" s="198"/>
      <c r="C170" s="199"/>
      <c r="D170" s="200" t="s">
        <v>71</v>
      </c>
      <c r="E170" s="201" t="s">
        <v>3326</v>
      </c>
      <c r="F170" s="201" t="s">
        <v>3327</v>
      </c>
      <c r="G170" s="199"/>
      <c r="H170" s="199"/>
      <c r="I170" s="202"/>
      <c r="J170" s="203">
        <f>BK170</f>
        <v>0</v>
      </c>
      <c r="K170" s="199"/>
      <c r="L170" s="204"/>
      <c r="M170" s="205"/>
      <c r="N170" s="206"/>
      <c r="O170" s="206"/>
      <c r="P170" s="207">
        <f>SUM(P171:P182)</f>
        <v>0</v>
      </c>
      <c r="Q170" s="206"/>
      <c r="R170" s="207">
        <f>SUM(R171:R182)</f>
        <v>0</v>
      </c>
      <c r="S170" s="206"/>
      <c r="T170" s="208">
        <f>SUM(T171:T182)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9" t="s">
        <v>80</v>
      </c>
      <c r="AT170" s="210" t="s">
        <v>71</v>
      </c>
      <c r="AU170" s="210" t="s">
        <v>72</v>
      </c>
      <c r="AY170" s="209" t="s">
        <v>157</v>
      </c>
      <c r="BK170" s="211">
        <f>SUM(BK171:BK182)</f>
        <v>0</v>
      </c>
    </row>
    <row r="171" spans="1:65" s="2" customFormat="1" ht="55.5" customHeight="1">
      <c r="A171" s="39"/>
      <c r="B171" s="40"/>
      <c r="C171" s="214" t="s">
        <v>461</v>
      </c>
      <c r="D171" s="214" t="s">
        <v>159</v>
      </c>
      <c r="E171" s="215" t="s">
        <v>3328</v>
      </c>
      <c r="F171" s="216" t="s">
        <v>3329</v>
      </c>
      <c r="G171" s="217" t="s">
        <v>3087</v>
      </c>
      <c r="H171" s="218">
        <v>15</v>
      </c>
      <c r="I171" s="219"/>
      <c r="J171" s="220">
        <f>ROUND(I171*H171,2)</f>
        <v>0</v>
      </c>
      <c r="K171" s="216" t="s">
        <v>19</v>
      </c>
      <c r="L171" s="45"/>
      <c r="M171" s="221" t="s">
        <v>19</v>
      </c>
      <c r="N171" s="222" t="s">
        <v>43</v>
      </c>
      <c r="O171" s="85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164</v>
      </c>
      <c r="AT171" s="225" t="s">
        <v>159</v>
      </c>
      <c r="AU171" s="225" t="s">
        <v>80</v>
      </c>
      <c r="AY171" s="18" t="s">
        <v>157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8" t="s">
        <v>80</v>
      </c>
      <c r="BK171" s="226">
        <f>ROUND(I171*H171,2)</f>
        <v>0</v>
      </c>
      <c r="BL171" s="18" t="s">
        <v>164</v>
      </c>
      <c r="BM171" s="225" t="s">
        <v>1178</v>
      </c>
    </row>
    <row r="172" spans="1:47" s="2" customFormat="1" ht="12">
      <c r="A172" s="39"/>
      <c r="B172" s="40"/>
      <c r="C172" s="41"/>
      <c r="D172" s="227" t="s">
        <v>166</v>
      </c>
      <c r="E172" s="41"/>
      <c r="F172" s="228" t="s">
        <v>3330</v>
      </c>
      <c r="G172" s="41"/>
      <c r="H172" s="41"/>
      <c r="I172" s="229"/>
      <c r="J172" s="41"/>
      <c r="K172" s="41"/>
      <c r="L172" s="45"/>
      <c r="M172" s="230"/>
      <c r="N172" s="231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166</v>
      </c>
      <c r="AU172" s="18" t="s">
        <v>80</v>
      </c>
    </row>
    <row r="173" spans="1:65" s="2" customFormat="1" ht="78" customHeight="1">
      <c r="A173" s="39"/>
      <c r="B173" s="40"/>
      <c r="C173" s="214" t="s">
        <v>468</v>
      </c>
      <c r="D173" s="214" t="s">
        <v>159</v>
      </c>
      <c r="E173" s="215" t="s">
        <v>3331</v>
      </c>
      <c r="F173" s="216" t="s">
        <v>3332</v>
      </c>
      <c r="G173" s="217" t="s">
        <v>3087</v>
      </c>
      <c r="H173" s="218">
        <v>73</v>
      </c>
      <c r="I173" s="219"/>
      <c r="J173" s="220">
        <f>ROUND(I173*H173,2)</f>
        <v>0</v>
      </c>
      <c r="K173" s="216" t="s">
        <v>19</v>
      </c>
      <c r="L173" s="45"/>
      <c r="M173" s="221" t="s">
        <v>19</v>
      </c>
      <c r="N173" s="222" t="s">
        <v>43</v>
      </c>
      <c r="O173" s="85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164</v>
      </c>
      <c r="AT173" s="225" t="s">
        <v>159</v>
      </c>
      <c r="AU173" s="225" t="s">
        <v>80</v>
      </c>
      <c r="AY173" s="18" t="s">
        <v>157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164</v>
      </c>
      <c r="BM173" s="225" t="s">
        <v>1194</v>
      </c>
    </row>
    <row r="174" spans="1:47" s="2" customFormat="1" ht="12">
      <c r="A174" s="39"/>
      <c r="B174" s="40"/>
      <c r="C174" s="41"/>
      <c r="D174" s="227" t="s">
        <v>166</v>
      </c>
      <c r="E174" s="41"/>
      <c r="F174" s="228" t="s">
        <v>3333</v>
      </c>
      <c r="G174" s="41"/>
      <c r="H174" s="41"/>
      <c r="I174" s="229"/>
      <c r="J174" s="41"/>
      <c r="K174" s="41"/>
      <c r="L174" s="45"/>
      <c r="M174" s="230"/>
      <c r="N174" s="231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166</v>
      </c>
      <c r="AU174" s="18" t="s">
        <v>80</v>
      </c>
    </row>
    <row r="175" spans="1:65" s="2" customFormat="1" ht="66.75" customHeight="1">
      <c r="A175" s="39"/>
      <c r="B175" s="40"/>
      <c r="C175" s="214" t="s">
        <v>477</v>
      </c>
      <c r="D175" s="214" t="s">
        <v>159</v>
      </c>
      <c r="E175" s="215" t="s">
        <v>3334</v>
      </c>
      <c r="F175" s="216" t="s">
        <v>3335</v>
      </c>
      <c r="G175" s="217" t="s">
        <v>3087</v>
      </c>
      <c r="H175" s="218">
        <v>14</v>
      </c>
      <c r="I175" s="219"/>
      <c r="J175" s="220">
        <f>ROUND(I175*H175,2)</f>
        <v>0</v>
      </c>
      <c r="K175" s="216" t="s">
        <v>19</v>
      </c>
      <c r="L175" s="45"/>
      <c r="M175" s="221" t="s">
        <v>19</v>
      </c>
      <c r="N175" s="222" t="s">
        <v>43</v>
      </c>
      <c r="O175" s="85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164</v>
      </c>
      <c r="AT175" s="225" t="s">
        <v>159</v>
      </c>
      <c r="AU175" s="225" t="s">
        <v>80</v>
      </c>
      <c r="AY175" s="18" t="s">
        <v>157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8" t="s">
        <v>80</v>
      </c>
      <c r="BK175" s="226">
        <f>ROUND(I175*H175,2)</f>
        <v>0</v>
      </c>
      <c r="BL175" s="18" t="s">
        <v>164</v>
      </c>
      <c r="BM175" s="225" t="s">
        <v>1208</v>
      </c>
    </row>
    <row r="176" spans="1:47" s="2" customFormat="1" ht="12">
      <c r="A176" s="39"/>
      <c r="B176" s="40"/>
      <c r="C176" s="41"/>
      <c r="D176" s="227" t="s">
        <v>166</v>
      </c>
      <c r="E176" s="41"/>
      <c r="F176" s="228" t="s">
        <v>3336</v>
      </c>
      <c r="G176" s="41"/>
      <c r="H176" s="41"/>
      <c r="I176" s="229"/>
      <c r="J176" s="41"/>
      <c r="K176" s="41"/>
      <c r="L176" s="45"/>
      <c r="M176" s="230"/>
      <c r="N176" s="231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166</v>
      </c>
      <c r="AU176" s="18" t="s">
        <v>80</v>
      </c>
    </row>
    <row r="177" spans="1:65" s="2" customFormat="1" ht="44.25" customHeight="1">
      <c r="A177" s="39"/>
      <c r="B177" s="40"/>
      <c r="C177" s="214" t="s">
        <v>487</v>
      </c>
      <c r="D177" s="214" t="s">
        <v>159</v>
      </c>
      <c r="E177" s="215" t="s">
        <v>3337</v>
      </c>
      <c r="F177" s="216" t="s">
        <v>3338</v>
      </c>
      <c r="G177" s="217" t="s">
        <v>3087</v>
      </c>
      <c r="H177" s="218">
        <v>2</v>
      </c>
      <c r="I177" s="219"/>
      <c r="J177" s="220">
        <f>ROUND(I177*H177,2)</f>
        <v>0</v>
      </c>
      <c r="K177" s="216" t="s">
        <v>19</v>
      </c>
      <c r="L177" s="45"/>
      <c r="M177" s="221" t="s">
        <v>19</v>
      </c>
      <c r="N177" s="222" t="s">
        <v>43</v>
      </c>
      <c r="O177" s="85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164</v>
      </c>
      <c r="AT177" s="225" t="s">
        <v>159</v>
      </c>
      <c r="AU177" s="225" t="s">
        <v>80</v>
      </c>
      <c r="AY177" s="18" t="s">
        <v>157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8" t="s">
        <v>80</v>
      </c>
      <c r="BK177" s="226">
        <f>ROUND(I177*H177,2)</f>
        <v>0</v>
      </c>
      <c r="BL177" s="18" t="s">
        <v>164</v>
      </c>
      <c r="BM177" s="225" t="s">
        <v>1218</v>
      </c>
    </row>
    <row r="178" spans="1:47" s="2" customFormat="1" ht="12">
      <c r="A178" s="39"/>
      <c r="B178" s="40"/>
      <c r="C178" s="41"/>
      <c r="D178" s="227" t="s">
        <v>166</v>
      </c>
      <c r="E178" s="41"/>
      <c r="F178" s="228" t="s">
        <v>3339</v>
      </c>
      <c r="G178" s="41"/>
      <c r="H178" s="41"/>
      <c r="I178" s="229"/>
      <c r="J178" s="41"/>
      <c r="K178" s="41"/>
      <c r="L178" s="45"/>
      <c r="M178" s="230"/>
      <c r="N178" s="231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166</v>
      </c>
      <c r="AU178" s="18" t="s">
        <v>80</v>
      </c>
    </row>
    <row r="179" spans="1:65" s="2" customFormat="1" ht="44.25" customHeight="1">
      <c r="A179" s="39"/>
      <c r="B179" s="40"/>
      <c r="C179" s="214" t="s">
        <v>496</v>
      </c>
      <c r="D179" s="214" t="s">
        <v>159</v>
      </c>
      <c r="E179" s="215" t="s">
        <v>3340</v>
      </c>
      <c r="F179" s="216" t="s">
        <v>3341</v>
      </c>
      <c r="G179" s="217" t="s">
        <v>3087</v>
      </c>
      <c r="H179" s="218">
        <v>2</v>
      </c>
      <c r="I179" s="219"/>
      <c r="J179" s="220">
        <f>ROUND(I179*H179,2)</f>
        <v>0</v>
      </c>
      <c r="K179" s="216" t="s">
        <v>19</v>
      </c>
      <c r="L179" s="45"/>
      <c r="M179" s="221" t="s">
        <v>19</v>
      </c>
      <c r="N179" s="222" t="s">
        <v>43</v>
      </c>
      <c r="O179" s="85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164</v>
      </c>
      <c r="AT179" s="225" t="s">
        <v>159</v>
      </c>
      <c r="AU179" s="225" t="s">
        <v>80</v>
      </c>
      <c r="AY179" s="18" t="s">
        <v>157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8" t="s">
        <v>80</v>
      </c>
      <c r="BK179" s="226">
        <f>ROUND(I179*H179,2)</f>
        <v>0</v>
      </c>
      <c r="BL179" s="18" t="s">
        <v>164</v>
      </c>
      <c r="BM179" s="225" t="s">
        <v>1249</v>
      </c>
    </row>
    <row r="180" spans="1:47" s="2" customFormat="1" ht="12">
      <c r="A180" s="39"/>
      <c r="B180" s="40"/>
      <c r="C180" s="41"/>
      <c r="D180" s="227" t="s">
        <v>166</v>
      </c>
      <c r="E180" s="41"/>
      <c r="F180" s="228" t="s">
        <v>3342</v>
      </c>
      <c r="G180" s="41"/>
      <c r="H180" s="41"/>
      <c r="I180" s="229"/>
      <c r="J180" s="41"/>
      <c r="K180" s="41"/>
      <c r="L180" s="45"/>
      <c r="M180" s="230"/>
      <c r="N180" s="231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166</v>
      </c>
      <c r="AU180" s="18" t="s">
        <v>80</v>
      </c>
    </row>
    <row r="181" spans="1:65" s="2" customFormat="1" ht="21.75" customHeight="1">
      <c r="A181" s="39"/>
      <c r="B181" s="40"/>
      <c r="C181" s="214" t="s">
        <v>504</v>
      </c>
      <c r="D181" s="214" t="s">
        <v>159</v>
      </c>
      <c r="E181" s="215" t="s">
        <v>3343</v>
      </c>
      <c r="F181" s="216" t="s">
        <v>3344</v>
      </c>
      <c r="G181" s="217" t="s">
        <v>273</v>
      </c>
      <c r="H181" s="218">
        <v>1</v>
      </c>
      <c r="I181" s="219"/>
      <c r="J181" s="220">
        <f>ROUND(I181*H181,2)</f>
        <v>0</v>
      </c>
      <c r="K181" s="216" t="s">
        <v>19</v>
      </c>
      <c r="L181" s="45"/>
      <c r="M181" s="221" t="s">
        <v>19</v>
      </c>
      <c r="N181" s="222" t="s">
        <v>43</v>
      </c>
      <c r="O181" s="85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164</v>
      </c>
      <c r="AT181" s="225" t="s">
        <v>159</v>
      </c>
      <c r="AU181" s="225" t="s">
        <v>80</v>
      </c>
      <c r="AY181" s="18" t="s">
        <v>157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80</v>
      </c>
      <c r="BK181" s="226">
        <f>ROUND(I181*H181,2)</f>
        <v>0</v>
      </c>
      <c r="BL181" s="18" t="s">
        <v>164</v>
      </c>
      <c r="BM181" s="225" t="s">
        <v>1257</v>
      </c>
    </row>
    <row r="182" spans="1:47" s="2" customFormat="1" ht="12">
      <c r="A182" s="39"/>
      <c r="B182" s="40"/>
      <c r="C182" s="41"/>
      <c r="D182" s="227" t="s">
        <v>166</v>
      </c>
      <c r="E182" s="41"/>
      <c r="F182" s="228" t="s">
        <v>3344</v>
      </c>
      <c r="G182" s="41"/>
      <c r="H182" s="41"/>
      <c r="I182" s="229"/>
      <c r="J182" s="41"/>
      <c r="K182" s="41"/>
      <c r="L182" s="45"/>
      <c r="M182" s="230"/>
      <c r="N182" s="231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166</v>
      </c>
      <c r="AU182" s="18" t="s">
        <v>80</v>
      </c>
    </row>
    <row r="183" spans="1:63" s="12" customFormat="1" ht="25.9" customHeight="1">
      <c r="A183" s="12"/>
      <c r="B183" s="198"/>
      <c r="C183" s="199"/>
      <c r="D183" s="200" t="s">
        <v>71</v>
      </c>
      <c r="E183" s="201" t="s">
        <v>3345</v>
      </c>
      <c r="F183" s="201" t="s">
        <v>3346</v>
      </c>
      <c r="G183" s="199"/>
      <c r="H183" s="199"/>
      <c r="I183" s="202"/>
      <c r="J183" s="203">
        <f>BK183</f>
        <v>0</v>
      </c>
      <c r="K183" s="199"/>
      <c r="L183" s="204"/>
      <c r="M183" s="205"/>
      <c r="N183" s="206"/>
      <c r="O183" s="206"/>
      <c r="P183" s="207">
        <f>SUM(P184:P251)</f>
        <v>0</v>
      </c>
      <c r="Q183" s="206"/>
      <c r="R183" s="207">
        <f>SUM(R184:R251)</f>
        <v>0</v>
      </c>
      <c r="S183" s="206"/>
      <c r="T183" s="208">
        <f>SUM(T184:T251)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9" t="s">
        <v>80</v>
      </c>
      <c r="AT183" s="210" t="s">
        <v>71</v>
      </c>
      <c r="AU183" s="210" t="s">
        <v>72</v>
      </c>
      <c r="AY183" s="209" t="s">
        <v>157</v>
      </c>
      <c r="BK183" s="211">
        <f>SUM(BK184:BK251)</f>
        <v>0</v>
      </c>
    </row>
    <row r="184" spans="1:65" s="2" customFormat="1" ht="21.75" customHeight="1">
      <c r="A184" s="39"/>
      <c r="B184" s="40"/>
      <c r="C184" s="214" t="s">
        <v>511</v>
      </c>
      <c r="D184" s="214" t="s">
        <v>159</v>
      </c>
      <c r="E184" s="215" t="s">
        <v>3347</v>
      </c>
      <c r="F184" s="216" t="s">
        <v>3348</v>
      </c>
      <c r="G184" s="217" t="s">
        <v>3087</v>
      </c>
      <c r="H184" s="218">
        <v>25</v>
      </c>
      <c r="I184" s="219"/>
      <c r="J184" s="220">
        <f>ROUND(I184*H184,2)</f>
        <v>0</v>
      </c>
      <c r="K184" s="216" t="s">
        <v>19</v>
      </c>
      <c r="L184" s="45"/>
      <c r="M184" s="221" t="s">
        <v>19</v>
      </c>
      <c r="N184" s="222" t="s">
        <v>43</v>
      </c>
      <c r="O184" s="85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164</v>
      </c>
      <c r="AT184" s="225" t="s">
        <v>159</v>
      </c>
      <c r="AU184" s="225" t="s">
        <v>80</v>
      </c>
      <c r="AY184" s="18" t="s">
        <v>157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80</v>
      </c>
      <c r="BK184" s="226">
        <f>ROUND(I184*H184,2)</f>
        <v>0</v>
      </c>
      <c r="BL184" s="18" t="s">
        <v>164</v>
      </c>
      <c r="BM184" s="225" t="s">
        <v>1339</v>
      </c>
    </row>
    <row r="185" spans="1:47" s="2" customFormat="1" ht="12">
      <c r="A185" s="39"/>
      <c r="B185" s="40"/>
      <c r="C185" s="41"/>
      <c r="D185" s="227" t="s">
        <v>166</v>
      </c>
      <c r="E185" s="41"/>
      <c r="F185" s="228" t="s">
        <v>3348</v>
      </c>
      <c r="G185" s="41"/>
      <c r="H185" s="41"/>
      <c r="I185" s="229"/>
      <c r="J185" s="41"/>
      <c r="K185" s="41"/>
      <c r="L185" s="45"/>
      <c r="M185" s="230"/>
      <c r="N185" s="231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166</v>
      </c>
      <c r="AU185" s="18" t="s">
        <v>80</v>
      </c>
    </row>
    <row r="186" spans="1:65" s="2" customFormat="1" ht="16.5" customHeight="1">
      <c r="A186" s="39"/>
      <c r="B186" s="40"/>
      <c r="C186" s="214" t="s">
        <v>515</v>
      </c>
      <c r="D186" s="214" t="s">
        <v>159</v>
      </c>
      <c r="E186" s="215" t="s">
        <v>3349</v>
      </c>
      <c r="F186" s="216" t="s">
        <v>3350</v>
      </c>
      <c r="G186" s="217" t="s">
        <v>3087</v>
      </c>
      <c r="H186" s="218">
        <v>49</v>
      </c>
      <c r="I186" s="219"/>
      <c r="J186" s="220">
        <f>ROUND(I186*H186,2)</f>
        <v>0</v>
      </c>
      <c r="K186" s="216" t="s">
        <v>19</v>
      </c>
      <c r="L186" s="45"/>
      <c r="M186" s="221" t="s">
        <v>19</v>
      </c>
      <c r="N186" s="222" t="s">
        <v>43</v>
      </c>
      <c r="O186" s="85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164</v>
      </c>
      <c r="AT186" s="225" t="s">
        <v>159</v>
      </c>
      <c r="AU186" s="225" t="s">
        <v>80</v>
      </c>
      <c r="AY186" s="18" t="s">
        <v>157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80</v>
      </c>
      <c r="BK186" s="226">
        <f>ROUND(I186*H186,2)</f>
        <v>0</v>
      </c>
      <c r="BL186" s="18" t="s">
        <v>164</v>
      </c>
      <c r="BM186" s="225" t="s">
        <v>1347</v>
      </c>
    </row>
    <row r="187" spans="1:47" s="2" customFormat="1" ht="12">
      <c r="A187" s="39"/>
      <c r="B187" s="40"/>
      <c r="C187" s="41"/>
      <c r="D187" s="227" t="s">
        <v>166</v>
      </c>
      <c r="E187" s="41"/>
      <c r="F187" s="228" t="s">
        <v>3350</v>
      </c>
      <c r="G187" s="41"/>
      <c r="H187" s="41"/>
      <c r="I187" s="229"/>
      <c r="J187" s="41"/>
      <c r="K187" s="41"/>
      <c r="L187" s="45"/>
      <c r="M187" s="230"/>
      <c r="N187" s="231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166</v>
      </c>
      <c r="AU187" s="18" t="s">
        <v>80</v>
      </c>
    </row>
    <row r="188" spans="1:65" s="2" customFormat="1" ht="16.5" customHeight="1">
      <c r="A188" s="39"/>
      <c r="B188" s="40"/>
      <c r="C188" s="214" t="s">
        <v>521</v>
      </c>
      <c r="D188" s="214" t="s">
        <v>159</v>
      </c>
      <c r="E188" s="215" t="s">
        <v>3351</v>
      </c>
      <c r="F188" s="216" t="s">
        <v>3352</v>
      </c>
      <c r="G188" s="217" t="s">
        <v>3087</v>
      </c>
      <c r="H188" s="218">
        <v>12</v>
      </c>
      <c r="I188" s="219"/>
      <c r="J188" s="220">
        <f>ROUND(I188*H188,2)</f>
        <v>0</v>
      </c>
      <c r="K188" s="216" t="s">
        <v>19</v>
      </c>
      <c r="L188" s="45"/>
      <c r="M188" s="221" t="s">
        <v>19</v>
      </c>
      <c r="N188" s="222" t="s">
        <v>43</v>
      </c>
      <c r="O188" s="85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164</v>
      </c>
      <c r="AT188" s="225" t="s">
        <v>159</v>
      </c>
      <c r="AU188" s="225" t="s">
        <v>80</v>
      </c>
      <c r="AY188" s="18" t="s">
        <v>157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80</v>
      </c>
      <c r="BK188" s="226">
        <f>ROUND(I188*H188,2)</f>
        <v>0</v>
      </c>
      <c r="BL188" s="18" t="s">
        <v>164</v>
      </c>
      <c r="BM188" s="225" t="s">
        <v>1355</v>
      </c>
    </row>
    <row r="189" spans="1:47" s="2" customFormat="1" ht="12">
      <c r="A189" s="39"/>
      <c r="B189" s="40"/>
      <c r="C189" s="41"/>
      <c r="D189" s="227" t="s">
        <v>166</v>
      </c>
      <c r="E189" s="41"/>
      <c r="F189" s="228" t="s">
        <v>3352</v>
      </c>
      <c r="G189" s="41"/>
      <c r="H189" s="41"/>
      <c r="I189" s="229"/>
      <c r="J189" s="41"/>
      <c r="K189" s="41"/>
      <c r="L189" s="45"/>
      <c r="M189" s="230"/>
      <c r="N189" s="231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166</v>
      </c>
      <c r="AU189" s="18" t="s">
        <v>80</v>
      </c>
    </row>
    <row r="190" spans="1:65" s="2" customFormat="1" ht="16.5" customHeight="1">
      <c r="A190" s="39"/>
      <c r="B190" s="40"/>
      <c r="C190" s="214" t="s">
        <v>528</v>
      </c>
      <c r="D190" s="214" t="s">
        <v>159</v>
      </c>
      <c r="E190" s="215" t="s">
        <v>3353</v>
      </c>
      <c r="F190" s="216" t="s">
        <v>3354</v>
      </c>
      <c r="G190" s="217" t="s">
        <v>3087</v>
      </c>
      <c r="H190" s="218">
        <v>10</v>
      </c>
      <c r="I190" s="219"/>
      <c r="J190" s="220">
        <f>ROUND(I190*H190,2)</f>
        <v>0</v>
      </c>
      <c r="K190" s="216" t="s">
        <v>19</v>
      </c>
      <c r="L190" s="45"/>
      <c r="M190" s="221" t="s">
        <v>19</v>
      </c>
      <c r="N190" s="222" t="s">
        <v>43</v>
      </c>
      <c r="O190" s="85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164</v>
      </c>
      <c r="AT190" s="225" t="s">
        <v>159</v>
      </c>
      <c r="AU190" s="225" t="s">
        <v>80</v>
      </c>
      <c r="AY190" s="18" t="s">
        <v>157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80</v>
      </c>
      <c r="BK190" s="226">
        <f>ROUND(I190*H190,2)</f>
        <v>0</v>
      </c>
      <c r="BL190" s="18" t="s">
        <v>164</v>
      </c>
      <c r="BM190" s="225" t="s">
        <v>1363</v>
      </c>
    </row>
    <row r="191" spans="1:47" s="2" customFormat="1" ht="12">
      <c r="A191" s="39"/>
      <c r="B191" s="40"/>
      <c r="C191" s="41"/>
      <c r="D191" s="227" t="s">
        <v>166</v>
      </c>
      <c r="E191" s="41"/>
      <c r="F191" s="228" t="s">
        <v>3354</v>
      </c>
      <c r="G191" s="41"/>
      <c r="H191" s="41"/>
      <c r="I191" s="229"/>
      <c r="J191" s="41"/>
      <c r="K191" s="41"/>
      <c r="L191" s="45"/>
      <c r="M191" s="230"/>
      <c r="N191" s="231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166</v>
      </c>
      <c r="AU191" s="18" t="s">
        <v>80</v>
      </c>
    </row>
    <row r="192" spans="1:65" s="2" customFormat="1" ht="24.15" customHeight="1">
      <c r="A192" s="39"/>
      <c r="B192" s="40"/>
      <c r="C192" s="214" t="s">
        <v>538</v>
      </c>
      <c r="D192" s="214" t="s">
        <v>159</v>
      </c>
      <c r="E192" s="215" t="s">
        <v>3355</v>
      </c>
      <c r="F192" s="216" t="s">
        <v>3356</v>
      </c>
      <c r="G192" s="217" t="s">
        <v>3087</v>
      </c>
      <c r="H192" s="218">
        <v>4</v>
      </c>
      <c r="I192" s="219"/>
      <c r="J192" s="220">
        <f>ROUND(I192*H192,2)</f>
        <v>0</v>
      </c>
      <c r="K192" s="216" t="s">
        <v>19</v>
      </c>
      <c r="L192" s="45"/>
      <c r="M192" s="221" t="s">
        <v>19</v>
      </c>
      <c r="N192" s="222" t="s">
        <v>43</v>
      </c>
      <c r="O192" s="85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164</v>
      </c>
      <c r="AT192" s="225" t="s">
        <v>159</v>
      </c>
      <c r="AU192" s="225" t="s">
        <v>80</v>
      </c>
      <c r="AY192" s="18" t="s">
        <v>157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80</v>
      </c>
      <c r="BK192" s="226">
        <f>ROUND(I192*H192,2)</f>
        <v>0</v>
      </c>
      <c r="BL192" s="18" t="s">
        <v>164</v>
      </c>
      <c r="BM192" s="225" t="s">
        <v>1371</v>
      </c>
    </row>
    <row r="193" spans="1:47" s="2" customFormat="1" ht="12">
      <c r="A193" s="39"/>
      <c r="B193" s="40"/>
      <c r="C193" s="41"/>
      <c r="D193" s="227" t="s">
        <v>166</v>
      </c>
      <c r="E193" s="41"/>
      <c r="F193" s="228" t="s">
        <v>3356</v>
      </c>
      <c r="G193" s="41"/>
      <c r="H193" s="41"/>
      <c r="I193" s="229"/>
      <c r="J193" s="41"/>
      <c r="K193" s="41"/>
      <c r="L193" s="45"/>
      <c r="M193" s="230"/>
      <c r="N193" s="231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166</v>
      </c>
      <c r="AU193" s="18" t="s">
        <v>80</v>
      </c>
    </row>
    <row r="194" spans="1:65" s="2" customFormat="1" ht="16.5" customHeight="1">
      <c r="A194" s="39"/>
      <c r="B194" s="40"/>
      <c r="C194" s="214" t="s">
        <v>547</v>
      </c>
      <c r="D194" s="214" t="s">
        <v>159</v>
      </c>
      <c r="E194" s="215" t="s">
        <v>3357</v>
      </c>
      <c r="F194" s="216" t="s">
        <v>3358</v>
      </c>
      <c r="G194" s="217" t="s">
        <v>3087</v>
      </c>
      <c r="H194" s="218">
        <v>79</v>
      </c>
      <c r="I194" s="219"/>
      <c r="J194" s="220">
        <f>ROUND(I194*H194,2)</f>
        <v>0</v>
      </c>
      <c r="K194" s="216" t="s">
        <v>19</v>
      </c>
      <c r="L194" s="45"/>
      <c r="M194" s="221" t="s">
        <v>19</v>
      </c>
      <c r="N194" s="222" t="s">
        <v>43</v>
      </c>
      <c r="O194" s="85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164</v>
      </c>
      <c r="AT194" s="225" t="s">
        <v>159</v>
      </c>
      <c r="AU194" s="225" t="s">
        <v>80</v>
      </c>
      <c r="AY194" s="18" t="s">
        <v>157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8" t="s">
        <v>80</v>
      </c>
      <c r="BK194" s="226">
        <f>ROUND(I194*H194,2)</f>
        <v>0</v>
      </c>
      <c r="BL194" s="18" t="s">
        <v>164</v>
      </c>
      <c r="BM194" s="225" t="s">
        <v>1379</v>
      </c>
    </row>
    <row r="195" spans="1:47" s="2" customFormat="1" ht="12">
      <c r="A195" s="39"/>
      <c r="B195" s="40"/>
      <c r="C195" s="41"/>
      <c r="D195" s="227" t="s">
        <v>166</v>
      </c>
      <c r="E195" s="41"/>
      <c r="F195" s="228" t="s">
        <v>3358</v>
      </c>
      <c r="G195" s="41"/>
      <c r="H195" s="41"/>
      <c r="I195" s="229"/>
      <c r="J195" s="41"/>
      <c r="K195" s="41"/>
      <c r="L195" s="45"/>
      <c r="M195" s="230"/>
      <c r="N195" s="231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166</v>
      </c>
      <c r="AU195" s="18" t="s">
        <v>80</v>
      </c>
    </row>
    <row r="196" spans="1:65" s="2" customFormat="1" ht="16.5" customHeight="1">
      <c r="A196" s="39"/>
      <c r="B196" s="40"/>
      <c r="C196" s="214" t="s">
        <v>557</v>
      </c>
      <c r="D196" s="214" t="s">
        <v>159</v>
      </c>
      <c r="E196" s="215" t="s">
        <v>3359</v>
      </c>
      <c r="F196" s="216" t="s">
        <v>3360</v>
      </c>
      <c r="G196" s="217" t="s">
        <v>3087</v>
      </c>
      <c r="H196" s="218">
        <v>9</v>
      </c>
      <c r="I196" s="219"/>
      <c r="J196" s="220">
        <f>ROUND(I196*H196,2)</f>
        <v>0</v>
      </c>
      <c r="K196" s="216" t="s">
        <v>19</v>
      </c>
      <c r="L196" s="45"/>
      <c r="M196" s="221" t="s">
        <v>19</v>
      </c>
      <c r="N196" s="222" t="s">
        <v>43</v>
      </c>
      <c r="O196" s="85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164</v>
      </c>
      <c r="AT196" s="225" t="s">
        <v>159</v>
      </c>
      <c r="AU196" s="225" t="s">
        <v>80</v>
      </c>
      <c r="AY196" s="18" t="s">
        <v>157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8" t="s">
        <v>80</v>
      </c>
      <c r="BK196" s="226">
        <f>ROUND(I196*H196,2)</f>
        <v>0</v>
      </c>
      <c r="BL196" s="18" t="s">
        <v>164</v>
      </c>
      <c r="BM196" s="225" t="s">
        <v>1387</v>
      </c>
    </row>
    <row r="197" spans="1:47" s="2" customFormat="1" ht="12">
      <c r="A197" s="39"/>
      <c r="B197" s="40"/>
      <c r="C197" s="41"/>
      <c r="D197" s="227" t="s">
        <v>166</v>
      </c>
      <c r="E197" s="41"/>
      <c r="F197" s="228" t="s">
        <v>3360</v>
      </c>
      <c r="G197" s="41"/>
      <c r="H197" s="41"/>
      <c r="I197" s="229"/>
      <c r="J197" s="41"/>
      <c r="K197" s="41"/>
      <c r="L197" s="45"/>
      <c r="M197" s="230"/>
      <c r="N197" s="231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166</v>
      </c>
      <c r="AU197" s="18" t="s">
        <v>80</v>
      </c>
    </row>
    <row r="198" spans="1:65" s="2" customFormat="1" ht="21.75" customHeight="1">
      <c r="A198" s="39"/>
      <c r="B198" s="40"/>
      <c r="C198" s="214" t="s">
        <v>567</v>
      </c>
      <c r="D198" s="214" t="s">
        <v>159</v>
      </c>
      <c r="E198" s="215" t="s">
        <v>3361</v>
      </c>
      <c r="F198" s="216" t="s">
        <v>3362</v>
      </c>
      <c r="G198" s="217" t="s">
        <v>3087</v>
      </c>
      <c r="H198" s="218">
        <v>90</v>
      </c>
      <c r="I198" s="219"/>
      <c r="J198" s="220">
        <f>ROUND(I198*H198,2)</f>
        <v>0</v>
      </c>
      <c r="K198" s="216" t="s">
        <v>19</v>
      </c>
      <c r="L198" s="45"/>
      <c r="M198" s="221" t="s">
        <v>19</v>
      </c>
      <c r="N198" s="222" t="s">
        <v>43</v>
      </c>
      <c r="O198" s="85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164</v>
      </c>
      <c r="AT198" s="225" t="s">
        <v>159</v>
      </c>
      <c r="AU198" s="225" t="s">
        <v>80</v>
      </c>
      <c r="AY198" s="18" t="s">
        <v>157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8" t="s">
        <v>80</v>
      </c>
      <c r="BK198" s="226">
        <f>ROUND(I198*H198,2)</f>
        <v>0</v>
      </c>
      <c r="BL198" s="18" t="s">
        <v>164</v>
      </c>
      <c r="BM198" s="225" t="s">
        <v>1395</v>
      </c>
    </row>
    <row r="199" spans="1:47" s="2" customFormat="1" ht="12">
      <c r="A199" s="39"/>
      <c r="B199" s="40"/>
      <c r="C199" s="41"/>
      <c r="D199" s="227" t="s">
        <v>166</v>
      </c>
      <c r="E199" s="41"/>
      <c r="F199" s="228" t="s">
        <v>3362</v>
      </c>
      <c r="G199" s="41"/>
      <c r="H199" s="41"/>
      <c r="I199" s="229"/>
      <c r="J199" s="41"/>
      <c r="K199" s="41"/>
      <c r="L199" s="45"/>
      <c r="M199" s="230"/>
      <c r="N199" s="231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166</v>
      </c>
      <c r="AU199" s="18" t="s">
        <v>80</v>
      </c>
    </row>
    <row r="200" spans="1:65" s="2" customFormat="1" ht="24.15" customHeight="1">
      <c r="A200" s="39"/>
      <c r="B200" s="40"/>
      <c r="C200" s="214" t="s">
        <v>572</v>
      </c>
      <c r="D200" s="214" t="s">
        <v>159</v>
      </c>
      <c r="E200" s="215" t="s">
        <v>3363</v>
      </c>
      <c r="F200" s="216" t="s">
        <v>3364</v>
      </c>
      <c r="G200" s="217" t="s">
        <v>3087</v>
      </c>
      <c r="H200" s="218">
        <v>92</v>
      </c>
      <c r="I200" s="219"/>
      <c r="J200" s="220">
        <f>ROUND(I200*H200,2)</f>
        <v>0</v>
      </c>
      <c r="K200" s="216" t="s">
        <v>19</v>
      </c>
      <c r="L200" s="45"/>
      <c r="M200" s="221" t="s">
        <v>19</v>
      </c>
      <c r="N200" s="222" t="s">
        <v>43</v>
      </c>
      <c r="O200" s="85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164</v>
      </c>
      <c r="AT200" s="225" t="s">
        <v>159</v>
      </c>
      <c r="AU200" s="225" t="s">
        <v>80</v>
      </c>
      <c r="AY200" s="18" t="s">
        <v>157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8" t="s">
        <v>80</v>
      </c>
      <c r="BK200" s="226">
        <f>ROUND(I200*H200,2)</f>
        <v>0</v>
      </c>
      <c r="BL200" s="18" t="s">
        <v>164</v>
      </c>
      <c r="BM200" s="225" t="s">
        <v>1403</v>
      </c>
    </row>
    <row r="201" spans="1:47" s="2" customFormat="1" ht="12">
      <c r="A201" s="39"/>
      <c r="B201" s="40"/>
      <c r="C201" s="41"/>
      <c r="D201" s="227" t="s">
        <v>166</v>
      </c>
      <c r="E201" s="41"/>
      <c r="F201" s="228" t="s">
        <v>3364</v>
      </c>
      <c r="G201" s="41"/>
      <c r="H201" s="41"/>
      <c r="I201" s="229"/>
      <c r="J201" s="41"/>
      <c r="K201" s="41"/>
      <c r="L201" s="45"/>
      <c r="M201" s="230"/>
      <c r="N201" s="231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166</v>
      </c>
      <c r="AU201" s="18" t="s">
        <v>80</v>
      </c>
    </row>
    <row r="202" spans="1:65" s="2" customFormat="1" ht="16.5" customHeight="1">
      <c r="A202" s="39"/>
      <c r="B202" s="40"/>
      <c r="C202" s="214" t="s">
        <v>576</v>
      </c>
      <c r="D202" s="214" t="s">
        <v>159</v>
      </c>
      <c r="E202" s="215" t="s">
        <v>3365</v>
      </c>
      <c r="F202" s="216" t="s">
        <v>19</v>
      </c>
      <c r="G202" s="217" t="s">
        <v>3087</v>
      </c>
      <c r="H202" s="218">
        <v>170</v>
      </c>
      <c r="I202" s="219"/>
      <c r="J202" s="220">
        <f>ROUND(I202*H202,2)</f>
        <v>0</v>
      </c>
      <c r="K202" s="216" t="s">
        <v>19</v>
      </c>
      <c r="L202" s="45"/>
      <c r="M202" s="221" t="s">
        <v>19</v>
      </c>
      <c r="N202" s="222" t="s">
        <v>43</v>
      </c>
      <c r="O202" s="85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164</v>
      </c>
      <c r="AT202" s="225" t="s">
        <v>159</v>
      </c>
      <c r="AU202" s="225" t="s">
        <v>80</v>
      </c>
      <c r="AY202" s="18" t="s">
        <v>157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8" t="s">
        <v>80</v>
      </c>
      <c r="BK202" s="226">
        <f>ROUND(I202*H202,2)</f>
        <v>0</v>
      </c>
      <c r="BL202" s="18" t="s">
        <v>164</v>
      </c>
      <c r="BM202" s="225" t="s">
        <v>3366</v>
      </c>
    </row>
    <row r="203" spans="1:47" s="2" customFormat="1" ht="12">
      <c r="A203" s="39"/>
      <c r="B203" s="40"/>
      <c r="C203" s="41"/>
      <c r="D203" s="227" t="s">
        <v>166</v>
      </c>
      <c r="E203" s="41"/>
      <c r="F203" s="228" t="s">
        <v>3367</v>
      </c>
      <c r="G203" s="41"/>
      <c r="H203" s="41"/>
      <c r="I203" s="229"/>
      <c r="J203" s="41"/>
      <c r="K203" s="41"/>
      <c r="L203" s="45"/>
      <c r="M203" s="230"/>
      <c r="N203" s="231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166</v>
      </c>
      <c r="AU203" s="18" t="s">
        <v>80</v>
      </c>
    </row>
    <row r="204" spans="1:65" s="2" customFormat="1" ht="16.5" customHeight="1">
      <c r="A204" s="39"/>
      <c r="B204" s="40"/>
      <c r="C204" s="214" t="s">
        <v>580</v>
      </c>
      <c r="D204" s="214" t="s">
        <v>159</v>
      </c>
      <c r="E204" s="215" t="s">
        <v>3368</v>
      </c>
      <c r="F204" s="216" t="s">
        <v>19</v>
      </c>
      <c r="G204" s="217" t="s">
        <v>308</v>
      </c>
      <c r="H204" s="218">
        <v>29</v>
      </c>
      <c r="I204" s="219"/>
      <c r="J204" s="220">
        <f>ROUND(I204*H204,2)</f>
        <v>0</v>
      </c>
      <c r="K204" s="216" t="s">
        <v>19</v>
      </c>
      <c r="L204" s="45"/>
      <c r="M204" s="221" t="s">
        <v>19</v>
      </c>
      <c r="N204" s="222" t="s">
        <v>43</v>
      </c>
      <c r="O204" s="85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5" t="s">
        <v>164</v>
      </c>
      <c r="AT204" s="225" t="s">
        <v>159</v>
      </c>
      <c r="AU204" s="225" t="s">
        <v>80</v>
      </c>
      <c r="AY204" s="18" t="s">
        <v>157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8" t="s">
        <v>80</v>
      </c>
      <c r="BK204" s="226">
        <f>ROUND(I204*H204,2)</f>
        <v>0</v>
      </c>
      <c r="BL204" s="18" t="s">
        <v>164</v>
      </c>
      <c r="BM204" s="225" t="s">
        <v>3369</v>
      </c>
    </row>
    <row r="205" spans="1:47" s="2" customFormat="1" ht="12">
      <c r="A205" s="39"/>
      <c r="B205" s="40"/>
      <c r="C205" s="41"/>
      <c r="D205" s="227" t="s">
        <v>166</v>
      </c>
      <c r="E205" s="41"/>
      <c r="F205" s="228" t="s">
        <v>3370</v>
      </c>
      <c r="G205" s="41"/>
      <c r="H205" s="41"/>
      <c r="I205" s="229"/>
      <c r="J205" s="41"/>
      <c r="K205" s="41"/>
      <c r="L205" s="45"/>
      <c r="M205" s="230"/>
      <c r="N205" s="231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166</v>
      </c>
      <c r="AU205" s="18" t="s">
        <v>80</v>
      </c>
    </row>
    <row r="206" spans="1:65" s="2" customFormat="1" ht="24.15" customHeight="1">
      <c r="A206" s="39"/>
      <c r="B206" s="40"/>
      <c r="C206" s="214" t="s">
        <v>585</v>
      </c>
      <c r="D206" s="214" t="s">
        <v>159</v>
      </c>
      <c r="E206" s="215" t="s">
        <v>3371</v>
      </c>
      <c r="F206" s="216" t="s">
        <v>3372</v>
      </c>
      <c r="G206" s="217" t="s">
        <v>3087</v>
      </c>
      <c r="H206" s="218">
        <v>180</v>
      </c>
      <c r="I206" s="219"/>
      <c r="J206" s="220">
        <f>ROUND(I206*H206,2)</f>
        <v>0</v>
      </c>
      <c r="K206" s="216" t="s">
        <v>19</v>
      </c>
      <c r="L206" s="45"/>
      <c r="M206" s="221" t="s">
        <v>19</v>
      </c>
      <c r="N206" s="222" t="s">
        <v>43</v>
      </c>
      <c r="O206" s="85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164</v>
      </c>
      <c r="AT206" s="225" t="s">
        <v>159</v>
      </c>
      <c r="AU206" s="225" t="s">
        <v>80</v>
      </c>
      <c r="AY206" s="18" t="s">
        <v>157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164</v>
      </c>
      <c r="BM206" s="225" t="s">
        <v>1411</v>
      </c>
    </row>
    <row r="207" spans="1:47" s="2" customFormat="1" ht="12">
      <c r="A207" s="39"/>
      <c r="B207" s="40"/>
      <c r="C207" s="41"/>
      <c r="D207" s="227" t="s">
        <v>166</v>
      </c>
      <c r="E207" s="41"/>
      <c r="F207" s="228" t="s">
        <v>3372</v>
      </c>
      <c r="G207" s="41"/>
      <c r="H207" s="41"/>
      <c r="I207" s="229"/>
      <c r="J207" s="41"/>
      <c r="K207" s="41"/>
      <c r="L207" s="45"/>
      <c r="M207" s="230"/>
      <c r="N207" s="231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166</v>
      </c>
      <c r="AU207" s="18" t="s">
        <v>80</v>
      </c>
    </row>
    <row r="208" spans="1:65" s="2" customFormat="1" ht="16.5" customHeight="1">
      <c r="A208" s="39"/>
      <c r="B208" s="40"/>
      <c r="C208" s="214" t="s">
        <v>595</v>
      </c>
      <c r="D208" s="214" t="s">
        <v>159</v>
      </c>
      <c r="E208" s="215" t="s">
        <v>3373</v>
      </c>
      <c r="F208" s="216" t="s">
        <v>19</v>
      </c>
      <c r="G208" s="217" t="s">
        <v>3087</v>
      </c>
      <c r="H208" s="218">
        <v>36</v>
      </c>
      <c r="I208" s="219"/>
      <c r="J208" s="220">
        <f>ROUND(I208*H208,2)</f>
        <v>0</v>
      </c>
      <c r="K208" s="216" t="s">
        <v>19</v>
      </c>
      <c r="L208" s="45"/>
      <c r="M208" s="221" t="s">
        <v>19</v>
      </c>
      <c r="N208" s="222" t="s">
        <v>43</v>
      </c>
      <c r="O208" s="85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164</v>
      </c>
      <c r="AT208" s="225" t="s">
        <v>159</v>
      </c>
      <c r="AU208" s="225" t="s">
        <v>80</v>
      </c>
      <c r="AY208" s="18" t="s">
        <v>157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80</v>
      </c>
      <c r="BK208" s="226">
        <f>ROUND(I208*H208,2)</f>
        <v>0</v>
      </c>
      <c r="BL208" s="18" t="s">
        <v>164</v>
      </c>
      <c r="BM208" s="225" t="s">
        <v>3374</v>
      </c>
    </row>
    <row r="209" spans="1:47" s="2" customFormat="1" ht="12">
      <c r="A209" s="39"/>
      <c r="B209" s="40"/>
      <c r="C209" s="41"/>
      <c r="D209" s="227" t="s">
        <v>166</v>
      </c>
      <c r="E209" s="41"/>
      <c r="F209" s="228" t="s">
        <v>3375</v>
      </c>
      <c r="G209" s="41"/>
      <c r="H209" s="41"/>
      <c r="I209" s="229"/>
      <c r="J209" s="41"/>
      <c r="K209" s="41"/>
      <c r="L209" s="45"/>
      <c r="M209" s="230"/>
      <c r="N209" s="231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166</v>
      </c>
      <c r="AU209" s="18" t="s">
        <v>80</v>
      </c>
    </row>
    <row r="210" spans="1:65" s="2" customFormat="1" ht="16.5" customHeight="1">
      <c r="A210" s="39"/>
      <c r="B210" s="40"/>
      <c r="C210" s="214" t="s">
        <v>601</v>
      </c>
      <c r="D210" s="214" t="s">
        <v>159</v>
      </c>
      <c r="E210" s="215" t="s">
        <v>3376</v>
      </c>
      <c r="F210" s="216" t="s">
        <v>19</v>
      </c>
      <c r="G210" s="217" t="s">
        <v>3087</v>
      </c>
      <c r="H210" s="218">
        <v>37</v>
      </c>
      <c r="I210" s="219"/>
      <c r="J210" s="220">
        <f>ROUND(I210*H210,2)</f>
        <v>0</v>
      </c>
      <c r="K210" s="216" t="s">
        <v>19</v>
      </c>
      <c r="L210" s="45"/>
      <c r="M210" s="221" t="s">
        <v>19</v>
      </c>
      <c r="N210" s="222" t="s">
        <v>43</v>
      </c>
      <c r="O210" s="85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5" t="s">
        <v>164</v>
      </c>
      <c r="AT210" s="225" t="s">
        <v>159</v>
      </c>
      <c r="AU210" s="225" t="s">
        <v>80</v>
      </c>
      <c r="AY210" s="18" t="s">
        <v>157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8" t="s">
        <v>80</v>
      </c>
      <c r="BK210" s="226">
        <f>ROUND(I210*H210,2)</f>
        <v>0</v>
      </c>
      <c r="BL210" s="18" t="s">
        <v>164</v>
      </c>
      <c r="BM210" s="225" t="s">
        <v>3377</v>
      </c>
    </row>
    <row r="211" spans="1:47" s="2" customFormat="1" ht="12">
      <c r="A211" s="39"/>
      <c r="B211" s="40"/>
      <c r="C211" s="41"/>
      <c r="D211" s="227" t="s">
        <v>166</v>
      </c>
      <c r="E211" s="41"/>
      <c r="F211" s="228" t="s">
        <v>3378</v>
      </c>
      <c r="G211" s="41"/>
      <c r="H211" s="41"/>
      <c r="I211" s="229"/>
      <c r="J211" s="41"/>
      <c r="K211" s="41"/>
      <c r="L211" s="45"/>
      <c r="M211" s="230"/>
      <c r="N211" s="231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166</v>
      </c>
      <c r="AU211" s="18" t="s">
        <v>80</v>
      </c>
    </row>
    <row r="212" spans="1:65" s="2" customFormat="1" ht="16.5" customHeight="1">
      <c r="A212" s="39"/>
      <c r="B212" s="40"/>
      <c r="C212" s="214" t="s">
        <v>614</v>
      </c>
      <c r="D212" s="214" t="s">
        <v>159</v>
      </c>
      <c r="E212" s="215" t="s">
        <v>3379</v>
      </c>
      <c r="F212" s="216" t="s">
        <v>3380</v>
      </c>
      <c r="G212" s="217" t="s">
        <v>3087</v>
      </c>
      <c r="H212" s="218">
        <v>10</v>
      </c>
      <c r="I212" s="219"/>
      <c r="J212" s="220">
        <f>ROUND(I212*H212,2)</f>
        <v>0</v>
      </c>
      <c r="K212" s="216" t="s">
        <v>19</v>
      </c>
      <c r="L212" s="45"/>
      <c r="M212" s="221" t="s">
        <v>19</v>
      </c>
      <c r="N212" s="222" t="s">
        <v>43</v>
      </c>
      <c r="O212" s="85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164</v>
      </c>
      <c r="AT212" s="225" t="s">
        <v>159</v>
      </c>
      <c r="AU212" s="225" t="s">
        <v>80</v>
      </c>
      <c r="AY212" s="18" t="s">
        <v>157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80</v>
      </c>
      <c r="BK212" s="226">
        <f>ROUND(I212*H212,2)</f>
        <v>0</v>
      </c>
      <c r="BL212" s="18" t="s">
        <v>164</v>
      </c>
      <c r="BM212" s="225" t="s">
        <v>1419</v>
      </c>
    </row>
    <row r="213" spans="1:47" s="2" customFormat="1" ht="12">
      <c r="A213" s="39"/>
      <c r="B213" s="40"/>
      <c r="C213" s="41"/>
      <c r="D213" s="227" t="s">
        <v>166</v>
      </c>
      <c r="E213" s="41"/>
      <c r="F213" s="228" t="s">
        <v>3380</v>
      </c>
      <c r="G213" s="41"/>
      <c r="H213" s="41"/>
      <c r="I213" s="229"/>
      <c r="J213" s="41"/>
      <c r="K213" s="41"/>
      <c r="L213" s="45"/>
      <c r="M213" s="230"/>
      <c r="N213" s="231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166</v>
      </c>
      <c r="AU213" s="18" t="s">
        <v>80</v>
      </c>
    </row>
    <row r="214" spans="1:65" s="2" customFormat="1" ht="16.5" customHeight="1">
      <c r="A214" s="39"/>
      <c r="B214" s="40"/>
      <c r="C214" s="214" t="s">
        <v>626</v>
      </c>
      <c r="D214" s="214" t="s">
        <v>159</v>
      </c>
      <c r="E214" s="215" t="s">
        <v>3381</v>
      </c>
      <c r="F214" s="216" t="s">
        <v>3382</v>
      </c>
      <c r="G214" s="217" t="s">
        <v>3087</v>
      </c>
      <c r="H214" s="218">
        <v>4</v>
      </c>
      <c r="I214" s="219"/>
      <c r="J214" s="220">
        <f>ROUND(I214*H214,2)</f>
        <v>0</v>
      </c>
      <c r="K214" s="216" t="s">
        <v>19</v>
      </c>
      <c r="L214" s="45"/>
      <c r="M214" s="221" t="s">
        <v>19</v>
      </c>
      <c r="N214" s="222" t="s">
        <v>43</v>
      </c>
      <c r="O214" s="85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164</v>
      </c>
      <c r="AT214" s="225" t="s">
        <v>159</v>
      </c>
      <c r="AU214" s="225" t="s">
        <v>80</v>
      </c>
      <c r="AY214" s="18" t="s">
        <v>157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80</v>
      </c>
      <c r="BK214" s="226">
        <f>ROUND(I214*H214,2)</f>
        <v>0</v>
      </c>
      <c r="BL214" s="18" t="s">
        <v>164</v>
      </c>
      <c r="BM214" s="225" t="s">
        <v>1427</v>
      </c>
    </row>
    <row r="215" spans="1:47" s="2" customFormat="1" ht="12">
      <c r="A215" s="39"/>
      <c r="B215" s="40"/>
      <c r="C215" s="41"/>
      <c r="D215" s="227" t="s">
        <v>166</v>
      </c>
      <c r="E215" s="41"/>
      <c r="F215" s="228" t="s">
        <v>3382</v>
      </c>
      <c r="G215" s="41"/>
      <c r="H215" s="41"/>
      <c r="I215" s="229"/>
      <c r="J215" s="41"/>
      <c r="K215" s="41"/>
      <c r="L215" s="45"/>
      <c r="M215" s="230"/>
      <c r="N215" s="231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166</v>
      </c>
      <c r="AU215" s="18" t="s">
        <v>80</v>
      </c>
    </row>
    <row r="216" spans="1:65" s="2" customFormat="1" ht="21.75" customHeight="1">
      <c r="A216" s="39"/>
      <c r="B216" s="40"/>
      <c r="C216" s="214" t="s">
        <v>633</v>
      </c>
      <c r="D216" s="214" t="s">
        <v>159</v>
      </c>
      <c r="E216" s="215" t="s">
        <v>3383</v>
      </c>
      <c r="F216" s="216" t="s">
        <v>3384</v>
      </c>
      <c r="G216" s="217" t="s">
        <v>3087</v>
      </c>
      <c r="H216" s="218">
        <v>2</v>
      </c>
      <c r="I216" s="219"/>
      <c r="J216" s="220">
        <f>ROUND(I216*H216,2)</f>
        <v>0</v>
      </c>
      <c r="K216" s="216" t="s">
        <v>19</v>
      </c>
      <c r="L216" s="45"/>
      <c r="M216" s="221" t="s">
        <v>19</v>
      </c>
      <c r="N216" s="222" t="s">
        <v>43</v>
      </c>
      <c r="O216" s="85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164</v>
      </c>
      <c r="AT216" s="225" t="s">
        <v>159</v>
      </c>
      <c r="AU216" s="225" t="s">
        <v>80</v>
      </c>
      <c r="AY216" s="18" t="s">
        <v>157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80</v>
      </c>
      <c r="BK216" s="226">
        <f>ROUND(I216*H216,2)</f>
        <v>0</v>
      </c>
      <c r="BL216" s="18" t="s">
        <v>164</v>
      </c>
      <c r="BM216" s="225" t="s">
        <v>1435</v>
      </c>
    </row>
    <row r="217" spans="1:47" s="2" customFormat="1" ht="12">
      <c r="A217" s="39"/>
      <c r="B217" s="40"/>
      <c r="C217" s="41"/>
      <c r="D217" s="227" t="s">
        <v>166</v>
      </c>
      <c r="E217" s="41"/>
      <c r="F217" s="228" t="s">
        <v>3384</v>
      </c>
      <c r="G217" s="41"/>
      <c r="H217" s="41"/>
      <c r="I217" s="229"/>
      <c r="J217" s="41"/>
      <c r="K217" s="41"/>
      <c r="L217" s="45"/>
      <c r="M217" s="230"/>
      <c r="N217" s="231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166</v>
      </c>
      <c r="AU217" s="18" t="s">
        <v>80</v>
      </c>
    </row>
    <row r="218" spans="1:65" s="2" customFormat="1" ht="16.5" customHeight="1">
      <c r="A218" s="39"/>
      <c r="B218" s="40"/>
      <c r="C218" s="214" t="s">
        <v>641</v>
      </c>
      <c r="D218" s="214" t="s">
        <v>159</v>
      </c>
      <c r="E218" s="215" t="s">
        <v>3385</v>
      </c>
      <c r="F218" s="216" t="s">
        <v>3386</v>
      </c>
      <c r="G218" s="217" t="s">
        <v>3087</v>
      </c>
      <c r="H218" s="218">
        <v>23</v>
      </c>
      <c r="I218" s="219"/>
      <c r="J218" s="220">
        <f>ROUND(I218*H218,2)</f>
        <v>0</v>
      </c>
      <c r="K218" s="216" t="s">
        <v>19</v>
      </c>
      <c r="L218" s="45"/>
      <c r="M218" s="221" t="s">
        <v>19</v>
      </c>
      <c r="N218" s="222" t="s">
        <v>43</v>
      </c>
      <c r="O218" s="85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164</v>
      </c>
      <c r="AT218" s="225" t="s">
        <v>159</v>
      </c>
      <c r="AU218" s="225" t="s">
        <v>80</v>
      </c>
      <c r="AY218" s="18" t="s">
        <v>157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8" t="s">
        <v>80</v>
      </c>
      <c r="BK218" s="226">
        <f>ROUND(I218*H218,2)</f>
        <v>0</v>
      </c>
      <c r="BL218" s="18" t="s">
        <v>164</v>
      </c>
      <c r="BM218" s="225" t="s">
        <v>1443</v>
      </c>
    </row>
    <row r="219" spans="1:47" s="2" customFormat="1" ht="12">
      <c r="A219" s="39"/>
      <c r="B219" s="40"/>
      <c r="C219" s="41"/>
      <c r="D219" s="227" t="s">
        <v>166</v>
      </c>
      <c r="E219" s="41"/>
      <c r="F219" s="228" t="s">
        <v>3386</v>
      </c>
      <c r="G219" s="41"/>
      <c r="H219" s="41"/>
      <c r="I219" s="229"/>
      <c r="J219" s="41"/>
      <c r="K219" s="41"/>
      <c r="L219" s="45"/>
      <c r="M219" s="230"/>
      <c r="N219" s="231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166</v>
      </c>
      <c r="AU219" s="18" t="s">
        <v>80</v>
      </c>
    </row>
    <row r="220" spans="1:65" s="2" customFormat="1" ht="24.15" customHeight="1">
      <c r="A220" s="39"/>
      <c r="B220" s="40"/>
      <c r="C220" s="214" t="s">
        <v>263</v>
      </c>
      <c r="D220" s="214" t="s">
        <v>159</v>
      </c>
      <c r="E220" s="215" t="s">
        <v>3387</v>
      </c>
      <c r="F220" s="216" t="s">
        <v>3388</v>
      </c>
      <c r="G220" s="217" t="s">
        <v>3087</v>
      </c>
      <c r="H220" s="218">
        <v>32</v>
      </c>
      <c r="I220" s="219"/>
      <c r="J220" s="220">
        <f>ROUND(I220*H220,2)</f>
        <v>0</v>
      </c>
      <c r="K220" s="216" t="s">
        <v>19</v>
      </c>
      <c r="L220" s="45"/>
      <c r="M220" s="221" t="s">
        <v>19</v>
      </c>
      <c r="N220" s="222" t="s">
        <v>43</v>
      </c>
      <c r="O220" s="85"/>
      <c r="P220" s="223">
        <f>O220*H220</f>
        <v>0</v>
      </c>
      <c r="Q220" s="223">
        <v>0</v>
      </c>
      <c r="R220" s="223">
        <f>Q220*H220</f>
        <v>0</v>
      </c>
      <c r="S220" s="223">
        <v>0</v>
      </c>
      <c r="T220" s="224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164</v>
      </c>
      <c r="AT220" s="225" t="s">
        <v>159</v>
      </c>
      <c r="AU220" s="225" t="s">
        <v>80</v>
      </c>
      <c r="AY220" s="18" t="s">
        <v>157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80</v>
      </c>
      <c r="BK220" s="226">
        <f>ROUND(I220*H220,2)</f>
        <v>0</v>
      </c>
      <c r="BL220" s="18" t="s">
        <v>164</v>
      </c>
      <c r="BM220" s="225" t="s">
        <v>1451</v>
      </c>
    </row>
    <row r="221" spans="1:47" s="2" customFormat="1" ht="12">
      <c r="A221" s="39"/>
      <c r="B221" s="40"/>
      <c r="C221" s="41"/>
      <c r="D221" s="227" t="s">
        <v>166</v>
      </c>
      <c r="E221" s="41"/>
      <c r="F221" s="228" t="s">
        <v>3388</v>
      </c>
      <c r="G221" s="41"/>
      <c r="H221" s="41"/>
      <c r="I221" s="229"/>
      <c r="J221" s="41"/>
      <c r="K221" s="41"/>
      <c r="L221" s="45"/>
      <c r="M221" s="230"/>
      <c r="N221" s="231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166</v>
      </c>
      <c r="AU221" s="18" t="s">
        <v>80</v>
      </c>
    </row>
    <row r="222" spans="1:65" s="2" customFormat="1" ht="16.5" customHeight="1">
      <c r="A222" s="39"/>
      <c r="B222" s="40"/>
      <c r="C222" s="214" t="s">
        <v>252</v>
      </c>
      <c r="D222" s="214" t="s">
        <v>159</v>
      </c>
      <c r="E222" s="215" t="s">
        <v>3389</v>
      </c>
      <c r="F222" s="216" t="s">
        <v>3390</v>
      </c>
      <c r="G222" s="217" t="s">
        <v>3087</v>
      </c>
      <c r="H222" s="218">
        <v>1</v>
      </c>
      <c r="I222" s="219"/>
      <c r="J222" s="220">
        <f>ROUND(I222*H222,2)</f>
        <v>0</v>
      </c>
      <c r="K222" s="216" t="s">
        <v>19</v>
      </c>
      <c r="L222" s="45"/>
      <c r="M222" s="221" t="s">
        <v>19</v>
      </c>
      <c r="N222" s="222" t="s">
        <v>43</v>
      </c>
      <c r="O222" s="85"/>
      <c r="P222" s="223">
        <f>O222*H222</f>
        <v>0</v>
      </c>
      <c r="Q222" s="223">
        <v>0</v>
      </c>
      <c r="R222" s="223">
        <f>Q222*H222</f>
        <v>0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164</v>
      </c>
      <c r="AT222" s="225" t="s">
        <v>159</v>
      </c>
      <c r="AU222" s="225" t="s">
        <v>80</v>
      </c>
      <c r="AY222" s="18" t="s">
        <v>157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80</v>
      </c>
      <c r="BK222" s="226">
        <f>ROUND(I222*H222,2)</f>
        <v>0</v>
      </c>
      <c r="BL222" s="18" t="s">
        <v>164</v>
      </c>
      <c r="BM222" s="225" t="s">
        <v>1475</v>
      </c>
    </row>
    <row r="223" spans="1:47" s="2" customFormat="1" ht="12">
      <c r="A223" s="39"/>
      <c r="B223" s="40"/>
      <c r="C223" s="41"/>
      <c r="D223" s="227" t="s">
        <v>166</v>
      </c>
      <c r="E223" s="41"/>
      <c r="F223" s="228" t="s">
        <v>3390</v>
      </c>
      <c r="G223" s="41"/>
      <c r="H223" s="41"/>
      <c r="I223" s="229"/>
      <c r="J223" s="41"/>
      <c r="K223" s="41"/>
      <c r="L223" s="45"/>
      <c r="M223" s="230"/>
      <c r="N223" s="231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166</v>
      </c>
      <c r="AU223" s="18" t="s">
        <v>80</v>
      </c>
    </row>
    <row r="224" spans="1:65" s="2" customFormat="1" ht="16.5" customHeight="1">
      <c r="A224" s="39"/>
      <c r="B224" s="40"/>
      <c r="C224" s="214" t="s">
        <v>291</v>
      </c>
      <c r="D224" s="214" t="s">
        <v>159</v>
      </c>
      <c r="E224" s="215" t="s">
        <v>3391</v>
      </c>
      <c r="F224" s="216" t="s">
        <v>3392</v>
      </c>
      <c r="G224" s="217" t="s">
        <v>3087</v>
      </c>
      <c r="H224" s="218">
        <v>2</v>
      </c>
      <c r="I224" s="219"/>
      <c r="J224" s="220">
        <f>ROUND(I224*H224,2)</f>
        <v>0</v>
      </c>
      <c r="K224" s="216" t="s">
        <v>19</v>
      </c>
      <c r="L224" s="45"/>
      <c r="M224" s="221" t="s">
        <v>19</v>
      </c>
      <c r="N224" s="222" t="s">
        <v>43</v>
      </c>
      <c r="O224" s="85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164</v>
      </c>
      <c r="AT224" s="225" t="s">
        <v>159</v>
      </c>
      <c r="AU224" s="225" t="s">
        <v>80</v>
      </c>
      <c r="AY224" s="18" t="s">
        <v>157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80</v>
      </c>
      <c r="BK224" s="226">
        <f>ROUND(I224*H224,2)</f>
        <v>0</v>
      </c>
      <c r="BL224" s="18" t="s">
        <v>164</v>
      </c>
      <c r="BM224" s="225" t="s">
        <v>1483</v>
      </c>
    </row>
    <row r="225" spans="1:47" s="2" customFormat="1" ht="12">
      <c r="A225" s="39"/>
      <c r="B225" s="40"/>
      <c r="C225" s="41"/>
      <c r="D225" s="227" t="s">
        <v>166</v>
      </c>
      <c r="E225" s="41"/>
      <c r="F225" s="228" t="s">
        <v>3392</v>
      </c>
      <c r="G225" s="41"/>
      <c r="H225" s="41"/>
      <c r="I225" s="229"/>
      <c r="J225" s="41"/>
      <c r="K225" s="41"/>
      <c r="L225" s="45"/>
      <c r="M225" s="230"/>
      <c r="N225" s="231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166</v>
      </c>
      <c r="AU225" s="18" t="s">
        <v>80</v>
      </c>
    </row>
    <row r="226" spans="1:65" s="2" customFormat="1" ht="16.5" customHeight="1">
      <c r="A226" s="39"/>
      <c r="B226" s="40"/>
      <c r="C226" s="214" t="s">
        <v>1119</v>
      </c>
      <c r="D226" s="214" t="s">
        <v>159</v>
      </c>
      <c r="E226" s="215" t="s">
        <v>3393</v>
      </c>
      <c r="F226" s="216" t="s">
        <v>3394</v>
      </c>
      <c r="G226" s="217" t="s">
        <v>3087</v>
      </c>
      <c r="H226" s="218">
        <v>10</v>
      </c>
      <c r="I226" s="219"/>
      <c r="J226" s="220">
        <f>ROUND(I226*H226,2)</f>
        <v>0</v>
      </c>
      <c r="K226" s="216" t="s">
        <v>19</v>
      </c>
      <c r="L226" s="45"/>
      <c r="M226" s="221" t="s">
        <v>19</v>
      </c>
      <c r="N226" s="222" t="s">
        <v>43</v>
      </c>
      <c r="O226" s="85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164</v>
      </c>
      <c r="AT226" s="225" t="s">
        <v>159</v>
      </c>
      <c r="AU226" s="225" t="s">
        <v>80</v>
      </c>
      <c r="AY226" s="18" t="s">
        <v>157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80</v>
      </c>
      <c r="BK226" s="226">
        <f>ROUND(I226*H226,2)</f>
        <v>0</v>
      </c>
      <c r="BL226" s="18" t="s">
        <v>164</v>
      </c>
      <c r="BM226" s="225" t="s">
        <v>1491</v>
      </c>
    </row>
    <row r="227" spans="1:47" s="2" customFormat="1" ht="12">
      <c r="A227" s="39"/>
      <c r="B227" s="40"/>
      <c r="C227" s="41"/>
      <c r="D227" s="227" t="s">
        <v>166</v>
      </c>
      <c r="E227" s="41"/>
      <c r="F227" s="228" t="s">
        <v>3394</v>
      </c>
      <c r="G227" s="41"/>
      <c r="H227" s="41"/>
      <c r="I227" s="229"/>
      <c r="J227" s="41"/>
      <c r="K227" s="41"/>
      <c r="L227" s="45"/>
      <c r="M227" s="230"/>
      <c r="N227" s="231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166</v>
      </c>
      <c r="AU227" s="18" t="s">
        <v>80</v>
      </c>
    </row>
    <row r="228" spans="1:65" s="2" customFormat="1" ht="16.5" customHeight="1">
      <c r="A228" s="39"/>
      <c r="B228" s="40"/>
      <c r="C228" s="214" t="s">
        <v>1123</v>
      </c>
      <c r="D228" s="214" t="s">
        <v>159</v>
      </c>
      <c r="E228" s="215" t="s">
        <v>3395</v>
      </c>
      <c r="F228" s="216" t="s">
        <v>3386</v>
      </c>
      <c r="G228" s="217" t="s">
        <v>3087</v>
      </c>
      <c r="H228" s="218">
        <v>23</v>
      </c>
      <c r="I228" s="219"/>
      <c r="J228" s="220">
        <f>ROUND(I228*H228,2)</f>
        <v>0</v>
      </c>
      <c r="K228" s="216" t="s">
        <v>19</v>
      </c>
      <c r="L228" s="45"/>
      <c r="M228" s="221" t="s">
        <v>19</v>
      </c>
      <c r="N228" s="222" t="s">
        <v>43</v>
      </c>
      <c r="O228" s="85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164</v>
      </c>
      <c r="AT228" s="225" t="s">
        <v>159</v>
      </c>
      <c r="AU228" s="225" t="s">
        <v>80</v>
      </c>
      <c r="AY228" s="18" t="s">
        <v>157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80</v>
      </c>
      <c r="BK228" s="226">
        <f>ROUND(I228*H228,2)</f>
        <v>0</v>
      </c>
      <c r="BL228" s="18" t="s">
        <v>164</v>
      </c>
      <c r="BM228" s="225" t="s">
        <v>1499</v>
      </c>
    </row>
    <row r="229" spans="1:47" s="2" customFormat="1" ht="12">
      <c r="A229" s="39"/>
      <c r="B229" s="40"/>
      <c r="C229" s="41"/>
      <c r="D229" s="227" t="s">
        <v>166</v>
      </c>
      <c r="E229" s="41"/>
      <c r="F229" s="228" t="s">
        <v>3386</v>
      </c>
      <c r="G229" s="41"/>
      <c r="H229" s="41"/>
      <c r="I229" s="229"/>
      <c r="J229" s="41"/>
      <c r="K229" s="41"/>
      <c r="L229" s="45"/>
      <c r="M229" s="230"/>
      <c r="N229" s="231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166</v>
      </c>
      <c r="AU229" s="18" t="s">
        <v>80</v>
      </c>
    </row>
    <row r="230" spans="1:65" s="2" customFormat="1" ht="16.5" customHeight="1">
      <c r="A230" s="39"/>
      <c r="B230" s="40"/>
      <c r="C230" s="214" t="s">
        <v>1129</v>
      </c>
      <c r="D230" s="214" t="s">
        <v>159</v>
      </c>
      <c r="E230" s="215" t="s">
        <v>3396</v>
      </c>
      <c r="F230" s="216" t="s">
        <v>3397</v>
      </c>
      <c r="G230" s="217" t="s">
        <v>3087</v>
      </c>
      <c r="H230" s="218">
        <v>2</v>
      </c>
      <c r="I230" s="219"/>
      <c r="J230" s="220">
        <f>ROUND(I230*H230,2)</f>
        <v>0</v>
      </c>
      <c r="K230" s="216" t="s">
        <v>19</v>
      </c>
      <c r="L230" s="45"/>
      <c r="M230" s="221" t="s">
        <v>19</v>
      </c>
      <c r="N230" s="222" t="s">
        <v>43</v>
      </c>
      <c r="O230" s="85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5" t="s">
        <v>164</v>
      </c>
      <c r="AT230" s="225" t="s">
        <v>159</v>
      </c>
      <c r="AU230" s="225" t="s">
        <v>80</v>
      </c>
      <c r="AY230" s="18" t="s">
        <v>157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8" t="s">
        <v>80</v>
      </c>
      <c r="BK230" s="226">
        <f>ROUND(I230*H230,2)</f>
        <v>0</v>
      </c>
      <c r="BL230" s="18" t="s">
        <v>164</v>
      </c>
      <c r="BM230" s="225" t="s">
        <v>1515</v>
      </c>
    </row>
    <row r="231" spans="1:47" s="2" customFormat="1" ht="12">
      <c r="A231" s="39"/>
      <c r="B231" s="40"/>
      <c r="C231" s="41"/>
      <c r="D231" s="227" t="s">
        <v>166</v>
      </c>
      <c r="E231" s="41"/>
      <c r="F231" s="228" t="s">
        <v>3397</v>
      </c>
      <c r="G231" s="41"/>
      <c r="H231" s="41"/>
      <c r="I231" s="229"/>
      <c r="J231" s="41"/>
      <c r="K231" s="41"/>
      <c r="L231" s="45"/>
      <c r="M231" s="230"/>
      <c r="N231" s="231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166</v>
      </c>
      <c r="AU231" s="18" t="s">
        <v>80</v>
      </c>
    </row>
    <row r="232" spans="1:65" s="2" customFormat="1" ht="16.5" customHeight="1">
      <c r="A232" s="39"/>
      <c r="B232" s="40"/>
      <c r="C232" s="214" t="s">
        <v>1136</v>
      </c>
      <c r="D232" s="214" t="s">
        <v>159</v>
      </c>
      <c r="E232" s="215" t="s">
        <v>3398</v>
      </c>
      <c r="F232" s="216" t="s">
        <v>3399</v>
      </c>
      <c r="G232" s="217" t="s">
        <v>3087</v>
      </c>
      <c r="H232" s="218">
        <v>250</v>
      </c>
      <c r="I232" s="219"/>
      <c r="J232" s="220">
        <f>ROUND(I232*H232,2)</f>
        <v>0</v>
      </c>
      <c r="K232" s="216" t="s">
        <v>19</v>
      </c>
      <c r="L232" s="45"/>
      <c r="M232" s="221" t="s">
        <v>19</v>
      </c>
      <c r="N232" s="222" t="s">
        <v>43</v>
      </c>
      <c r="O232" s="85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5" t="s">
        <v>164</v>
      </c>
      <c r="AT232" s="225" t="s">
        <v>159</v>
      </c>
      <c r="AU232" s="225" t="s">
        <v>80</v>
      </c>
      <c r="AY232" s="18" t="s">
        <v>157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8" t="s">
        <v>80</v>
      </c>
      <c r="BK232" s="226">
        <f>ROUND(I232*H232,2)</f>
        <v>0</v>
      </c>
      <c r="BL232" s="18" t="s">
        <v>164</v>
      </c>
      <c r="BM232" s="225" t="s">
        <v>1523</v>
      </c>
    </row>
    <row r="233" spans="1:47" s="2" customFormat="1" ht="12">
      <c r="A233" s="39"/>
      <c r="B233" s="40"/>
      <c r="C233" s="41"/>
      <c r="D233" s="227" t="s">
        <v>166</v>
      </c>
      <c r="E233" s="41"/>
      <c r="F233" s="228" t="s">
        <v>3399</v>
      </c>
      <c r="G233" s="41"/>
      <c r="H233" s="41"/>
      <c r="I233" s="229"/>
      <c r="J233" s="41"/>
      <c r="K233" s="41"/>
      <c r="L233" s="45"/>
      <c r="M233" s="230"/>
      <c r="N233" s="231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166</v>
      </c>
      <c r="AU233" s="18" t="s">
        <v>80</v>
      </c>
    </row>
    <row r="234" spans="1:65" s="2" customFormat="1" ht="16.5" customHeight="1">
      <c r="A234" s="39"/>
      <c r="B234" s="40"/>
      <c r="C234" s="214" t="s">
        <v>1142</v>
      </c>
      <c r="D234" s="214" t="s">
        <v>159</v>
      </c>
      <c r="E234" s="215" t="s">
        <v>3400</v>
      </c>
      <c r="F234" s="216" t="s">
        <v>3401</v>
      </c>
      <c r="G234" s="217" t="s">
        <v>3087</v>
      </c>
      <c r="H234" s="218">
        <v>600</v>
      </c>
      <c r="I234" s="219"/>
      <c r="J234" s="220">
        <f>ROUND(I234*H234,2)</f>
        <v>0</v>
      </c>
      <c r="K234" s="216" t="s">
        <v>19</v>
      </c>
      <c r="L234" s="45"/>
      <c r="M234" s="221" t="s">
        <v>19</v>
      </c>
      <c r="N234" s="222" t="s">
        <v>43</v>
      </c>
      <c r="O234" s="85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164</v>
      </c>
      <c r="AT234" s="225" t="s">
        <v>159</v>
      </c>
      <c r="AU234" s="225" t="s">
        <v>80</v>
      </c>
      <c r="AY234" s="18" t="s">
        <v>157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80</v>
      </c>
      <c r="BK234" s="226">
        <f>ROUND(I234*H234,2)</f>
        <v>0</v>
      </c>
      <c r="BL234" s="18" t="s">
        <v>164</v>
      </c>
      <c r="BM234" s="225" t="s">
        <v>1531</v>
      </c>
    </row>
    <row r="235" spans="1:47" s="2" customFormat="1" ht="12">
      <c r="A235" s="39"/>
      <c r="B235" s="40"/>
      <c r="C235" s="41"/>
      <c r="D235" s="227" t="s">
        <v>166</v>
      </c>
      <c r="E235" s="41"/>
      <c r="F235" s="228" t="s">
        <v>3401</v>
      </c>
      <c r="G235" s="41"/>
      <c r="H235" s="41"/>
      <c r="I235" s="229"/>
      <c r="J235" s="41"/>
      <c r="K235" s="41"/>
      <c r="L235" s="45"/>
      <c r="M235" s="230"/>
      <c r="N235" s="231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166</v>
      </c>
      <c r="AU235" s="18" t="s">
        <v>80</v>
      </c>
    </row>
    <row r="236" spans="1:65" s="2" customFormat="1" ht="16.5" customHeight="1">
      <c r="A236" s="39"/>
      <c r="B236" s="40"/>
      <c r="C236" s="214" t="s">
        <v>1147</v>
      </c>
      <c r="D236" s="214" t="s">
        <v>159</v>
      </c>
      <c r="E236" s="215" t="s">
        <v>3402</v>
      </c>
      <c r="F236" s="216" t="s">
        <v>3403</v>
      </c>
      <c r="G236" s="217" t="s">
        <v>3087</v>
      </c>
      <c r="H236" s="218">
        <v>280</v>
      </c>
      <c r="I236" s="219"/>
      <c r="J236" s="220">
        <f>ROUND(I236*H236,2)</f>
        <v>0</v>
      </c>
      <c r="K236" s="216" t="s">
        <v>19</v>
      </c>
      <c r="L236" s="45"/>
      <c r="M236" s="221" t="s">
        <v>19</v>
      </c>
      <c r="N236" s="222" t="s">
        <v>43</v>
      </c>
      <c r="O236" s="85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164</v>
      </c>
      <c r="AT236" s="225" t="s">
        <v>159</v>
      </c>
      <c r="AU236" s="225" t="s">
        <v>80</v>
      </c>
      <c r="AY236" s="18" t="s">
        <v>157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8" t="s">
        <v>80</v>
      </c>
      <c r="BK236" s="226">
        <f>ROUND(I236*H236,2)</f>
        <v>0</v>
      </c>
      <c r="BL236" s="18" t="s">
        <v>164</v>
      </c>
      <c r="BM236" s="225" t="s">
        <v>1539</v>
      </c>
    </row>
    <row r="237" spans="1:47" s="2" customFormat="1" ht="12">
      <c r="A237" s="39"/>
      <c r="B237" s="40"/>
      <c r="C237" s="41"/>
      <c r="D237" s="227" t="s">
        <v>166</v>
      </c>
      <c r="E237" s="41"/>
      <c r="F237" s="228" t="s">
        <v>3403</v>
      </c>
      <c r="G237" s="41"/>
      <c r="H237" s="41"/>
      <c r="I237" s="229"/>
      <c r="J237" s="41"/>
      <c r="K237" s="41"/>
      <c r="L237" s="45"/>
      <c r="M237" s="230"/>
      <c r="N237" s="231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166</v>
      </c>
      <c r="AU237" s="18" t="s">
        <v>80</v>
      </c>
    </row>
    <row r="238" spans="1:65" s="2" customFormat="1" ht="44.25" customHeight="1">
      <c r="A238" s="39"/>
      <c r="B238" s="40"/>
      <c r="C238" s="214" t="s">
        <v>1152</v>
      </c>
      <c r="D238" s="214" t="s">
        <v>159</v>
      </c>
      <c r="E238" s="215" t="s">
        <v>3404</v>
      </c>
      <c r="F238" s="216" t="s">
        <v>3405</v>
      </c>
      <c r="G238" s="217" t="s">
        <v>3087</v>
      </c>
      <c r="H238" s="218">
        <v>1</v>
      </c>
      <c r="I238" s="219"/>
      <c r="J238" s="220">
        <f>ROUND(I238*H238,2)</f>
        <v>0</v>
      </c>
      <c r="K238" s="216" t="s">
        <v>19</v>
      </c>
      <c r="L238" s="45"/>
      <c r="M238" s="221" t="s">
        <v>19</v>
      </c>
      <c r="N238" s="222" t="s">
        <v>43</v>
      </c>
      <c r="O238" s="85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164</v>
      </c>
      <c r="AT238" s="225" t="s">
        <v>159</v>
      </c>
      <c r="AU238" s="225" t="s">
        <v>80</v>
      </c>
      <c r="AY238" s="18" t="s">
        <v>157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80</v>
      </c>
      <c r="BK238" s="226">
        <f>ROUND(I238*H238,2)</f>
        <v>0</v>
      </c>
      <c r="BL238" s="18" t="s">
        <v>164</v>
      </c>
      <c r="BM238" s="225" t="s">
        <v>1547</v>
      </c>
    </row>
    <row r="239" spans="1:47" s="2" customFormat="1" ht="12">
      <c r="A239" s="39"/>
      <c r="B239" s="40"/>
      <c r="C239" s="41"/>
      <c r="D239" s="227" t="s">
        <v>166</v>
      </c>
      <c r="E239" s="41"/>
      <c r="F239" s="228" t="s">
        <v>3406</v>
      </c>
      <c r="G239" s="41"/>
      <c r="H239" s="41"/>
      <c r="I239" s="229"/>
      <c r="J239" s="41"/>
      <c r="K239" s="41"/>
      <c r="L239" s="45"/>
      <c r="M239" s="230"/>
      <c r="N239" s="231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166</v>
      </c>
      <c r="AU239" s="18" t="s">
        <v>80</v>
      </c>
    </row>
    <row r="240" spans="1:65" s="2" customFormat="1" ht="16.5" customHeight="1">
      <c r="A240" s="39"/>
      <c r="B240" s="40"/>
      <c r="C240" s="214" t="s">
        <v>1159</v>
      </c>
      <c r="D240" s="214" t="s">
        <v>159</v>
      </c>
      <c r="E240" s="215" t="s">
        <v>3407</v>
      </c>
      <c r="F240" s="216" t="s">
        <v>19</v>
      </c>
      <c r="G240" s="217" t="s">
        <v>3087</v>
      </c>
      <c r="H240" s="218">
        <v>1</v>
      </c>
      <c r="I240" s="219"/>
      <c r="J240" s="220">
        <f>ROUND(I240*H240,2)</f>
        <v>0</v>
      </c>
      <c r="K240" s="216" t="s">
        <v>19</v>
      </c>
      <c r="L240" s="45"/>
      <c r="M240" s="221" t="s">
        <v>19</v>
      </c>
      <c r="N240" s="222" t="s">
        <v>43</v>
      </c>
      <c r="O240" s="85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164</v>
      </c>
      <c r="AT240" s="225" t="s">
        <v>159</v>
      </c>
      <c r="AU240" s="225" t="s">
        <v>80</v>
      </c>
      <c r="AY240" s="18" t="s">
        <v>157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8" t="s">
        <v>80</v>
      </c>
      <c r="BK240" s="226">
        <f>ROUND(I240*H240,2)</f>
        <v>0</v>
      </c>
      <c r="BL240" s="18" t="s">
        <v>164</v>
      </c>
      <c r="BM240" s="225" t="s">
        <v>3408</v>
      </c>
    </row>
    <row r="241" spans="1:47" s="2" customFormat="1" ht="12">
      <c r="A241" s="39"/>
      <c r="B241" s="40"/>
      <c r="C241" s="41"/>
      <c r="D241" s="227" t="s">
        <v>166</v>
      </c>
      <c r="E241" s="41"/>
      <c r="F241" s="228" t="s">
        <v>3409</v>
      </c>
      <c r="G241" s="41"/>
      <c r="H241" s="41"/>
      <c r="I241" s="229"/>
      <c r="J241" s="41"/>
      <c r="K241" s="41"/>
      <c r="L241" s="45"/>
      <c r="M241" s="230"/>
      <c r="N241" s="231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166</v>
      </c>
      <c r="AU241" s="18" t="s">
        <v>80</v>
      </c>
    </row>
    <row r="242" spans="1:65" s="2" customFormat="1" ht="44.25" customHeight="1">
      <c r="A242" s="39"/>
      <c r="B242" s="40"/>
      <c r="C242" s="214" t="s">
        <v>1165</v>
      </c>
      <c r="D242" s="214" t="s">
        <v>159</v>
      </c>
      <c r="E242" s="215" t="s">
        <v>3410</v>
      </c>
      <c r="F242" s="216" t="s">
        <v>3411</v>
      </c>
      <c r="G242" s="217" t="s">
        <v>3087</v>
      </c>
      <c r="H242" s="218">
        <v>2</v>
      </c>
      <c r="I242" s="219"/>
      <c r="J242" s="220">
        <f>ROUND(I242*H242,2)</f>
        <v>0</v>
      </c>
      <c r="K242" s="216" t="s">
        <v>19</v>
      </c>
      <c r="L242" s="45"/>
      <c r="M242" s="221" t="s">
        <v>19</v>
      </c>
      <c r="N242" s="222" t="s">
        <v>43</v>
      </c>
      <c r="O242" s="85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164</v>
      </c>
      <c r="AT242" s="225" t="s">
        <v>159</v>
      </c>
      <c r="AU242" s="225" t="s">
        <v>80</v>
      </c>
      <c r="AY242" s="18" t="s">
        <v>157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80</v>
      </c>
      <c r="BK242" s="226">
        <f>ROUND(I242*H242,2)</f>
        <v>0</v>
      </c>
      <c r="BL242" s="18" t="s">
        <v>164</v>
      </c>
      <c r="BM242" s="225" t="s">
        <v>1329</v>
      </c>
    </row>
    <row r="243" spans="1:47" s="2" customFormat="1" ht="12">
      <c r="A243" s="39"/>
      <c r="B243" s="40"/>
      <c r="C243" s="41"/>
      <c r="D243" s="227" t="s">
        <v>166</v>
      </c>
      <c r="E243" s="41"/>
      <c r="F243" s="228" t="s">
        <v>3412</v>
      </c>
      <c r="G243" s="41"/>
      <c r="H243" s="41"/>
      <c r="I243" s="229"/>
      <c r="J243" s="41"/>
      <c r="K243" s="41"/>
      <c r="L243" s="45"/>
      <c r="M243" s="230"/>
      <c r="N243" s="231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166</v>
      </c>
      <c r="AU243" s="18" t="s">
        <v>80</v>
      </c>
    </row>
    <row r="244" spans="1:65" s="2" customFormat="1" ht="16.5" customHeight="1">
      <c r="A244" s="39"/>
      <c r="B244" s="40"/>
      <c r="C244" s="214" t="s">
        <v>460</v>
      </c>
      <c r="D244" s="214" t="s">
        <v>159</v>
      </c>
      <c r="E244" s="215" t="s">
        <v>3413</v>
      </c>
      <c r="F244" s="216" t="s">
        <v>3414</v>
      </c>
      <c r="G244" s="217" t="s">
        <v>3087</v>
      </c>
      <c r="H244" s="218">
        <v>1</v>
      </c>
      <c r="I244" s="219"/>
      <c r="J244" s="220">
        <f>ROUND(I244*H244,2)</f>
        <v>0</v>
      </c>
      <c r="K244" s="216" t="s">
        <v>19</v>
      </c>
      <c r="L244" s="45"/>
      <c r="M244" s="221" t="s">
        <v>19</v>
      </c>
      <c r="N244" s="222" t="s">
        <v>43</v>
      </c>
      <c r="O244" s="85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164</v>
      </c>
      <c r="AT244" s="225" t="s">
        <v>159</v>
      </c>
      <c r="AU244" s="225" t="s">
        <v>80</v>
      </c>
      <c r="AY244" s="18" t="s">
        <v>157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80</v>
      </c>
      <c r="BK244" s="226">
        <f>ROUND(I244*H244,2)</f>
        <v>0</v>
      </c>
      <c r="BL244" s="18" t="s">
        <v>164</v>
      </c>
      <c r="BM244" s="225" t="s">
        <v>1555</v>
      </c>
    </row>
    <row r="245" spans="1:47" s="2" customFormat="1" ht="12">
      <c r="A245" s="39"/>
      <c r="B245" s="40"/>
      <c r="C245" s="41"/>
      <c r="D245" s="227" t="s">
        <v>166</v>
      </c>
      <c r="E245" s="41"/>
      <c r="F245" s="228" t="s">
        <v>3414</v>
      </c>
      <c r="G245" s="41"/>
      <c r="H245" s="41"/>
      <c r="I245" s="229"/>
      <c r="J245" s="41"/>
      <c r="K245" s="41"/>
      <c r="L245" s="45"/>
      <c r="M245" s="230"/>
      <c r="N245" s="231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166</v>
      </c>
      <c r="AU245" s="18" t="s">
        <v>80</v>
      </c>
    </row>
    <row r="246" spans="1:65" s="2" customFormat="1" ht="16.5" customHeight="1">
      <c r="A246" s="39"/>
      <c r="B246" s="40"/>
      <c r="C246" s="214" t="s">
        <v>1178</v>
      </c>
      <c r="D246" s="214" t="s">
        <v>159</v>
      </c>
      <c r="E246" s="215" t="s">
        <v>3415</v>
      </c>
      <c r="F246" s="216" t="s">
        <v>3416</v>
      </c>
      <c r="G246" s="217" t="s">
        <v>3087</v>
      </c>
      <c r="H246" s="218">
        <v>5</v>
      </c>
      <c r="I246" s="219"/>
      <c r="J246" s="220">
        <f>ROUND(I246*H246,2)</f>
        <v>0</v>
      </c>
      <c r="K246" s="216" t="s">
        <v>19</v>
      </c>
      <c r="L246" s="45"/>
      <c r="M246" s="221" t="s">
        <v>19</v>
      </c>
      <c r="N246" s="222" t="s">
        <v>43</v>
      </c>
      <c r="O246" s="85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5" t="s">
        <v>164</v>
      </c>
      <c r="AT246" s="225" t="s">
        <v>159</v>
      </c>
      <c r="AU246" s="225" t="s">
        <v>80</v>
      </c>
      <c r="AY246" s="18" t="s">
        <v>157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8" t="s">
        <v>80</v>
      </c>
      <c r="BK246" s="226">
        <f>ROUND(I246*H246,2)</f>
        <v>0</v>
      </c>
      <c r="BL246" s="18" t="s">
        <v>164</v>
      </c>
      <c r="BM246" s="225" t="s">
        <v>1563</v>
      </c>
    </row>
    <row r="247" spans="1:47" s="2" customFormat="1" ht="12">
      <c r="A247" s="39"/>
      <c r="B247" s="40"/>
      <c r="C247" s="41"/>
      <c r="D247" s="227" t="s">
        <v>166</v>
      </c>
      <c r="E247" s="41"/>
      <c r="F247" s="228" t="s">
        <v>3416</v>
      </c>
      <c r="G247" s="41"/>
      <c r="H247" s="41"/>
      <c r="I247" s="229"/>
      <c r="J247" s="41"/>
      <c r="K247" s="41"/>
      <c r="L247" s="45"/>
      <c r="M247" s="230"/>
      <c r="N247" s="231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166</v>
      </c>
      <c r="AU247" s="18" t="s">
        <v>80</v>
      </c>
    </row>
    <row r="248" spans="1:65" s="2" customFormat="1" ht="16.5" customHeight="1">
      <c r="A248" s="39"/>
      <c r="B248" s="40"/>
      <c r="C248" s="214" t="s">
        <v>1188</v>
      </c>
      <c r="D248" s="214" t="s">
        <v>159</v>
      </c>
      <c r="E248" s="215" t="s">
        <v>3417</v>
      </c>
      <c r="F248" s="216" t="s">
        <v>3320</v>
      </c>
      <c r="G248" s="217" t="s">
        <v>3139</v>
      </c>
      <c r="H248" s="218">
        <v>1</v>
      </c>
      <c r="I248" s="219"/>
      <c r="J248" s="220">
        <f>ROUND(I248*H248,2)</f>
        <v>0</v>
      </c>
      <c r="K248" s="216" t="s">
        <v>19</v>
      </c>
      <c r="L248" s="45"/>
      <c r="M248" s="221" t="s">
        <v>19</v>
      </c>
      <c r="N248" s="222" t="s">
        <v>43</v>
      </c>
      <c r="O248" s="85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164</v>
      </c>
      <c r="AT248" s="225" t="s">
        <v>159</v>
      </c>
      <c r="AU248" s="225" t="s">
        <v>80</v>
      </c>
      <c r="AY248" s="18" t="s">
        <v>157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80</v>
      </c>
      <c r="BK248" s="226">
        <f>ROUND(I248*H248,2)</f>
        <v>0</v>
      </c>
      <c r="BL248" s="18" t="s">
        <v>164</v>
      </c>
      <c r="BM248" s="225" t="s">
        <v>1571</v>
      </c>
    </row>
    <row r="249" spans="1:47" s="2" customFormat="1" ht="12">
      <c r="A249" s="39"/>
      <c r="B249" s="40"/>
      <c r="C249" s="41"/>
      <c r="D249" s="227" t="s">
        <v>166</v>
      </c>
      <c r="E249" s="41"/>
      <c r="F249" s="228" t="s">
        <v>3320</v>
      </c>
      <c r="G249" s="41"/>
      <c r="H249" s="41"/>
      <c r="I249" s="229"/>
      <c r="J249" s="41"/>
      <c r="K249" s="41"/>
      <c r="L249" s="45"/>
      <c r="M249" s="230"/>
      <c r="N249" s="231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166</v>
      </c>
      <c r="AU249" s="18" t="s">
        <v>80</v>
      </c>
    </row>
    <row r="250" spans="1:65" s="2" customFormat="1" ht="16.5" customHeight="1">
      <c r="A250" s="39"/>
      <c r="B250" s="40"/>
      <c r="C250" s="214" t="s">
        <v>1194</v>
      </c>
      <c r="D250" s="214" t="s">
        <v>159</v>
      </c>
      <c r="E250" s="215" t="s">
        <v>3418</v>
      </c>
      <c r="F250" s="216" t="s">
        <v>3419</v>
      </c>
      <c r="G250" s="217" t="s">
        <v>273</v>
      </c>
      <c r="H250" s="218">
        <v>1</v>
      </c>
      <c r="I250" s="219"/>
      <c r="J250" s="220">
        <f>ROUND(I250*H250,2)</f>
        <v>0</v>
      </c>
      <c r="K250" s="216" t="s">
        <v>19</v>
      </c>
      <c r="L250" s="45"/>
      <c r="M250" s="221" t="s">
        <v>19</v>
      </c>
      <c r="N250" s="222" t="s">
        <v>43</v>
      </c>
      <c r="O250" s="85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164</v>
      </c>
      <c r="AT250" s="225" t="s">
        <v>159</v>
      </c>
      <c r="AU250" s="225" t="s">
        <v>80</v>
      </c>
      <c r="AY250" s="18" t="s">
        <v>157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80</v>
      </c>
      <c r="BK250" s="226">
        <f>ROUND(I250*H250,2)</f>
        <v>0</v>
      </c>
      <c r="BL250" s="18" t="s">
        <v>164</v>
      </c>
      <c r="BM250" s="225" t="s">
        <v>1579</v>
      </c>
    </row>
    <row r="251" spans="1:47" s="2" customFormat="1" ht="12">
      <c r="A251" s="39"/>
      <c r="B251" s="40"/>
      <c r="C251" s="41"/>
      <c r="D251" s="227" t="s">
        <v>166</v>
      </c>
      <c r="E251" s="41"/>
      <c r="F251" s="228" t="s">
        <v>3419</v>
      </c>
      <c r="G251" s="41"/>
      <c r="H251" s="41"/>
      <c r="I251" s="229"/>
      <c r="J251" s="41"/>
      <c r="K251" s="41"/>
      <c r="L251" s="45"/>
      <c r="M251" s="230"/>
      <c r="N251" s="231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166</v>
      </c>
      <c r="AU251" s="18" t="s">
        <v>80</v>
      </c>
    </row>
    <row r="252" spans="1:63" s="12" customFormat="1" ht="25.9" customHeight="1">
      <c r="A252" s="12"/>
      <c r="B252" s="198"/>
      <c r="C252" s="199"/>
      <c r="D252" s="200" t="s">
        <v>71</v>
      </c>
      <c r="E252" s="201" t="s">
        <v>3420</v>
      </c>
      <c r="F252" s="201" t="s">
        <v>3421</v>
      </c>
      <c r="G252" s="199"/>
      <c r="H252" s="199"/>
      <c r="I252" s="202"/>
      <c r="J252" s="203">
        <f>BK252</f>
        <v>0</v>
      </c>
      <c r="K252" s="199"/>
      <c r="L252" s="204"/>
      <c r="M252" s="205"/>
      <c r="N252" s="206"/>
      <c r="O252" s="206"/>
      <c r="P252" s="207">
        <f>SUM(P253:P288)</f>
        <v>0</v>
      </c>
      <c r="Q252" s="206"/>
      <c r="R252" s="207">
        <f>SUM(R253:R288)</f>
        <v>0</v>
      </c>
      <c r="S252" s="206"/>
      <c r="T252" s="208">
        <f>SUM(T253:T288)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9" t="s">
        <v>80</v>
      </c>
      <c r="AT252" s="210" t="s">
        <v>71</v>
      </c>
      <c r="AU252" s="210" t="s">
        <v>72</v>
      </c>
      <c r="AY252" s="209" t="s">
        <v>157</v>
      </c>
      <c r="BK252" s="211">
        <f>SUM(BK253:BK288)</f>
        <v>0</v>
      </c>
    </row>
    <row r="253" spans="1:65" s="2" customFormat="1" ht="16.5" customHeight="1">
      <c r="A253" s="39"/>
      <c r="B253" s="40"/>
      <c r="C253" s="214" t="s">
        <v>1200</v>
      </c>
      <c r="D253" s="214" t="s">
        <v>159</v>
      </c>
      <c r="E253" s="215" t="s">
        <v>3422</v>
      </c>
      <c r="F253" s="216" t="s">
        <v>3423</v>
      </c>
      <c r="G253" s="217" t="s">
        <v>247</v>
      </c>
      <c r="H253" s="218">
        <v>120</v>
      </c>
      <c r="I253" s="219"/>
      <c r="J253" s="220">
        <f>ROUND(I253*H253,2)</f>
        <v>0</v>
      </c>
      <c r="K253" s="216" t="s">
        <v>19</v>
      </c>
      <c r="L253" s="45"/>
      <c r="M253" s="221" t="s">
        <v>19</v>
      </c>
      <c r="N253" s="222" t="s">
        <v>43</v>
      </c>
      <c r="O253" s="85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164</v>
      </c>
      <c r="AT253" s="225" t="s">
        <v>159</v>
      </c>
      <c r="AU253" s="225" t="s">
        <v>80</v>
      </c>
      <c r="AY253" s="18" t="s">
        <v>157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80</v>
      </c>
      <c r="BK253" s="226">
        <f>ROUND(I253*H253,2)</f>
        <v>0</v>
      </c>
      <c r="BL253" s="18" t="s">
        <v>164</v>
      </c>
      <c r="BM253" s="225" t="s">
        <v>1587</v>
      </c>
    </row>
    <row r="254" spans="1:47" s="2" customFormat="1" ht="12">
      <c r="A254" s="39"/>
      <c r="B254" s="40"/>
      <c r="C254" s="41"/>
      <c r="D254" s="227" t="s">
        <v>166</v>
      </c>
      <c r="E254" s="41"/>
      <c r="F254" s="228" t="s">
        <v>3423</v>
      </c>
      <c r="G254" s="41"/>
      <c r="H254" s="41"/>
      <c r="I254" s="229"/>
      <c r="J254" s="41"/>
      <c r="K254" s="41"/>
      <c r="L254" s="45"/>
      <c r="M254" s="230"/>
      <c r="N254" s="231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166</v>
      </c>
      <c r="AU254" s="18" t="s">
        <v>80</v>
      </c>
    </row>
    <row r="255" spans="1:65" s="2" customFormat="1" ht="16.5" customHeight="1">
      <c r="A255" s="39"/>
      <c r="B255" s="40"/>
      <c r="C255" s="214" t="s">
        <v>1208</v>
      </c>
      <c r="D255" s="214" t="s">
        <v>159</v>
      </c>
      <c r="E255" s="215" t="s">
        <v>3424</v>
      </c>
      <c r="F255" s="216" t="s">
        <v>3425</v>
      </c>
      <c r="G255" s="217" t="s">
        <v>247</v>
      </c>
      <c r="H255" s="218">
        <v>36</v>
      </c>
      <c r="I255" s="219"/>
      <c r="J255" s="220">
        <f>ROUND(I255*H255,2)</f>
        <v>0</v>
      </c>
      <c r="K255" s="216" t="s">
        <v>19</v>
      </c>
      <c r="L255" s="45"/>
      <c r="M255" s="221" t="s">
        <v>19</v>
      </c>
      <c r="N255" s="222" t="s">
        <v>43</v>
      </c>
      <c r="O255" s="85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5" t="s">
        <v>164</v>
      </c>
      <c r="AT255" s="225" t="s">
        <v>159</v>
      </c>
      <c r="AU255" s="225" t="s">
        <v>80</v>
      </c>
      <c r="AY255" s="18" t="s">
        <v>157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8" t="s">
        <v>80</v>
      </c>
      <c r="BK255" s="226">
        <f>ROUND(I255*H255,2)</f>
        <v>0</v>
      </c>
      <c r="BL255" s="18" t="s">
        <v>164</v>
      </c>
      <c r="BM255" s="225" t="s">
        <v>1595</v>
      </c>
    </row>
    <row r="256" spans="1:47" s="2" customFormat="1" ht="12">
      <c r="A256" s="39"/>
      <c r="B256" s="40"/>
      <c r="C256" s="41"/>
      <c r="D256" s="227" t="s">
        <v>166</v>
      </c>
      <c r="E256" s="41"/>
      <c r="F256" s="228" t="s">
        <v>3425</v>
      </c>
      <c r="G256" s="41"/>
      <c r="H256" s="41"/>
      <c r="I256" s="229"/>
      <c r="J256" s="41"/>
      <c r="K256" s="41"/>
      <c r="L256" s="45"/>
      <c r="M256" s="230"/>
      <c r="N256" s="231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166</v>
      </c>
      <c r="AU256" s="18" t="s">
        <v>80</v>
      </c>
    </row>
    <row r="257" spans="1:65" s="2" customFormat="1" ht="16.5" customHeight="1">
      <c r="A257" s="39"/>
      <c r="B257" s="40"/>
      <c r="C257" s="214" t="s">
        <v>1213</v>
      </c>
      <c r="D257" s="214" t="s">
        <v>159</v>
      </c>
      <c r="E257" s="215" t="s">
        <v>3426</v>
      </c>
      <c r="F257" s="216" t="s">
        <v>3427</v>
      </c>
      <c r="G257" s="217" t="s">
        <v>247</v>
      </c>
      <c r="H257" s="218">
        <v>240</v>
      </c>
      <c r="I257" s="219"/>
      <c r="J257" s="220">
        <f>ROUND(I257*H257,2)</f>
        <v>0</v>
      </c>
      <c r="K257" s="216" t="s">
        <v>19</v>
      </c>
      <c r="L257" s="45"/>
      <c r="M257" s="221" t="s">
        <v>19</v>
      </c>
      <c r="N257" s="222" t="s">
        <v>43</v>
      </c>
      <c r="O257" s="85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5" t="s">
        <v>164</v>
      </c>
      <c r="AT257" s="225" t="s">
        <v>159</v>
      </c>
      <c r="AU257" s="225" t="s">
        <v>80</v>
      </c>
      <c r="AY257" s="18" t="s">
        <v>157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8" t="s">
        <v>80</v>
      </c>
      <c r="BK257" s="226">
        <f>ROUND(I257*H257,2)</f>
        <v>0</v>
      </c>
      <c r="BL257" s="18" t="s">
        <v>164</v>
      </c>
      <c r="BM257" s="225" t="s">
        <v>1603</v>
      </c>
    </row>
    <row r="258" spans="1:47" s="2" customFormat="1" ht="12">
      <c r="A258" s="39"/>
      <c r="B258" s="40"/>
      <c r="C258" s="41"/>
      <c r="D258" s="227" t="s">
        <v>166</v>
      </c>
      <c r="E258" s="41"/>
      <c r="F258" s="228" t="s">
        <v>3427</v>
      </c>
      <c r="G258" s="41"/>
      <c r="H258" s="41"/>
      <c r="I258" s="229"/>
      <c r="J258" s="41"/>
      <c r="K258" s="41"/>
      <c r="L258" s="45"/>
      <c r="M258" s="230"/>
      <c r="N258" s="231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166</v>
      </c>
      <c r="AU258" s="18" t="s">
        <v>80</v>
      </c>
    </row>
    <row r="259" spans="1:65" s="2" customFormat="1" ht="16.5" customHeight="1">
      <c r="A259" s="39"/>
      <c r="B259" s="40"/>
      <c r="C259" s="214" t="s">
        <v>1218</v>
      </c>
      <c r="D259" s="214" t="s">
        <v>159</v>
      </c>
      <c r="E259" s="215" t="s">
        <v>3428</v>
      </c>
      <c r="F259" s="216" t="s">
        <v>3429</v>
      </c>
      <c r="G259" s="217" t="s">
        <v>3087</v>
      </c>
      <c r="H259" s="218">
        <v>20</v>
      </c>
      <c r="I259" s="219"/>
      <c r="J259" s="220">
        <f>ROUND(I259*H259,2)</f>
        <v>0</v>
      </c>
      <c r="K259" s="216" t="s">
        <v>19</v>
      </c>
      <c r="L259" s="45"/>
      <c r="M259" s="221" t="s">
        <v>19</v>
      </c>
      <c r="N259" s="222" t="s">
        <v>43</v>
      </c>
      <c r="O259" s="85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164</v>
      </c>
      <c r="AT259" s="225" t="s">
        <v>159</v>
      </c>
      <c r="AU259" s="225" t="s">
        <v>80</v>
      </c>
      <c r="AY259" s="18" t="s">
        <v>157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80</v>
      </c>
      <c r="BK259" s="226">
        <f>ROUND(I259*H259,2)</f>
        <v>0</v>
      </c>
      <c r="BL259" s="18" t="s">
        <v>164</v>
      </c>
      <c r="BM259" s="225" t="s">
        <v>1611</v>
      </c>
    </row>
    <row r="260" spans="1:47" s="2" customFormat="1" ht="12">
      <c r="A260" s="39"/>
      <c r="B260" s="40"/>
      <c r="C260" s="41"/>
      <c r="D260" s="227" t="s">
        <v>166</v>
      </c>
      <c r="E260" s="41"/>
      <c r="F260" s="228" t="s">
        <v>3429</v>
      </c>
      <c r="G260" s="41"/>
      <c r="H260" s="41"/>
      <c r="I260" s="229"/>
      <c r="J260" s="41"/>
      <c r="K260" s="41"/>
      <c r="L260" s="45"/>
      <c r="M260" s="230"/>
      <c r="N260" s="231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166</v>
      </c>
      <c r="AU260" s="18" t="s">
        <v>80</v>
      </c>
    </row>
    <row r="261" spans="1:65" s="2" customFormat="1" ht="24.15" customHeight="1">
      <c r="A261" s="39"/>
      <c r="B261" s="40"/>
      <c r="C261" s="214" t="s">
        <v>1243</v>
      </c>
      <c r="D261" s="214" t="s">
        <v>159</v>
      </c>
      <c r="E261" s="215" t="s">
        <v>3430</v>
      </c>
      <c r="F261" s="216" t="s">
        <v>3431</v>
      </c>
      <c r="G261" s="217" t="s">
        <v>3087</v>
      </c>
      <c r="H261" s="218">
        <v>10</v>
      </c>
      <c r="I261" s="219"/>
      <c r="J261" s="220">
        <f>ROUND(I261*H261,2)</f>
        <v>0</v>
      </c>
      <c r="K261" s="216" t="s">
        <v>19</v>
      </c>
      <c r="L261" s="45"/>
      <c r="M261" s="221" t="s">
        <v>19</v>
      </c>
      <c r="N261" s="222" t="s">
        <v>43</v>
      </c>
      <c r="O261" s="85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5" t="s">
        <v>164</v>
      </c>
      <c r="AT261" s="225" t="s">
        <v>159</v>
      </c>
      <c r="AU261" s="225" t="s">
        <v>80</v>
      </c>
      <c r="AY261" s="18" t="s">
        <v>157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8" t="s">
        <v>80</v>
      </c>
      <c r="BK261" s="226">
        <f>ROUND(I261*H261,2)</f>
        <v>0</v>
      </c>
      <c r="BL261" s="18" t="s">
        <v>164</v>
      </c>
      <c r="BM261" s="225" t="s">
        <v>1619</v>
      </c>
    </row>
    <row r="262" spans="1:47" s="2" customFormat="1" ht="12">
      <c r="A262" s="39"/>
      <c r="B262" s="40"/>
      <c r="C262" s="41"/>
      <c r="D262" s="227" t="s">
        <v>166</v>
      </c>
      <c r="E262" s="41"/>
      <c r="F262" s="228" t="s">
        <v>3432</v>
      </c>
      <c r="G262" s="41"/>
      <c r="H262" s="41"/>
      <c r="I262" s="229"/>
      <c r="J262" s="41"/>
      <c r="K262" s="41"/>
      <c r="L262" s="45"/>
      <c r="M262" s="230"/>
      <c r="N262" s="231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166</v>
      </c>
      <c r="AU262" s="18" t="s">
        <v>80</v>
      </c>
    </row>
    <row r="263" spans="1:65" s="2" customFormat="1" ht="16.5" customHeight="1">
      <c r="A263" s="39"/>
      <c r="B263" s="40"/>
      <c r="C263" s="214" t="s">
        <v>1249</v>
      </c>
      <c r="D263" s="214" t="s">
        <v>159</v>
      </c>
      <c r="E263" s="215" t="s">
        <v>3433</v>
      </c>
      <c r="F263" s="216" t="s">
        <v>19</v>
      </c>
      <c r="G263" s="217" t="s">
        <v>3087</v>
      </c>
      <c r="H263" s="218">
        <v>6</v>
      </c>
      <c r="I263" s="219"/>
      <c r="J263" s="220">
        <f>ROUND(I263*H263,2)</f>
        <v>0</v>
      </c>
      <c r="K263" s="216" t="s">
        <v>19</v>
      </c>
      <c r="L263" s="45"/>
      <c r="M263" s="221" t="s">
        <v>19</v>
      </c>
      <c r="N263" s="222" t="s">
        <v>43</v>
      </c>
      <c r="O263" s="85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164</v>
      </c>
      <c r="AT263" s="225" t="s">
        <v>159</v>
      </c>
      <c r="AU263" s="225" t="s">
        <v>80</v>
      </c>
      <c r="AY263" s="18" t="s">
        <v>157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80</v>
      </c>
      <c r="BK263" s="226">
        <f>ROUND(I263*H263,2)</f>
        <v>0</v>
      </c>
      <c r="BL263" s="18" t="s">
        <v>164</v>
      </c>
      <c r="BM263" s="225" t="s">
        <v>3434</v>
      </c>
    </row>
    <row r="264" spans="1:47" s="2" customFormat="1" ht="12">
      <c r="A264" s="39"/>
      <c r="B264" s="40"/>
      <c r="C264" s="41"/>
      <c r="D264" s="227" t="s">
        <v>166</v>
      </c>
      <c r="E264" s="41"/>
      <c r="F264" s="228" t="s">
        <v>3435</v>
      </c>
      <c r="G264" s="41"/>
      <c r="H264" s="41"/>
      <c r="I264" s="229"/>
      <c r="J264" s="41"/>
      <c r="K264" s="41"/>
      <c r="L264" s="45"/>
      <c r="M264" s="230"/>
      <c r="N264" s="231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166</v>
      </c>
      <c r="AU264" s="18" t="s">
        <v>80</v>
      </c>
    </row>
    <row r="265" spans="1:65" s="2" customFormat="1" ht="16.5" customHeight="1">
      <c r="A265" s="39"/>
      <c r="B265" s="40"/>
      <c r="C265" s="214" t="s">
        <v>1253</v>
      </c>
      <c r="D265" s="214" t="s">
        <v>159</v>
      </c>
      <c r="E265" s="215" t="s">
        <v>3436</v>
      </c>
      <c r="F265" s="216" t="s">
        <v>3437</v>
      </c>
      <c r="G265" s="217" t="s">
        <v>3087</v>
      </c>
      <c r="H265" s="218">
        <v>40</v>
      </c>
      <c r="I265" s="219"/>
      <c r="J265" s="220">
        <f>ROUND(I265*H265,2)</f>
        <v>0</v>
      </c>
      <c r="K265" s="216" t="s">
        <v>19</v>
      </c>
      <c r="L265" s="45"/>
      <c r="M265" s="221" t="s">
        <v>19</v>
      </c>
      <c r="N265" s="222" t="s">
        <v>43</v>
      </c>
      <c r="O265" s="85"/>
      <c r="P265" s="223">
        <f>O265*H265</f>
        <v>0</v>
      </c>
      <c r="Q265" s="223">
        <v>0</v>
      </c>
      <c r="R265" s="223">
        <f>Q265*H265</f>
        <v>0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164</v>
      </c>
      <c r="AT265" s="225" t="s">
        <v>159</v>
      </c>
      <c r="AU265" s="225" t="s">
        <v>80</v>
      </c>
      <c r="AY265" s="18" t="s">
        <v>157</v>
      </c>
      <c r="BE265" s="226">
        <f>IF(N265="základní",J265,0)</f>
        <v>0</v>
      </c>
      <c r="BF265" s="226">
        <f>IF(N265="snížená",J265,0)</f>
        <v>0</v>
      </c>
      <c r="BG265" s="226">
        <f>IF(N265="zákl. přenesená",J265,0)</f>
        <v>0</v>
      </c>
      <c r="BH265" s="226">
        <f>IF(N265="sníž. přenesená",J265,0)</f>
        <v>0</v>
      </c>
      <c r="BI265" s="226">
        <f>IF(N265="nulová",J265,0)</f>
        <v>0</v>
      </c>
      <c r="BJ265" s="18" t="s">
        <v>80</v>
      </c>
      <c r="BK265" s="226">
        <f>ROUND(I265*H265,2)</f>
        <v>0</v>
      </c>
      <c r="BL265" s="18" t="s">
        <v>164</v>
      </c>
      <c r="BM265" s="225" t="s">
        <v>1627</v>
      </c>
    </row>
    <row r="266" spans="1:47" s="2" customFormat="1" ht="12">
      <c r="A266" s="39"/>
      <c r="B266" s="40"/>
      <c r="C266" s="41"/>
      <c r="D266" s="227" t="s">
        <v>166</v>
      </c>
      <c r="E266" s="41"/>
      <c r="F266" s="228" t="s">
        <v>3437</v>
      </c>
      <c r="G266" s="41"/>
      <c r="H266" s="41"/>
      <c r="I266" s="229"/>
      <c r="J266" s="41"/>
      <c r="K266" s="41"/>
      <c r="L266" s="45"/>
      <c r="M266" s="230"/>
      <c r="N266" s="231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166</v>
      </c>
      <c r="AU266" s="18" t="s">
        <v>80</v>
      </c>
    </row>
    <row r="267" spans="1:65" s="2" customFormat="1" ht="16.5" customHeight="1">
      <c r="A267" s="39"/>
      <c r="B267" s="40"/>
      <c r="C267" s="214" t="s">
        <v>1257</v>
      </c>
      <c r="D267" s="214" t="s">
        <v>159</v>
      </c>
      <c r="E267" s="215" t="s">
        <v>3438</v>
      </c>
      <c r="F267" s="216" t="s">
        <v>3439</v>
      </c>
      <c r="G267" s="217" t="s">
        <v>3087</v>
      </c>
      <c r="H267" s="218">
        <v>180</v>
      </c>
      <c r="I267" s="219"/>
      <c r="J267" s="220">
        <f>ROUND(I267*H267,2)</f>
        <v>0</v>
      </c>
      <c r="K267" s="216" t="s">
        <v>19</v>
      </c>
      <c r="L267" s="45"/>
      <c r="M267" s="221" t="s">
        <v>19</v>
      </c>
      <c r="N267" s="222" t="s">
        <v>43</v>
      </c>
      <c r="O267" s="85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5" t="s">
        <v>164</v>
      </c>
      <c r="AT267" s="225" t="s">
        <v>159</v>
      </c>
      <c r="AU267" s="225" t="s">
        <v>80</v>
      </c>
      <c r="AY267" s="18" t="s">
        <v>157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8" t="s">
        <v>80</v>
      </c>
      <c r="BK267" s="226">
        <f>ROUND(I267*H267,2)</f>
        <v>0</v>
      </c>
      <c r="BL267" s="18" t="s">
        <v>164</v>
      </c>
      <c r="BM267" s="225" t="s">
        <v>1635</v>
      </c>
    </row>
    <row r="268" spans="1:47" s="2" customFormat="1" ht="12">
      <c r="A268" s="39"/>
      <c r="B268" s="40"/>
      <c r="C268" s="41"/>
      <c r="D268" s="227" t="s">
        <v>166</v>
      </c>
      <c r="E268" s="41"/>
      <c r="F268" s="228" t="s">
        <v>3439</v>
      </c>
      <c r="G268" s="41"/>
      <c r="H268" s="41"/>
      <c r="I268" s="229"/>
      <c r="J268" s="41"/>
      <c r="K268" s="41"/>
      <c r="L268" s="45"/>
      <c r="M268" s="230"/>
      <c r="N268" s="231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166</v>
      </c>
      <c r="AU268" s="18" t="s">
        <v>80</v>
      </c>
    </row>
    <row r="269" spans="1:65" s="2" customFormat="1" ht="16.5" customHeight="1">
      <c r="A269" s="39"/>
      <c r="B269" s="40"/>
      <c r="C269" s="214" t="s">
        <v>1312</v>
      </c>
      <c r="D269" s="214" t="s">
        <v>159</v>
      </c>
      <c r="E269" s="215" t="s">
        <v>3440</v>
      </c>
      <c r="F269" s="216" t="s">
        <v>3441</v>
      </c>
      <c r="G269" s="217" t="s">
        <v>3087</v>
      </c>
      <c r="H269" s="218">
        <v>50</v>
      </c>
      <c r="I269" s="219"/>
      <c r="J269" s="220">
        <f>ROUND(I269*H269,2)</f>
        <v>0</v>
      </c>
      <c r="K269" s="216" t="s">
        <v>19</v>
      </c>
      <c r="L269" s="45"/>
      <c r="M269" s="221" t="s">
        <v>19</v>
      </c>
      <c r="N269" s="222" t="s">
        <v>43</v>
      </c>
      <c r="O269" s="85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164</v>
      </c>
      <c r="AT269" s="225" t="s">
        <v>159</v>
      </c>
      <c r="AU269" s="225" t="s">
        <v>80</v>
      </c>
      <c r="AY269" s="18" t="s">
        <v>157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80</v>
      </c>
      <c r="BK269" s="226">
        <f>ROUND(I269*H269,2)</f>
        <v>0</v>
      </c>
      <c r="BL269" s="18" t="s">
        <v>164</v>
      </c>
      <c r="BM269" s="225" t="s">
        <v>1643</v>
      </c>
    </row>
    <row r="270" spans="1:47" s="2" customFormat="1" ht="12">
      <c r="A270" s="39"/>
      <c r="B270" s="40"/>
      <c r="C270" s="41"/>
      <c r="D270" s="227" t="s">
        <v>166</v>
      </c>
      <c r="E270" s="41"/>
      <c r="F270" s="228" t="s">
        <v>3442</v>
      </c>
      <c r="G270" s="41"/>
      <c r="H270" s="41"/>
      <c r="I270" s="229"/>
      <c r="J270" s="41"/>
      <c r="K270" s="41"/>
      <c r="L270" s="45"/>
      <c r="M270" s="230"/>
      <c r="N270" s="231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166</v>
      </c>
      <c r="AU270" s="18" t="s">
        <v>80</v>
      </c>
    </row>
    <row r="271" spans="1:65" s="2" customFormat="1" ht="16.5" customHeight="1">
      <c r="A271" s="39"/>
      <c r="B271" s="40"/>
      <c r="C271" s="214" t="s">
        <v>1316</v>
      </c>
      <c r="D271" s="214" t="s">
        <v>159</v>
      </c>
      <c r="E271" s="215" t="s">
        <v>3443</v>
      </c>
      <c r="F271" s="216" t="s">
        <v>3444</v>
      </c>
      <c r="G271" s="217" t="s">
        <v>3087</v>
      </c>
      <c r="H271" s="218">
        <v>56</v>
      </c>
      <c r="I271" s="219"/>
      <c r="J271" s="220">
        <f>ROUND(I271*H271,2)</f>
        <v>0</v>
      </c>
      <c r="K271" s="216" t="s">
        <v>19</v>
      </c>
      <c r="L271" s="45"/>
      <c r="M271" s="221" t="s">
        <v>19</v>
      </c>
      <c r="N271" s="222" t="s">
        <v>43</v>
      </c>
      <c r="O271" s="85"/>
      <c r="P271" s="223">
        <f>O271*H271</f>
        <v>0</v>
      </c>
      <c r="Q271" s="223">
        <v>0</v>
      </c>
      <c r="R271" s="223">
        <f>Q271*H271</f>
        <v>0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164</v>
      </c>
      <c r="AT271" s="225" t="s">
        <v>159</v>
      </c>
      <c r="AU271" s="225" t="s">
        <v>80</v>
      </c>
      <c r="AY271" s="18" t="s">
        <v>157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80</v>
      </c>
      <c r="BK271" s="226">
        <f>ROUND(I271*H271,2)</f>
        <v>0</v>
      </c>
      <c r="BL271" s="18" t="s">
        <v>164</v>
      </c>
      <c r="BM271" s="225" t="s">
        <v>1651</v>
      </c>
    </row>
    <row r="272" spans="1:47" s="2" customFormat="1" ht="12">
      <c r="A272" s="39"/>
      <c r="B272" s="40"/>
      <c r="C272" s="41"/>
      <c r="D272" s="227" t="s">
        <v>166</v>
      </c>
      <c r="E272" s="41"/>
      <c r="F272" s="228" t="s">
        <v>3444</v>
      </c>
      <c r="G272" s="41"/>
      <c r="H272" s="41"/>
      <c r="I272" s="229"/>
      <c r="J272" s="41"/>
      <c r="K272" s="41"/>
      <c r="L272" s="45"/>
      <c r="M272" s="230"/>
      <c r="N272" s="231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166</v>
      </c>
      <c r="AU272" s="18" t="s">
        <v>80</v>
      </c>
    </row>
    <row r="273" spans="1:65" s="2" customFormat="1" ht="16.5" customHeight="1">
      <c r="A273" s="39"/>
      <c r="B273" s="40"/>
      <c r="C273" s="214" t="s">
        <v>1335</v>
      </c>
      <c r="D273" s="214" t="s">
        <v>159</v>
      </c>
      <c r="E273" s="215" t="s">
        <v>3445</v>
      </c>
      <c r="F273" s="216" t="s">
        <v>3446</v>
      </c>
      <c r="G273" s="217" t="s">
        <v>3087</v>
      </c>
      <c r="H273" s="218">
        <v>9</v>
      </c>
      <c r="I273" s="219"/>
      <c r="J273" s="220">
        <f>ROUND(I273*H273,2)</f>
        <v>0</v>
      </c>
      <c r="K273" s="216" t="s">
        <v>19</v>
      </c>
      <c r="L273" s="45"/>
      <c r="M273" s="221" t="s">
        <v>19</v>
      </c>
      <c r="N273" s="222" t="s">
        <v>43</v>
      </c>
      <c r="O273" s="85"/>
      <c r="P273" s="223">
        <f>O273*H273</f>
        <v>0</v>
      </c>
      <c r="Q273" s="223">
        <v>0</v>
      </c>
      <c r="R273" s="223">
        <f>Q273*H273</f>
        <v>0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164</v>
      </c>
      <c r="AT273" s="225" t="s">
        <v>159</v>
      </c>
      <c r="AU273" s="225" t="s">
        <v>80</v>
      </c>
      <c r="AY273" s="18" t="s">
        <v>157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8" t="s">
        <v>80</v>
      </c>
      <c r="BK273" s="226">
        <f>ROUND(I273*H273,2)</f>
        <v>0</v>
      </c>
      <c r="BL273" s="18" t="s">
        <v>164</v>
      </c>
      <c r="BM273" s="225" t="s">
        <v>1659</v>
      </c>
    </row>
    <row r="274" spans="1:47" s="2" customFormat="1" ht="12">
      <c r="A274" s="39"/>
      <c r="B274" s="40"/>
      <c r="C274" s="41"/>
      <c r="D274" s="227" t="s">
        <v>166</v>
      </c>
      <c r="E274" s="41"/>
      <c r="F274" s="228" t="s">
        <v>3446</v>
      </c>
      <c r="G274" s="41"/>
      <c r="H274" s="41"/>
      <c r="I274" s="229"/>
      <c r="J274" s="41"/>
      <c r="K274" s="41"/>
      <c r="L274" s="45"/>
      <c r="M274" s="230"/>
      <c r="N274" s="231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166</v>
      </c>
      <c r="AU274" s="18" t="s">
        <v>80</v>
      </c>
    </row>
    <row r="275" spans="1:65" s="2" customFormat="1" ht="16.5" customHeight="1">
      <c r="A275" s="39"/>
      <c r="B275" s="40"/>
      <c r="C275" s="214" t="s">
        <v>1339</v>
      </c>
      <c r="D275" s="214" t="s">
        <v>159</v>
      </c>
      <c r="E275" s="215" t="s">
        <v>3447</v>
      </c>
      <c r="F275" s="216" t="s">
        <v>3448</v>
      </c>
      <c r="G275" s="217" t="s">
        <v>3087</v>
      </c>
      <c r="H275" s="218">
        <v>64</v>
      </c>
      <c r="I275" s="219"/>
      <c r="J275" s="220">
        <f>ROUND(I275*H275,2)</f>
        <v>0</v>
      </c>
      <c r="K275" s="216" t="s">
        <v>19</v>
      </c>
      <c r="L275" s="45"/>
      <c r="M275" s="221" t="s">
        <v>19</v>
      </c>
      <c r="N275" s="222" t="s">
        <v>43</v>
      </c>
      <c r="O275" s="85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5" t="s">
        <v>164</v>
      </c>
      <c r="AT275" s="225" t="s">
        <v>159</v>
      </c>
      <c r="AU275" s="225" t="s">
        <v>80</v>
      </c>
      <c r="AY275" s="18" t="s">
        <v>157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8" t="s">
        <v>80</v>
      </c>
      <c r="BK275" s="226">
        <f>ROUND(I275*H275,2)</f>
        <v>0</v>
      </c>
      <c r="BL275" s="18" t="s">
        <v>164</v>
      </c>
      <c r="BM275" s="225" t="s">
        <v>1667</v>
      </c>
    </row>
    <row r="276" spans="1:47" s="2" customFormat="1" ht="12">
      <c r="A276" s="39"/>
      <c r="B276" s="40"/>
      <c r="C276" s="41"/>
      <c r="D276" s="227" t="s">
        <v>166</v>
      </c>
      <c r="E276" s="41"/>
      <c r="F276" s="228" t="s">
        <v>3448</v>
      </c>
      <c r="G276" s="41"/>
      <c r="H276" s="41"/>
      <c r="I276" s="229"/>
      <c r="J276" s="41"/>
      <c r="K276" s="41"/>
      <c r="L276" s="45"/>
      <c r="M276" s="230"/>
      <c r="N276" s="231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166</v>
      </c>
      <c r="AU276" s="18" t="s">
        <v>80</v>
      </c>
    </row>
    <row r="277" spans="1:65" s="2" customFormat="1" ht="16.5" customHeight="1">
      <c r="A277" s="39"/>
      <c r="B277" s="40"/>
      <c r="C277" s="214" t="s">
        <v>1343</v>
      </c>
      <c r="D277" s="214" t="s">
        <v>159</v>
      </c>
      <c r="E277" s="215" t="s">
        <v>3449</v>
      </c>
      <c r="F277" s="216" t="s">
        <v>3450</v>
      </c>
      <c r="G277" s="217" t="s">
        <v>3087</v>
      </c>
      <c r="H277" s="218">
        <v>9</v>
      </c>
      <c r="I277" s="219"/>
      <c r="J277" s="220">
        <f>ROUND(I277*H277,2)</f>
        <v>0</v>
      </c>
      <c r="K277" s="216" t="s">
        <v>19</v>
      </c>
      <c r="L277" s="45"/>
      <c r="M277" s="221" t="s">
        <v>19</v>
      </c>
      <c r="N277" s="222" t="s">
        <v>43</v>
      </c>
      <c r="O277" s="85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5" t="s">
        <v>164</v>
      </c>
      <c r="AT277" s="225" t="s">
        <v>159</v>
      </c>
      <c r="AU277" s="225" t="s">
        <v>80</v>
      </c>
      <c r="AY277" s="18" t="s">
        <v>157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8" t="s">
        <v>80</v>
      </c>
      <c r="BK277" s="226">
        <f>ROUND(I277*H277,2)</f>
        <v>0</v>
      </c>
      <c r="BL277" s="18" t="s">
        <v>164</v>
      </c>
      <c r="BM277" s="225" t="s">
        <v>1675</v>
      </c>
    </row>
    <row r="278" spans="1:47" s="2" customFormat="1" ht="12">
      <c r="A278" s="39"/>
      <c r="B278" s="40"/>
      <c r="C278" s="41"/>
      <c r="D278" s="227" t="s">
        <v>166</v>
      </c>
      <c r="E278" s="41"/>
      <c r="F278" s="228" t="s">
        <v>3450</v>
      </c>
      <c r="G278" s="41"/>
      <c r="H278" s="41"/>
      <c r="I278" s="229"/>
      <c r="J278" s="41"/>
      <c r="K278" s="41"/>
      <c r="L278" s="45"/>
      <c r="M278" s="230"/>
      <c r="N278" s="231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166</v>
      </c>
      <c r="AU278" s="18" t="s">
        <v>80</v>
      </c>
    </row>
    <row r="279" spans="1:65" s="2" customFormat="1" ht="16.5" customHeight="1">
      <c r="A279" s="39"/>
      <c r="B279" s="40"/>
      <c r="C279" s="214" t="s">
        <v>1347</v>
      </c>
      <c r="D279" s="214" t="s">
        <v>159</v>
      </c>
      <c r="E279" s="215" t="s">
        <v>3451</v>
      </c>
      <c r="F279" s="216" t="s">
        <v>3452</v>
      </c>
      <c r="G279" s="217" t="s">
        <v>3087</v>
      </c>
      <c r="H279" s="218">
        <v>9</v>
      </c>
      <c r="I279" s="219"/>
      <c r="J279" s="220">
        <f>ROUND(I279*H279,2)</f>
        <v>0</v>
      </c>
      <c r="K279" s="216" t="s">
        <v>19</v>
      </c>
      <c r="L279" s="45"/>
      <c r="M279" s="221" t="s">
        <v>19</v>
      </c>
      <c r="N279" s="222" t="s">
        <v>43</v>
      </c>
      <c r="O279" s="85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5" t="s">
        <v>164</v>
      </c>
      <c r="AT279" s="225" t="s">
        <v>159</v>
      </c>
      <c r="AU279" s="225" t="s">
        <v>80</v>
      </c>
      <c r="AY279" s="18" t="s">
        <v>157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8" t="s">
        <v>80</v>
      </c>
      <c r="BK279" s="226">
        <f>ROUND(I279*H279,2)</f>
        <v>0</v>
      </c>
      <c r="BL279" s="18" t="s">
        <v>164</v>
      </c>
      <c r="BM279" s="225" t="s">
        <v>1683</v>
      </c>
    </row>
    <row r="280" spans="1:47" s="2" customFormat="1" ht="12">
      <c r="A280" s="39"/>
      <c r="B280" s="40"/>
      <c r="C280" s="41"/>
      <c r="D280" s="227" t="s">
        <v>166</v>
      </c>
      <c r="E280" s="41"/>
      <c r="F280" s="228" t="s">
        <v>3452</v>
      </c>
      <c r="G280" s="41"/>
      <c r="H280" s="41"/>
      <c r="I280" s="229"/>
      <c r="J280" s="41"/>
      <c r="K280" s="41"/>
      <c r="L280" s="45"/>
      <c r="M280" s="230"/>
      <c r="N280" s="231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166</v>
      </c>
      <c r="AU280" s="18" t="s">
        <v>80</v>
      </c>
    </row>
    <row r="281" spans="1:65" s="2" customFormat="1" ht="16.5" customHeight="1">
      <c r="A281" s="39"/>
      <c r="B281" s="40"/>
      <c r="C281" s="214" t="s">
        <v>1351</v>
      </c>
      <c r="D281" s="214" t="s">
        <v>159</v>
      </c>
      <c r="E281" s="215" t="s">
        <v>3453</v>
      </c>
      <c r="F281" s="216" t="s">
        <v>3454</v>
      </c>
      <c r="G281" s="217" t="s">
        <v>3087</v>
      </c>
      <c r="H281" s="218">
        <v>18</v>
      </c>
      <c r="I281" s="219"/>
      <c r="J281" s="220">
        <f>ROUND(I281*H281,2)</f>
        <v>0</v>
      </c>
      <c r="K281" s="216" t="s">
        <v>19</v>
      </c>
      <c r="L281" s="45"/>
      <c r="M281" s="221" t="s">
        <v>19</v>
      </c>
      <c r="N281" s="222" t="s">
        <v>43</v>
      </c>
      <c r="O281" s="85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164</v>
      </c>
      <c r="AT281" s="225" t="s">
        <v>159</v>
      </c>
      <c r="AU281" s="225" t="s">
        <v>80</v>
      </c>
      <c r="AY281" s="18" t="s">
        <v>157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164</v>
      </c>
      <c r="BM281" s="225" t="s">
        <v>1691</v>
      </c>
    </row>
    <row r="282" spans="1:47" s="2" customFormat="1" ht="12">
      <c r="A282" s="39"/>
      <c r="B282" s="40"/>
      <c r="C282" s="41"/>
      <c r="D282" s="227" t="s">
        <v>166</v>
      </c>
      <c r="E282" s="41"/>
      <c r="F282" s="228" t="s">
        <v>3454</v>
      </c>
      <c r="G282" s="41"/>
      <c r="H282" s="41"/>
      <c r="I282" s="229"/>
      <c r="J282" s="41"/>
      <c r="K282" s="41"/>
      <c r="L282" s="45"/>
      <c r="M282" s="230"/>
      <c r="N282" s="231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166</v>
      </c>
      <c r="AU282" s="18" t="s">
        <v>80</v>
      </c>
    </row>
    <row r="283" spans="1:65" s="2" customFormat="1" ht="16.5" customHeight="1">
      <c r="A283" s="39"/>
      <c r="B283" s="40"/>
      <c r="C283" s="214" t="s">
        <v>1355</v>
      </c>
      <c r="D283" s="214" t="s">
        <v>159</v>
      </c>
      <c r="E283" s="215" t="s">
        <v>3455</v>
      </c>
      <c r="F283" s="216" t="s">
        <v>3456</v>
      </c>
      <c r="G283" s="217" t="s">
        <v>3087</v>
      </c>
      <c r="H283" s="218">
        <v>20</v>
      </c>
      <c r="I283" s="219"/>
      <c r="J283" s="220">
        <f>ROUND(I283*H283,2)</f>
        <v>0</v>
      </c>
      <c r="K283" s="216" t="s">
        <v>19</v>
      </c>
      <c r="L283" s="45"/>
      <c r="M283" s="221" t="s">
        <v>19</v>
      </c>
      <c r="N283" s="222" t="s">
        <v>43</v>
      </c>
      <c r="O283" s="85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164</v>
      </c>
      <c r="AT283" s="225" t="s">
        <v>159</v>
      </c>
      <c r="AU283" s="225" t="s">
        <v>80</v>
      </c>
      <c r="AY283" s="18" t="s">
        <v>157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80</v>
      </c>
      <c r="BK283" s="226">
        <f>ROUND(I283*H283,2)</f>
        <v>0</v>
      </c>
      <c r="BL283" s="18" t="s">
        <v>164</v>
      </c>
      <c r="BM283" s="225" t="s">
        <v>1699</v>
      </c>
    </row>
    <row r="284" spans="1:47" s="2" customFormat="1" ht="12">
      <c r="A284" s="39"/>
      <c r="B284" s="40"/>
      <c r="C284" s="41"/>
      <c r="D284" s="227" t="s">
        <v>166</v>
      </c>
      <c r="E284" s="41"/>
      <c r="F284" s="228" t="s">
        <v>3456</v>
      </c>
      <c r="G284" s="41"/>
      <c r="H284" s="41"/>
      <c r="I284" s="229"/>
      <c r="J284" s="41"/>
      <c r="K284" s="41"/>
      <c r="L284" s="45"/>
      <c r="M284" s="230"/>
      <c r="N284" s="231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166</v>
      </c>
      <c r="AU284" s="18" t="s">
        <v>80</v>
      </c>
    </row>
    <row r="285" spans="1:65" s="2" customFormat="1" ht="16.5" customHeight="1">
      <c r="A285" s="39"/>
      <c r="B285" s="40"/>
      <c r="C285" s="214" t="s">
        <v>1359</v>
      </c>
      <c r="D285" s="214" t="s">
        <v>159</v>
      </c>
      <c r="E285" s="215" t="s">
        <v>3457</v>
      </c>
      <c r="F285" s="216" t="s">
        <v>3458</v>
      </c>
      <c r="G285" s="217" t="s">
        <v>3087</v>
      </c>
      <c r="H285" s="218">
        <v>9</v>
      </c>
      <c r="I285" s="219"/>
      <c r="J285" s="220">
        <f>ROUND(I285*H285,2)</f>
        <v>0</v>
      </c>
      <c r="K285" s="216" t="s">
        <v>19</v>
      </c>
      <c r="L285" s="45"/>
      <c r="M285" s="221" t="s">
        <v>19</v>
      </c>
      <c r="N285" s="222" t="s">
        <v>43</v>
      </c>
      <c r="O285" s="85"/>
      <c r="P285" s="223">
        <f>O285*H285</f>
        <v>0</v>
      </c>
      <c r="Q285" s="223">
        <v>0</v>
      </c>
      <c r="R285" s="223">
        <f>Q285*H285</f>
        <v>0</v>
      </c>
      <c r="S285" s="223">
        <v>0</v>
      </c>
      <c r="T285" s="224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5" t="s">
        <v>164</v>
      </c>
      <c r="AT285" s="225" t="s">
        <v>159</v>
      </c>
      <c r="AU285" s="225" t="s">
        <v>80</v>
      </c>
      <c r="AY285" s="18" t="s">
        <v>157</v>
      </c>
      <c r="BE285" s="226">
        <f>IF(N285="základní",J285,0)</f>
        <v>0</v>
      </c>
      <c r="BF285" s="226">
        <f>IF(N285="snížená",J285,0)</f>
        <v>0</v>
      </c>
      <c r="BG285" s="226">
        <f>IF(N285="zákl. přenesená",J285,0)</f>
        <v>0</v>
      </c>
      <c r="BH285" s="226">
        <f>IF(N285="sníž. přenesená",J285,0)</f>
        <v>0</v>
      </c>
      <c r="BI285" s="226">
        <f>IF(N285="nulová",J285,0)</f>
        <v>0</v>
      </c>
      <c r="BJ285" s="18" t="s">
        <v>80</v>
      </c>
      <c r="BK285" s="226">
        <f>ROUND(I285*H285,2)</f>
        <v>0</v>
      </c>
      <c r="BL285" s="18" t="s">
        <v>164</v>
      </c>
      <c r="BM285" s="225" t="s">
        <v>1707</v>
      </c>
    </row>
    <row r="286" spans="1:47" s="2" customFormat="1" ht="12">
      <c r="A286" s="39"/>
      <c r="B286" s="40"/>
      <c r="C286" s="41"/>
      <c r="D286" s="227" t="s">
        <v>166</v>
      </c>
      <c r="E286" s="41"/>
      <c r="F286" s="228" t="s">
        <v>3458</v>
      </c>
      <c r="G286" s="41"/>
      <c r="H286" s="41"/>
      <c r="I286" s="229"/>
      <c r="J286" s="41"/>
      <c r="K286" s="41"/>
      <c r="L286" s="45"/>
      <c r="M286" s="230"/>
      <c r="N286" s="231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166</v>
      </c>
      <c r="AU286" s="18" t="s">
        <v>80</v>
      </c>
    </row>
    <row r="287" spans="1:65" s="2" customFormat="1" ht="16.5" customHeight="1">
      <c r="A287" s="39"/>
      <c r="B287" s="40"/>
      <c r="C287" s="214" t="s">
        <v>1363</v>
      </c>
      <c r="D287" s="214" t="s">
        <v>159</v>
      </c>
      <c r="E287" s="215" t="s">
        <v>3459</v>
      </c>
      <c r="F287" s="216" t="s">
        <v>3460</v>
      </c>
      <c r="G287" s="217" t="s">
        <v>273</v>
      </c>
      <c r="H287" s="218">
        <v>1</v>
      </c>
      <c r="I287" s="219"/>
      <c r="J287" s="220">
        <f>ROUND(I287*H287,2)</f>
        <v>0</v>
      </c>
      <c r="K287" s="216" t="s">
        <v>19</v>
      </c>
      <c r="L287" s="45"/>
      <c r="M287" s="221" t="s">
        <v>19</v>
      </c>
      <c r="N287" s="222" t="s">
        <v>43</v>
      </c>
      <c r="O287" s="85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164</v>
      </c>
      <c r="AT287" s="225" t="s">
        <v>159</v>
      </c>
      <c r="AU287" s="225" t="s">
        <v>80</v>
      </c>
      <c r="AY287" s="18" t="s">
        <v>157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80</v>
      </c>
      <c r="BK287" s="226">
        <f>ROUND(I287*H287,2)</f>
        <v>0</v>
      </c>
      <c r="BL287" s="18" t="s">
        <v>164</v>
      </c>
      <c r="BM287" s="225" t="s">
        <v>1715</v>
      </c>
    </row>
    <row r="288" spans="1:47" s="2" customFormat="1" ht="12">
      <c r="A288" s="39"/>
      <c r="B288" s="40"/>
      <c r="C288" s="41"/>
      <c r="D288" s="227" t="s">
        <v>166</v>
      </c>
      <c r="E288" s="41"/>
      <c r="F288" s="228" t="s">
        <v>3460</v>
      </c>
      <c r="G288" s="41"/>
      <c r="H288" s="41"/>
      <c r="I288" s="229"/>
      <c r="J288" s="41"/>
      <c r="K288" s="41"/>
      <c r="L288" s="45"/>
      <c r="M288" s="230"/>
      <c r="N288" s="231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166</v>
      </c>
      <c r="AU288" s="18" t="s">
        <v>80</v>
      </c>
    </row>
    <row r="289" spans="1:63" s="12" customFormat="1" ht="25.9" customHeight="1">
      <c r="A289" s="12"/>
      <c r="B289" s="198"/>
      <c r="C289" s="199"/>
      <c r="D289" s="200" t="s">
        <v>71</v>
      </c>
      <c r="E289" s="201" t="s">
        <v>3461</v>
      </c>
      <c r="F289" s="201" t="s">
        <v>3462</v>
      </c>
      <c r="G289" s="199"/>
      <c r="H289" s="199"/>
      <c r="I289" s="202"/>
      <c r="J289" s="203">
        <f>BK289</f>
        <v>0</v>
      </c>
      <c r="K289" s="199"/>
      <c r="L289" s="204"/>
      <c r="M289" s="205"/>
      <c r="N289" s="206"/>
      <c r="O289" s="206"/>
      <c r="P289" s="207">
        <f>SUM(P290:P299)</f>
        <v>0</v>
      </c>
      <c r="Q289" s="206"/>
      <c r="R289" s="207">
        <f>SUM(R290:R299)</f>
        <v>0</v>
      </c>
      <c r="S289" s="206"/>
      <c r="T289" s="208">
        <f>SUM(T290:T299)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9" t="s">
        <v>80</v>
      </c>
      <c r="AT289" s="210" t="s">
        <v>71</v>
      </c>
      <c r="AU289" s="210" t="s">
        <v>72</v>
      </c>
      <c r="AY289" s="209" t="s">
        <v>157</v>
      </c>
      <c r="BK289" s="211">
        <f>SUM(BK290:BK299)</f>
        <v>0</v>
      </c>
    </row>
    <row r="290" spans="1:65" s="2" customFormat="1" ht="16.5" customHeight="1">
      <c r="A290" s="39"/>
      <c r="B290" s="40"/>
      <c r="C290" s="214" t="s">
        <v>1367</v>
      </c>
      <c r="D290" s="214" t="s">
        <v>159</v>
      </c>
      <c r="E290" s="215" t="s">
        <v>3463</v>
      </c>
      <c r="F290" s="216" t="s">
        <v>3464</v>
      </c>
      <c r="G290" s="217" t="s">
        <v>3139</v>
      </c>
      <c r="H290" s="218">
        <v>1</v>
      </c>
      <c r="I290" s="219"/>
      <c r="J290" s="220">
        <f>ROUND(I290*H290,2)</f>
        <v>0</v>
      </c>
      <c r="K290" s="216" t="s">
        <v>19</v>
      </c>
      <c r="L290" s="45"/>
      <c r="M290" s="221" t="s">
        <v>19</v>
      </c>
      <c r="N290" s="222" t="s">
        <v>43</v>
      </c>
      <c r="O290" s="85"/>
      <c r="P290" s="223">
        <f>O290*H290</f>
        <v>0</v>
      </c>
      <c r="Q290" s="223">
        <v>0</v>
      </c>
      <c r="R290" s="223">
        <f>Q290*H290</f>
        <v>0</v>
      </c>
      <c r="S290" s="223">
        <v>0</v>
      </c>
      <c r="T290" s="224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5" t="s">
        <v>164</v>
      </c>
      <c r="AT290" s="225" t="s">
        <v>159</v>
      </c>
      <c r="AU290" s="225" t="s">
        <v>80</v>
      </c>
      <c r="AY290" s="18" t="s">
        <v>157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8" t="s">
        <v>80</v>
      </c>
      <c r="BK290" s="226">
        <f>ROUND(I290*H290,2)</f>
        <v>0</v>
      </c>
      <c r="BL290" s="18" t="s">
        <v>164</v>
      </c>
      <c r="BM290" s="225" t="s">
        <v>1723</v>
      </c>
    </row>
    <row r="291" spans="1:47" s="2" customFormat="1" ht="12">
      <c r="A291" s="39"/>
      <c r="B291" s="40"/>
      <c r="C291" s="41"/>
      <c r="D291" s="227" t="s">
        <v>166</v>
      </c>
      <c r="E291" s="41"/>
      <c r="F291" s="228" t="s">
        <v>3464</v>
      </c>
      <c r="G291" s="41"/>
      <c r="H291" s="41"/>
      <c r="I291" s="229"/>
      <c r="J291" s="41"/>
      <c r="K291" s="41"/>
      <c r="L291" s="45"/>
      <c r="M291" s="230"/>
      <c r="N291" s="231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166</v>
      </c>
      <c r="AU291" s="18" t="s">
        <v>80</v>
      </c>
    </row>
    <row r="292" spans="1:65" s="2" customFormat="1" ht="16.5" customHeight="1">
      <c r="A292" s="39"/>
      <c r="B292" s="40"/>
      <c r="C292" s="214" t="s">
        <v>1371</v>
      </c>
      <c r="D292" s="214" t="s">
        <v>159</v>
      </c>
      <c r="E292" s="215" t="s">
        <v>3465</v>
      </c>
      <c r="F292" s="216" t="s">
        <v>3466</v>
      </c>
      <c r="G292" s="217" t="s">
        <v>3139</v>
      </c>
      <c r="H292" s="218">
        <v>1</v>
      </c>
      <c r="I292" s="219"/>
      <c r="J292" s="220">
        <f>ROUND(I292*H292,2)</f>
        <v>0</v>
      </c>
      <c r="K292" s="216" t="s">
        <v>19</v>
      </c>
      <c r="L292" s="45"/>
      <c r="M292" s="221" t="s">
        <v>19</v>
      </c>
      <c r="N292" s="222" t="s">
        <v>43</v>
      </c>
      <c r="O292" s="85"/>
      <c r="P292" s="223">
        <f>O292*H292</f>
        <v>0</v>
      </c>
      <c r="Q292" s="223">
        <v>0</v>
      </c>
      <c r="R292" s="223">
        <f>Q292*H292</f>
        <v>0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164</v>
      </c>
      <c r="AT292" s="225" t="s">
        <v>159</v>
      </c>
      <c r="AU292" s="225" t="s">
        <v>80</v>
      </c>
      <c r="AY292" s="18" t="s">
        <v>157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8" t="s">
        <v>80</v>
      </c>
      <c r="BK292" s="226">
        <f>ROUND(I292*H292,2)</f>
        <v>0</v>
      </c>
      <c r="BL292" s="18" t="s">
        <v>164</v>
      </c>
      <c r="BM292" s="225" t="s">
        <v>1749</v>
      </c>
    </row>
    <row r="293" spans="1:47" s="2" customFormat="1" ht="12">
      <c r="A293" s="39"/>
      <c r="B293" s="40"/>
      <c r="C293" s="41"/>
      <c r="D293" s="227" t="s">
        <v>166</v>
      </c>
      <c r="E293" s="41"/>
      <c r="F293" s="228" t="s">
        <v>3466</v>
      </c>
      <c r="G293" s="41"/>
      <c r="H293" s="41"/>
      <c r="I293" s="229"/>
      <c r="J293" s="41"/>
      <c r="K293" s="41"/>
      <c r="L293" s="45"/>
      <c r="M293" s="230"/>
      <c r="N293" s="231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166</v>
      </c>
      <c r="AU293" s="18" t="s">
        <v>80</v>
      </c>
    </row>
    <row r="294" spans="1:65" s="2" customFormat="1" ht="21.75" customHeight="1">
      <c r="A294" s="39"/>
      <c r="B294" s="40"/>
      <c r="C294" s="214" t="s">
        <v>1375</v>
      </c>
      <c r="D294" s="214" t="s">
        <v>159</v>
      </c>
      <c r="E294" s="215" t="s">
        <v>3467</v>
      </c>
      <c r="F294" s="216" t="s">
        <v>3468</v>
      </c>
      <c r="G294" s="217" t="s">
        <v>3139</v>
      </c>
      <c r="H294" s="218">
        <v>1</v>
      </c>
      <c r="I294" s="219"/>
      <c r="J294" s="220">
        <f>ROUND(I294*H294,2)</f>
        <v>0</v>
      </c>
      <c r="K294" s="216" t="s">
        <v>19</v>
      </c>
      <c r="L294" s="45"/>
      <c r="M294" s="221" t="s">
        <v>19</v>
      </c>
      <c r="N294" s="222" t="s">
        <v>43</v>
      </c>
      <c r="O294" s="85"/>
      <c r="P294" s="223">
        <f>O294*H294</f>
        <v>0</v>
      </c>
      <c r="Q294" s="223">
        <v>0</v>
      </c>
      <c r="R294" s="223">
        <f>Q294*H294</f>
        <v>0</v>
      </c>
      <c r="S294" s="223">
        <v>0</v>
      </c>
      <c r="T294" s="224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5" t="s">
        <v>164</v>
      </c>
      <c r="AT294" s="225" t="s">
        <v>159</v>
      </c>
      <c r="AU294" s="225" t="s">
        <v>80</v>
      </c>
      <c r="AY294" s="18" t="s">
        <v>157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8" t="s">
        <v>80</v>
      </c>
      <c r="BK294" s="226">
        <f>ROUND(I294*H294,2)</f>
        <v>0</v>
      </c>
      <c r="BL294" s="18" t="s">
        <v>164</v>
      </c>
      <c r="BM294" s="225" t="s">
        <v>1762</v>
      </c>
    </row>
    <row r="295" spans="1:47" s="2" customFormat="1" ht="12">
      <c r="A295" s="39"/>
      <c r="B295" s="40"/>
      <c r="C295" s="41"/>
      <c r="D295" s="227" t="s">
        <v>166</v>
      </c>
      <c r="E295" s="41"/>
      <c r="F295" s="228" t="s">
        <v>3468</v>
      </c>
      <c r="G295" s="41"/>
      <c r="H295" s="41"/>
      <c r="I295" s="229"/>
      <c r="J295" s="41"/>
      <c r="K295" s="41"/>
      <c r="L295" s="45"/>
      <c r="M295" s="230"/>
      <c r="N295" s="231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166</v>
      </c>
      <c r="AU295" s="18" t="s">
        <v>80</v>
      </c>
    </row>
    <row r="296" spans="1:65" s="2" customFormat="1" ht="16.5" customHeight="1">
      <c r="A296" s="39"/>
      <c r="B296" s="40"/>
      <c r="C296" s="214" t="s">
        <v>1379</v>
      </c>
      <c r="D296" s="214" t="s">
        <v>159</v>
      </c>
      <c r="E296" s="215" t="s">
        <v>3469</v>
      </c>
      <c r="F296" s="216" t="s">
        <v>3470</v>
      </c>
      <c r="G296" s="217" t="s">
        <v>3139</v>
      </c>
      <c r="H296" s="218">
        <v>1</v>
      </c>
      <c r="I296" s="219"/>
      <c r="J296" s="220">
        <f>ROUND(I296*H296,2)</f>
        <v>0</v>
      </c>
      <c r="K296" s="216" t="s">
        <v>19</v>
      </c>
      <c r="L296" s="45"/>
      <c r="M296" s="221" t="s">
        <v>19</v>
      </c>
      <c r="N296" s="222" t="s">
        <v>43</v>
      </c>
      <c r="O296" s="85"/>
      <c r="P296" s="223">
        <f>O296*H296</f>
        <v>0</v>
      </c>
      <c r="Q296" s="223">
        <v>0</v>
      </c>
      <c r="R296" s="223">
        <f>Q296*H296</f>
        <v>0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164</v>
      </c>
      <c r="AT296" s="225" t="s">
        <v>159</v>
      </c>
      <c r="AU296" s="225" t="s">
        <v>80</v>
      </c>
      <c r="AY296" s="18" t="s">
        <v>157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8" t="s">
        <v>80</v>
      </c>
      <c r="BK296" s="226">
        <f>ROUND(I296*H296,2)</f>
        <v>0</v>
      </c>
      <c r="BL296" s="18" t="s">
        <v>164</v>
      </c>
      <c r="BM296" s="225" t="s">
        <v>1791</v>
      </c>
    </row>
    <row r="297" spans="1:47" s="2" customFormat="1" ht="12">
      <c r="A297" s="39"/>
      <c r="B297" s="40"/>
      <c r="C297" s="41"/>
      <c r="D297" s="227" t="s">
        <v>166</v>
      </c>
      <c r="E297" s="41"/>
      <c r="F297" s="228" t="s">
        <v>3470</v>
      </c>
      <c r="G297" s="41"/>
      <c r="H297" s="41"/>
      <c r="I297" s="229"/>
      <c r="J297" s="41"/>
      <c r="K297" s="41"/>
      <c r="L297" s="45"/>
      <c r="M297" s="230"/>
      <c r="N297" s="231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166</v>
      </c>
      <c r="AU297" s="18" t="s">
        <v>80</v>
      </c>
    </row>
    <row r="298" spans="1:65" s="2" customFormat="1" ht="78" customHeight="1">
      <c r="A298" s="39"/>
      <c r="B298" s="40"/>
      <c r="C298" s="214" t="s">
        <v>1383</v>
      </c>
      <c r="D298" s="214" t="s">
        <v>159</v>
      </c>
      <c r="E298" s="215" t="s">
        <v>3471</v>
      </c>
      <c r="F298" s="216" t="s">
        <v>3472</v>
      </c>
      <c r="G298" s="217" t="s">
        <v>3139</v>
      </c>
      <c r="H298" s="218">
        <v>1</v>
      </c>
      <c r="I298" s="219"/>
      <c r="J298" s="220">
        <f>ROUND(I298*H298,2)</f>
        <v>0</v>
      </c>
      <c r="K298" s="216" t="s">
        <v>19</v>
      </c>
      <c r="L298" s="45"/>
      <c r="M298" s="221" t="s">
        <v>19</v>
      </c>
      <c r="N298" s="222" t="s">
        <v>43</v>
      </c>
      <c r="O298" s="85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164</v>
      </c>
      <c r="AT298" s="225" t="s">
        <v>159</v>
      </c>
      <c r="AU298" s="225" t="s">
        <v>80</v>
      </c>
      <c r="AY298" s="18" t="s">
        <v>157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80</v>
      </c>
      <c r="BK298" s="226">
        <f>ROUND(I298*H298,2)</f>
        <v>0</v>
      </c>
      <c r="BL298" s="18" t="s">
        <v>164</v>
      </c>
      <c r="BM298" s="225" t="s">
        <v>1801</v>
      </c>
    </row>
    <row r="299" spans="1:47" s="2" customFormat="1" ht="12">
      <c r="A299" s="39"/>
      <c r="B299" s="40"/>
      <c r="C299" s="41"/>
      <c r="D299" s="227" t="s">
        <v>166</v>
      </c>
      <c r="E299" s="41"/>
      <c r="F299" s="228" t="s">
        <v>3473</v>
      </c>
      <c r="G299" s="41"/>
      <c r="H299" s="41"/>
      <c r="I299" s="229"/>
      <c r="J299" s="41"/>
      <c r="K299" s="41"/>
      <c r="L299" s="45"/>
      <c r="M299" s="289"/>
      <c r="N299" s="290"/>
      <c r="O299" s="291"/>
      <c r="P299" s="291"/>
      <c r="Q299" s="291"/>
      <c r="R299" s="291"/>
      <c r="S299" s="291"/>
      <c r="T299" s="292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166</v>
      </c>
      <c r="AU299" s="18" t="s">
        <v>80</v>
      </c>
    </row>
    <row r="300" spans="1:31" s="2" customFormat="1" ht="6.95" customHeight="1">
      <c r="A300" s="39"/>
      <c r="B300" s="60"/>
      <c r="C300" s="61"/>
      <c r="D300" s="61"/>
      <c r="E300" s="61"/>
      <c r="F300" s="61"/>
      <c r="G300" s="61"/>
      <c r="H300" s="61"/>
      <c r="I300" s="61"/>
      <c r="J300" s="61"/>
      <c r="K300" s="61"/>
      <c r="L300" s="45"/>
      <c r="M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</sheetData>
  <sheetProtection password="CC35" sheet="1" objects="1" scenarios="1" formatColumns="0" formatRows="0" autoFilter="0"/>
  <autoFilter ref="C90:K2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2021-11-03T06:46:19Z</dcterms:created>
  <dcterms:modified xsi:type="dcterms:W3CDTF">2021-11-03T06:46:41Z</dcterms:modified>
  <cp:category/>
  <cp:version/>
  <cp:contentType/>
  <cp:contentStatus/>
</cp:coreProperties>
</file>