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O:\ORMI\Podklady pro VZ\Zakázky ORMI\2022\MŠ Bratří Čapků-kuchyň\"/>
    </mc:Choice>
  </mc:AlternateContent>
  <xr:revisionPtr revIDLastSave="0" documentId="13_ncr:1_{FCB7CCFC-091B-4B2E-80CF-9AF63585908C}" xr6:coauthVersionLast="47" xr6:coauthVersionMax="47" xr10:uidLastSave="{00000000-0000-0000-0000-000000000000}"/>
  <bookViews>
    <workbookView xWindow="-120" yWindow="-120" windowWidth="29040" windowHeight="15840" activeTab="5" xr2:uid="{00000000-000D-0000-FFFF-FFFF00000000}"/>
  </bookViews>
  <sheets>
    <sheet name="Pokyny pro vyplnění" sheetId="11" r:id="rId1"/>
    <sheet name="Stavba" sheetId="1" r:id="rId2"/>
    <sheet name="VzorPolozky" sheetId="10" state="hidden" r:id="rId3"/>
    <sheet name="01 00 Pol" sheetId="12" r:id="rId4"/>
    <sheet name="01 01 Pol" sheetId="13" r:id="rId5"/>
    <sheet name="01 02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00 Pol'!$1:$7</definedName>
    <definedName name="_xlnm.Print_Titles" localSheetId="4">'01 01 Pol'!$1:$7</definedName>
    <definedName name="_xlnm.Print_Titles" localSheetId="5">'01 02 Pol'!$1:$7</definedName>
    <definedName name="oadresa">Stavba!$D$6</definedName>
    <definedName name="Objednatel" localSheetId="1">Stavba!$D$5</definedName>
    <definedName name="Objekt" localSheetId="1">Stavba!$B$38</definedName>
    <definedName name="_xlnm.Print_Area" localSheetId="3">'01 00 Pol'!$A$1:$X$45</definedName>
    <definedName name="_xlnm.Print_Area" localSheetId="4">'01 01 Pol'!$A$1:$X$110</definedName>
    <definedName name="_xlnm.Print_Area" localSheetId="5">'01 02 Pol'!$A$1:$X$220</definedName>
    <definedName name="_xlnm.Print_Area" localSheetId="1">Stavba!$A$1:$J$78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7" i="1" l="1"/>
  <c r="I76" i="1"/>
  <c r="I75" i="1"/>
  <c r="I74" i="1"/>
  <c r="I73" i="1"/>
  <c r="I72" i="1"/>
  <c r="I71" i="1"/>
  <c r="I70" i="1"/>
  <c r="I69" i="1"/>
  <c r="I68" i="1"/>
  <c r="I67" i="1"/>
  <c r="I66" i="1"/>
  <c r="I65" i="1"/>
  <c r="I64" i="1"/>
  <c r="I63" i="1"/>
  <c r="I62" i="1"/>
  <c r="I61" i="1"/>
  <c r="I60" i="1"/>
  <c r="I59" i="1"/>
  <c r="I58" i="1"/>
  <c r="I57" i="1"/>
  <c r="G44" i="1"/>
  <c r="F44" i="1"/>
  <c r="G43" i="1"/>
  <c r="F43" i="1"/>
  <c r="G42" i="1"/>
  <c r="F42" i="1"/>
  <c r="G41" i="1"/>
  <c r="F41" i="1"/>
  <c r="G39" i="1"/>
  <c r="F39" i="1"/>
  <c r="G219" i="14"/>
  <c r="BA131" i="14"/>
  <c r="G9" i="14"/>
  <c r="G8" i="14" s="1"/>
  <c r="I9" i="14"/>
  <c r="I8" i="14" s="1"/>
  <c r="K9" i="14"/>
  <c r="K8" i="14" s="1"/>
  <c r="O9" i="14"/>
  <c r="O8" i="14" s="1"/>
  <c r="Q9" i="14"/>
  <c r="Q8" i="14" s="1"/>
  <c r="V9" i="14"/>
  <c r="V8" i="14" s="1"/>
  <c r="G15" i="14"/>
  <c r="I15" i="14"/>
  <c r="K15" i="14"/>
  <c r="K14" i="14" s="1"/>
  <c r="M15" i="14"/>
  <c r="O15" i="14"/>
  <c r="Q15" i="14"/>
  <c r="V15" i="14"/>
  <c r="V14" i="14" s="1"/>
  <c r="G18" i="14"/>
  <c r="G14" i="14" s="1"/>
  <c r="I18" i="14"/>
  <c r="K18" i="14"/>
  <c r="M18" i="14"/>
  <c r="O18" i="14"/>
  <c r="O14" i="14" s="1"/>
  <c r="Q18" i="14"/>
  <c r="V18" i="14"/>
  <c r="G22" i="14"/>
  <c r="M22" i="14" s="1"/>
  <c r="I22" i="14"/>
  <c r="I14" i="14" s="1"/>
  <c r="K22" i="14"/>
  <c r="O22" i="14"/>
  <c r="Q22" i="14"/>
  <c r="Q14" i="14" s="1"/>
  <c r="V22" i="14"/>
  <c r="G28" i="14"/>
  <c r="M28" i="14" s="1"/>
  <c r="I28" i="14"/>
  <c r="K28" i="14"/>
  <c r="O28" i="14"/>
  <c r="Q28" i="14"/>
  <c r="V28" i="14"/>
  <c r="G32" i="14"/>
  <c r="I32" i="14"/>
  <c r="K32" i="14"/>
  <c r="M32" i="14"/>
  <c r="O32" i="14"/>
  <c r="Q32" i="14"/>
  <c r="V32" i="14"/>
  <c r="K37" i="14"/>
  <c r="V37" i="14"/>
  <c r="G38" i="14"/>
  <c r="G37" i="14" s="1"/>
  <c r="I38" i="14"/>
  <c r="I37" i="14" s="1"/>
  <c r="K38" i="14"/>
  <c r="O38" i="14"/>
  <c r="O37" i="14" s="1"/>
  <c r="Q38" i="14"/>
  <c r="Q37" i="14" s="1"/>
  <c r="V38" i="14"/>
  <c r="G43" i="14"/>
  <c r="O43" i="14"/>
  <c r="G44" i="14"/>
  <c r="I44" i="14"/>
  <c r="I43" i="14" s="1"/>
  <c r="K44" i="14"/>
  <c r="K43" i="14" s="1"/>
  <c r="M44" i="14"/>
  <c r="M43" i="14" s="1"/>
  <c r="O44" i="14"/>
  <c r="Q44" i="14"/>
  <c r="Q43" i="14" s="1"/>
  <c r="V44" i="14"/>
  <c r="V43" i="14" s="1"/>
  <c r="G48" i="14"/>
  <c r="K48" i="14"/>
  <c r="O48" i="14"/>
  <c r="V48" i="14"/>
  <c r="G49" i="14"/>
  <c r="M49" i="14" s="1"/>
  <c r="M48" i="14" s="1"/>
  <c r="I49" i="14"/>
  <c r="I48" i="14" s="1"/>
  <c r="K49" i="14"/>
  <c r="O49" i="14"/>
  <c r="Q49" i="14"/>
  <c r="Q48" i="14" s="1"/>
  <c r="V49" i="14"/>
  <c r="G52" i="14"/>
  <c r="I52" i="14"/>
  <c r="I51" i="14" s="1"/>
  <c r="K52" i="14"/>
  <c r="M52" i="14"/>
  <c r="O52" i="14"/>
  <c r="Q52" i="14"/>
  <c r="Q51" i="14" s="1"/>
  <c r="V52" i="14"/>
  <c r="G55" i="14"/>
  <c r="M55" i="14" s="1"/>
  <c r="I55" i="14"/>
  <c r="K55" i="14"/>
  <c r="K51" i="14" s="1"/>
  <c r="O55" i="14"/>
  <c r="O51" i="14" s="1"/>
  <c r="Q55" i="14"/>
  <c r="V55" i="14"/>
  <c r="V51" i="14" s="1"/>
  <c r="G58" i="14"/>
  <c r="M58" i="14" s="1"/>
  <c r="I58" i="14"/>
  <c r="I57" i="14" s="1"/>
  <c r="K58" i="14"/>
  <c r="K57" i="14" s="1"/>
  <c r="O58" i="14"/>
  <c r="Q58" i="14"/>
  <c r="Q57" i="14" s="1"/>
  <c r="V58" i="14"/>
  <c r="V57" i="14" s="1"/>
  <c r="G61" i="14"/>
  <c r="I61" i="14"/>
  <c r="K61" i="14"/>
  <c r="M61" i="14"/>
  <c r="O61" i="14"/>
  <c r="Q61" i="14"/>
  <c r="V61" i="14"/>
  <c r="G64" i="14"/>
  <c r="I64" i="14"/>
  <c r="K64" i="14"/>
  <c r="M64" i="14"/>
  <c r="O64" i="14"/>
  <c r="Q64" i="14"/>
  <c r="V64" i="14"/>
  <c r="G67" i="14"/>
  <c r="G57" i="14" s="1"/>
  <c r="I67" i="14"/>
  <c r="K67" i="14"/>
  <c r="O67" i="14"/>
  <c r="O57" i="14" s="1"/>
  <c r="Q67" i="14"/>
  <c r="V67" i="14"/>
  <c r="G82" i="14"/>
  <c r="M82" i="14" s="1"/>
  <c r="I82" i="14"/>
  <c r="K82" i="14"/>
  <c r="O82" i="14"/>
  <c r="Q82" i="14"/>
  <c r="V82" i="14"/>
  <c r="G85" i="14"/>
  <c r="G84" i="14" s="1"/>
  <c r="I85" i="14"/>
  <c r="I84" i="14" s="1"/>
  <c r="K85" i="14"/>
  <c r="M85" i="14"/>
  <c r="O85" i="14"/>
  <c r="O84" i="14" s="1"/>
  <c r="Q85" i="14"/>
  <c r="Q84" i="14" s="1"/>
  <c r="V85" i="14"/>
  <c r="G95" i="14"/>
  <c r="M95" i="14" s="1"/>
  <c r="I95" i="14"/>
  <c r="K95" i="14"/>
  <c r="O95" i="14"/>
  <c r="Q95" i="14"/>
  <c r="V95" i="14"/>
  <c r="G96" i="14"/>
  <c r="I96" i="14"/>
  <c r="K96" i="14"/>
  <c r="M96" i="14"/>
  <c r="O96" i="14"/>
  <c r="Q96" i="14"/>
  <c r="V96" i="14"/>
  <c r="G99" i="14"/>
  <c r="M99" i="14" s="1"/>
  <c r="I99" i="14"/>
  <c r="K99" i="14"/>
  <c r="K84" i="14" s="1"/>
  <c r="O99" i="14"/>
  <c r="Q99" i="14"/>
  <c r="V99" i="14"/>
  <c r="V84" i="14" s="1"/>
  <c r="G102" i="14"/>
  <c r="G101" i="14" s="1"/>
  <c r="I102" i="14"/>
  <c r="I101" i="14" s="1"/>
  <c r="K102" i="14"/>
  <c r="K101" i="14" s="1"/>
  <c r="O102" i="14"/>
  <c r="O101" i="14" s="1"/>
  <c r="Q102" i="14"/>
  <c r="Q101" i="14" s="1"/>
  <c r="V102" i="14"/>
  <c r="V101" i="14" s="1"/>
  <c r="G103" i="14"/>
  <c r="I103" i="14"/>
  <c r="K103" i="14"/>
  <c r="M103" i="14"/>
  <c r="O103" i="14"/>
  <c r="Q103" i="14"/>
  <c r="V103" i="14"/>
  <c r="G104" i="14"/>
  <c r="M104" i="14" s="1"/>
  <c r="I104" i="14"/>
  <c r="K104" i="14"/>
  <c r="O104" i="14"/>
  <c r="Q104" i="14"/>
  <c r="V104" i="14"/>
  <c r="G105" i="14"/>
  <c r="I105" i="14"/>
  <c r="K105" i="14"/>
  <c r="M105" i="14"/>
  <c r="O105" i="14"/>
  <c r="Q105" i="14"/>
  <c r="V105" i="14"/>
  <c r="G106" i="14"/>
  <c r="M106" i="14" s="1"/>
  <c r="I106" i="14"/>
  <c r="K106" i="14"/>
  <c r="O106" i="14"/>
  <c r="Q106" i="14"/>
  <c r="V106" i="14"/>
  <c r="G108" i="14"/>
  <c r="I108" i="14"/>
  <c r="K108" i="14"/>
  <c r="M108" i="14"/>
  <c r="O108" i="14"/>
  <c r="Q108" i="14"/>
  <c r="V108" i="14"/>
  <c r="G109" i="14"/>
  <c r="M109" i="14" s="1"/>
  <c r="I109" i="14"/>
  <c r="K109" i="14"/>
  <c r="O109" i="14"/>
  <c r="Q109" i="14"/>
  <c r="V109" i="14"/>
  <c r="G110" i="14"/>
  <c r="I110" i="14"/>
  <c r="K110" i="14"/>
  <c r="M110" i="14"/>
  <c r="O110" i="14"/>
  <c r="Q110" i="14"/>
  <c r="V110" i="14"/>
  <c r="G111" i="14"/>
  <c r="M111" i="14" s="1"/>
  <c r="I111" i="14"/>
  <c r="K111" i="14"/>
  <c r="O111" i="14"/>
  <c r="Q111" i="14"/>
  <c r="V111" i="14"/>
  <c r="G113" i="14"/>
  <c r="I113" i="14"/>
  <c r="K113" i="14"/>
  <c r="M113" i="14"/>
  <c r="O113" i="14"/>
  <c r="Q113" i="14"/>
  <c r="V113" i="14"/>
  <c r="G115" i="14"/>
  <c r="M115" i="14" s="1"/>
  <c r="I115" i="14"/>
  <c r="K115" i="14"/>
  <c r="O115" i="14"/>
  <c r="Q115" i="14"/>
  <c r="V115" i="14"/>
  <c r="G116" i="14"/>
  <c r="I116" i="14"/>
  <c r="K116" i="14"/>
  <c r="M116" i="14"/>
  <c r="O116" i="14"/>
  <c r="Q116" i="14"/>
  <c r="V116" i="14"/>
  <c r="G119" i="14"/>
  <c r="I119" i="14"/>
  <c r="I118" i="14" s="1"/>
  <c r="K119" i="14"/>
  <c r="M119" i="14"/>
  <c r="O119" i="14"/>
  <c r="Q119" i="14"/>
  <c r="Q118" i="14" s="1"/>
  <c r="V119" i="14"/>
  <c r="G120" i="14"/>
  <c r="M120" i="14" s="1"/>
  <c r="I120" i="14"/>
  <c r="K120" i="14"/>
  <c r="K118" i="14" s="1"/>
  <c r="O120" i="14"/>
  <c r="Q120" i="14"/>
  <c r="V120" i="14"/>
  <c r="V118" i="14" s="1"/>
  <c r="G121" i="14"/>
  <c r="I121" i="14"/>
  <c r="K121" i="14"/>
  <c r="M121" i="14"/>
  <c r="O121" i="14"/>
  <c r="Q121" i="14"/>
  <c r="V121" i="14"/>
  <c r="G123" i="14"/>
  <c r="G118" i="14" s="1"/>
  <c r="I123" i="14"/>
  <c r="K123" i="14"/>
  <c r="O123" i="14"/>
  <c r="O118" i="14" s="1"/>
  <c r="Q123" i="14"/>
  <c r="V123" i="14"/>
  <c r="G124" i="14"/>
  <c r="I124" i="14"/>
  <c r="K124" i="14"/>
  <c r="M124" i="14"/>
  <c r="O124" i="14"/>
  <c r="Q124" i="14"/>
  <c r="V124" i="14"/>
  <c r="G125" i="14"/>
  <c r="M125" i="14" s="1"/>
  <c r="I125" i="14"/>
  <c r="K125" i="14"/>
  <c r="O125" i="14"/>
  <c r="Q125" i="14"/>
  <c r="V125" i="14"/>
  <c r="G127" i="14"/>
  <c r="G126" i="14" s="1"/>
  <c r="I127" i="14"/>
  <c r="K127" i="14"/>
  <c r="K126" i="14" s="1"/>
  <c r="O127" i="14"/>
  <c r="O126" i="14" s="1"/>
  <c r="Q127" i="14"/>
  <c r="V127" i="14"/>
  <c r="V126" i="14" s="1"/>
  <c r="G134" i="14"/>
  <c r="I134" i="14"/>
  <c r="I126" i="14" s="1"/>
  <c r="K134" i="14"/>
  <c r="M134" i="14"/>
  <c r="O134" i="14"/>
  <c r="Q134" i="14"/>
  <c r="Q126" i="14" s="1"/>
  <c r="V134" i="14"/>
  <c r="G138" i="14"/>
  <c r="I138" i="14"/>
  <c r="I137" i="14" s="1"/>
  <c r="K138" i="14"/>
  <c r="M138" i="14"/>
  <c r="O138" i="14"/>
  <c r="Q138" i="14"/>
  <c r="Q137" i="14" s="1"/>
  <c r="V138" i="14"/>
  <c r="G141" i="14"/>
  <c r="G137" i="14" s="1"/>
  <c r="I141" i="14"/>
  <c r="K141" i="14"/>
  <c r="O141" i="14"/>
  <c r="O137" i="14" s="1"/>
  <c r="Q141" i="14"/>
  <c r="V141" i="14"/>
  <c r="G143" i="14"/>
  <c r="I143" i="14"/>
  <c r="K143" i="14"/>
  <c r="M143" i="14"/>
  <c r="O143" i="14"/>
  <c r="Q143" i="14"/>
  <c r="V143" i="14"/>
  <c r="G144" i="14"/>
  <c r="M144" i="14" s="1"/>
  <c r="I144" i="14"/>
  <c r="K144" i="14"/>
  <c r="K137" i="14" s="1"/>
  <c r="O144" i="14"/>
  <c r="Q144" i="14"/>
  <c r="V144" i="14"/>
  <c r="V137" i="14" s="1"/>
  <c r="G146" i="14"/>
  <c r="I146" i="14"/>
  <c r="K146" i="14"/>
  <c r="M146" i="14"/>
  <c r="O146" i="14"/>
  <c r="Q146" i="14"/>
  <c r="V146" i="14"/>
  <c r="G148" i="14"/>
  <c r="M148" i="14" s="1"/>
  <c r="I148" i="14"/>
  <c r="K148" i="14"/>
  <c r="O148" i="14"/>
  <c r="Q148" i="14"/>
  <c r="V148" i="14"/>
  <c r="G149" i="14"/>
  <c r="I149" i="14"/>
  <c r="K149" i="14"/>
  <c r="M149" i="14"/>
  <c r="O149" i="14"/>
  <c r="Q149" i="14"/>
  <c r="V149" i="14"/>
  <c r="G151" i="14"/>
  <c r="M151" i="14" s="1"/>
  <c r="I151" i="14"/>
  <c r="K151" i="14"/>
  <c r="O151" i="14"/>
  <c r="Q151" i="14"/>
  <c r="V151" i="14"/>
  <c r="G154" i="14"/>
  <c r="G153" i="14" s="1"/>
  <c r="I154" i="14"/>
  <c r="K154" i="14"/>
  <c r="K153" i="14" s="1"/>
  <c r="O154" i="14"/>
  <c r="O153" i="14" s="1"/>
  <c r="Q154" i="14"/>
  <c r="V154" i="14"/>
  <c r="V153" i="14" s="1"/>
  <c r="G158" i="14"/>
  <c r="I158" i="14"/>
  <c r="I153" i="14" s="1"/>
  <c r="K158" i="14"/>
  <c r="M158" i="14"/>
  <c r="O158" i="14"/>
  <c r="Q158" i="14"/>
  <c r="Q153" i="14" s="1"/>
  <c r="V158" i="14"/>
  <c r="G161" i="14"/>
  <c r="M161" i="14" s="1"/>
  <c r="I161" i="14"/>
  <c r="K161" i="14"/>
  <c r="O161" i="14"/>
  <c r="Q161" i="14"/>
  <c r="V161" i="14"/>
  <c r="G164" i="14"/>
  <c r="G163" i="14" s="1"/>
  <c r="I164" i="14"/>
  <c r="K164" i="14"/>
  <c r="K163" i="14" s="1"/>
  <c r="O164" i="14"/>
  <c r="O163" i="14" s="1"/>
  <c r="Q164" i="14"/>
  <c r="V164" i="14"/>
  <c r="V163" i="14" s="1"/>
  <c r="G166" i="14"/>
  <c r="I166" i="14"/>
  <c r="I163" i="14" s="1"/>
  <c r="K166" i="14"/>
  <c r="M166" i="14"/>
  <c r="O166" i="14"/>
  <c r="Q166" i="14"/>
  <c r="Q163" i="14" s="1"/>
  <c r="V166" i="14"/>
  <c r="G167" i="14"/>
  <c r="M167" i="14" s="1"/>
  <c r="I167" i="14"/>
  <c r="K167" i="14"/>
  <c r="O167" i="14"/>
  <c r="Q167" i="14"/>
  <c r="V167" i="14"/>
  <c r="G168" i="14"/>
  <c r="I168" i="14"/>
  <c r="K168" i="14"/>
  <c r="M168" i="14"/>
  <c r="O168" i="14"/>
  <c r="Q168" i="14"/>
  <c r="V168" i="14"/>
  <c r="G170" i="14"/>
  <c r="M170" i="14" s="1"/>
  <c r="I170" i="14"/>
  <c r="K170" i="14"/>
  <c r="O170" i="14"/>
  <c r="Q170" i="14"/>
  <c r="V170" i="14"/>
  <c r="G179" i="14"/>
  <c r="I179" i="14"/>
  <c r="K179" i="14"/>
  <c r="M179" i="14"/>
  <c r="O179" i="14"/>
  <c r="Q179" i="14"/>
  <c r="V179" i="14"/>
  <c r="G181" i="14"/>
  <c r="M181" i="14" s="1"/>
  <c r="I181" i="14"/>
  <c r="K181" i="14"/>
  <c r="O181" i="14"/>
  <c r="Q181" i="14"/>
  <c r="V181" i="14"/>
  <c r="G183" i="14"/>
  <c r="I183" i="14"/>
  <c r="K183" i="14"/>
  <c r="M183" i="14"/>
  <c r="O183" i="14"/>
  <c r="Q183" i="14"/>
  <c r="V183" i="14"/>
  <c r="G185" i="14"/>
  <c r="M185" i="14" s="1"/>
  <c r="I185" i="14"/>
  <c r="K185" i="14"/>
  <c r="O185" i="14"/>
  <c r="Q185" i="14"/>
  <c r="V185" i="14"/>
  <c r="G187" i="14"/>
  <c r="I187" i="14"/>
  <c r="K187" i="14"/>
  <c r="M187" i="14"/>
  <c r="O187" i="14"/>
  <c r="Q187" i="14"/>
  <c r="V187" i="14"/>
  <c r="G189" i="14"/>
  <c r="M189" i="14" s="1"/>
  <c r="I189" i="14"/>
  <c r="K189" i="14"/>
  <c r="O189" i="14"/>
  <c r="Q189" i="14"/>
  <c r="V189" i="14"/>
  <c r="G191" i="14"/>
  <c r="G190" i="14" s="1"/>
  <c r="I191" i="14"/>
  <c r="K191" i="14"/>
  <c r="K190" i="14" s="1"/>
  <c r="O191" i="14"/>
  <c r="O190" i="14" s="1"/>
  <c r="Q191" i="14"/>
  <c r="V191" i="14"/>
  <c r="V190" i="14" s="1"/>
  <c r="G193" i="14"/>
  <c r="I193" i="14"/>
  <c r="I190" i="14" s="1"/>
  <c r="K193" i="14"/>
  <c r="M193" i="14"/>
  <c r="O193" i="14"/>
  <c r="Q193" i="14"/>
  <c r="Q190" i="14" s="1"/>
  <c r="V193" i="14"/>
  <c r="K196" i="14"/>
  <c r="V196" i="14"/>
  <c r="G197" i="14"/>
  <c r="I197" i="14"/>
  <c r="I196" i="14" s="1"/>
  <c r="K197" i="14"/>
  <c r="M197" i="14"/>
  <c r="O197" i="14"/>
  <c r="Q197" i="14"/>
  <c r="Q196" i="14" s="1"/>
  <c r="V197" i="14"/>
  <c r="G200" i="14"/>
  <c r="G196" i="14" s="1"/>
  <c r="I200" i="14"/>
  <c r="K200" i="14"/>
  <c r="O200" i="14"/>
  <c r="O196" i="14" s="1"/>
  <c r="Q200" i="14"/>
  <c r="V200" i="14"/>
  <c r="G203" i="14"/>
  <c r="M203" i="14" s="1"/>
  <c r="I203" i="14"/>
  <c r="K203" i="14"/>
  <c r="K202" i="14" s="1"/>
  <c r="O203" i="14"/>
  <c r="O202" i="14" s="1"/>
  <c r="Q203" i="14"/>
  <c r="V203" i="14"/>
  <c r="V202" i="14" s="1"/>
  <c r="G204" i="14"/>
  <c r="I204" i="14"/>
  <c r="K204" i="14"/>
  <c r="M204" i="14"/>
  <c r="O204" i="14"/>
  <c r="Q204" i="14"/>
  <c r="V204" i="14"/>
  <c r="G205" i="14"/>
  <c r="M205" i="14" s="1"/>
  <c r="I205" i="14"/>
  <c r="K205" i="14"/>
  <c r="O205" i="14"/>
  <c r="Q205" i="14"/>
  <c r="V205" i="14"/>
  <c r="G206" i="14"/>
  <c r="I206" i="14"/>
  <c r="I202" i="14" s="1"/>
  <c r="K206" i="14"/>
  <c r="M206" i="14"/>
  <c r="O206" i="14"/>
  <c r="Q206" i="14"/>
  <c r="Q202" i="14" s="1"/>
  <c r="V206" i="14"/>
  <c r="G207" i="14"/>
  <c r="M207" i="14" s="1"/>
  <c r="I207" i="14"/>
  <c r="K207" i="14"/>
  <c r="O207" i="14"/>
  <c r="Q207" i="14"/>
  <c r="V207" i="14"/>
  <c r="G208" i="14"/>
  <c r="I208" i="14"/>
  <c r="K208" i="14"/>
  <c r="M208" i="14"/>
  <c r="O208" i="14"/>
  <c r="Q208" i="14"/>
  <c r="V208" i="14"/>
  <c r="G209" i="14"/>
  <c r="M209" i="14" s="1"/>
  <c r="I209" i="14"/>
  <c r="K209" i="14"/>
  <c r="O209" i="14"/>
  <c r="Q209" i="14"/>
  <c r="V209" i="14"/>
  <c r="G210" i="14"/>
  <c r="I210" i="14"/>
  <c r="K210" i="14"/>
  <c r="M210" i="14"/>
  <c r="O210" i="14"/>
  <c r="Q210" i="14"/>
  <c r="V210" i="14"/>
  <c r="G211" i="14"/>
  <c r="M211" i="14" s="1"/>
  <c r="I211" i="14"/>
  <c r="K211" i="14"/>
  <c r="O211" i="14"/>
  <c r="Q211" i="14"/>
  <c r="V211" i="14"/>
  <c r="G212" i="14"/>
  <c r="I212" i="14"/>
  <c r="K212" i="14"/>
  <c r="M212" i="14"/>
  <c r="O212" i="14"/>
  <c r="Q212" i="14"/>
  <c r="V212" i="14"/>
  <c r="G213" i="14"/>
  <c r="M213" i="14" s="1"/>
  <c r="I213" i="14"/>
  <c r="K213" i="14"/>
  <c r="O213" i="14"/>
  <c r="Q213" i="14"/>
  <c r="V213" i="14"/>
  <c r="G214" i="14"/>
  <c r="I214" i="14"/>
  <c r="K214" i="14"/>
  <c r="M214" i="14"/>
  <c r="O214" i="14"/>
  <c r="Q214" i="14"/>
  <c r="V214" i="14"/>
  <c r="G215" i="14"/>
  <c r="M215" i="14" s="1"/>
  <c r="I215" i="14"/>
  <c r="K215" i="14"/>
  <c r="O215" i="14"/>
  <c r="Q215" i="14"/>
  <c r="V215" i="14"/>
  <c r="G216" i="14"/>
  <c r="I216" i="14"/>
  <c r="K216" i="14"/>
  <c r="M216" i="14"/>
  <c r="O216" i="14"/>
  <c r="Q216" i="14"/>
  <c r="V216" i="14"/>
  <c r="G217" i="14"/>
  <c r="M217" i="14" s="1"/>
  <c r="I217" i="14"/>
  <c r="K217" i="14"/>
  <c r="O217" i="14"/>
  <c r="Q217" i="14"/>
  <c r="V217" i="14"/>
  <c r="AE219" i="14"/>
  <c r="AF219" i="14"/>
  <c r="G109" i="13"/>
  <c r="BA106" i="13"/>
  <c r="BA105" i="13"/>
  <c r="BA100" i="13"/>
  <c r="BA25" i="13"/>
  <c r="BA20" i="13"/>
  <c r="BA19" i="13"/>
  <c r="G8" i="13"/>
  <c r="O8" i="13"/>
  <c r="G9" i="13"/>
  <c r="M9" i="13" s="1"/>
  <c r="M8" i="13" s="1"/>
  <c r="I9" i="13"/>
  <c r="I8" i="13" s="1"/>
  <c r="K9" i="13"/>
  <c r="K8" i="13" s="1"/>
  <c r="O9" i="13"/>
  <c r="Q9" i="13"/>
  <c r="Q8" i="13" s="1"/>
  <c r="V9" i="13"/>
  <c r="V8" i="13" s="1"/>
  <c r="G14" i="13"/>
  <c r="I14" i="13"/>
  <c r="I13" i="13" s="1"/>
  <c r="K14" i="13"/>
  <c r="M14" i="13"/>
  <c r="O14" i="13"/>
  <c r="Q14" i="13"/>
  <c r="Q13" i="13" s="1"/>
  <c r="V14" i="13"/>
  <c r="G18" i="13"/>
  <c r="G13" i="13" s="1"/>
  <c r="I18" i="13"/>
  <c r="K18" i="13"/>
  <c r="K13" i="13" s="1"/>
  <c r="O18" i="13"/>
  <c r="O13" i="13" s="1"/>
  <c r="Q18" i="13"/>
  <c r="V18" i="13"/>
  <c r="V13" i="13" s="1"/>
  <c r="G24" i="13"/>
  <c r="I24" i="13"/>
  <c r="K24" i="13"/>
  <c r="M24" i="13"/>
  <c r="O24" i="13"/>
  <c r="Q24" i="13"/>
  <c r="V24" i="13"/>
  <c r="G27" i="13"/>
  <c r="M27" i="13" s="1"/>
  <c r="I27" i="13"/>
  <c r="K27" i="13"/>
  <c r="O27" i="13"/>
  <c r="Q27" i="13"/>
  <c r="V27" i="13"/>
  <c r="G31" i="13"/>
  <c r="I31" i="13"/>
  <c r="K31" i="13"/>
  <c r="M31" i="13"/>
  <c r="O31" i="13"/>
  <c r="Q31" i="13"/>
  <c r="V31" i="13"/>
  <c r="G36" i="13"/>
  <c r="M36" i="13" s="1"/>
  <c r="I36" i="13"/>
  <c r="K36" i="13"/>
  <c r="O36" i="13"/>
  <c r="Q36" i="13"/>
  <c r="V36" i="13"/>
  <c r="G38" i="13"/>
  <c r="I38" i="13"/>
  <c r="K38" i="13"/>
  <c r="M38" i="13"/>
  <c r="O38" i="13"/>
  <c r="Q38" i="13"/>
  <c r="V38" i="13"/>
  <c r="G40" i="13"/>
  <c r="M40" i="13" s="1"/>
  <c r="I40" i="13"/>
  <c r="K40" i="13"/>
  <c r="O40" i="13"/>
  <c r="Q40" i="13"/>
  <c r="V40" i="13"/>
  <c r="G42" i="13"/>
  <c r="I42" i="13"/>
  <c r="K42" i="13"/>
  <c r="M42" i="13"/>
  <c r="O42" i="13"/>
  <c r="Q42" i="13"/>
  <c r="V42" i="13"/>
  <c r="G44" i="13"/>
  <c r="M44" i="13" s="1"/>
  <c r="I44" i="13"/>
  <c r="K44" i="13"/>
  <c r="O44" i="13"/>
  <c r="Q44" i="13"/>
  <c r="V44" i="13"/>
  <c r="G46" i="13"/>
  <c r="I46" i="13"/>
  <c r="K46" i="13"/>
  <c r="M46" i="13"/>
  <c r="O46" i="13"/>
  <c r="Q46" i="13"/>
  <c r="V46" i="13"/>
  <c r="G50" i="13"/>
  <c r="M50" i="13" s="1"/>
  <c r="I50" i="13"/>
  <c r="K50" i="13"/>
  <c r="O50" i="13"/>
  <c r="Q50" i="13"/>
  <c r="V50" i="13"/>
  <c r="G51" i="13"/>
  <c r="I51" i="13"/>
  <c r="K51" i="13"/>
  <c r="M51" i="13"/>
  <c r="O51" i="13"/>
  <c r="Q51" i="13"/>
  <c r="V51" i="13"/>
  <c r="G53" i="13"/>
  <c r="M53" i="13" s="1"/>
  <c r="I53" i="13"/>
  <c r="K53" i="13"/>
  <c r="O53" i="13"/>
  <c r="Q53" i="13"/>
  <c r="V53" i="13"/>
  <c r="G63" i="13"/>
  <c r="G62" i="13" s="1"/>
  <c r="I63" i="13"/>
  <c r="K63" i="13"/>
  <c r="K62" i="13" s="1"/>
  <c r="O63" i="13"/>
  <c r="O62" i="13" s="1"/>
  <c r="Q63" i="13"/>
  <c r="V63" i="13"/>
  <c r="V62" i="13" s="1"/>
  <c r="G66" i="13"/>
  <c r="I66" i="13"/>
  <c r="I62" i="13" s="1"/>
  <c r="K66" i="13"/>
  <c r="M66" i="13"/>
  <c r="O66" i="13"/>
  <c r="Q66" i="13"/>
  <c r="Q62" i="13" s="1"/>
  <c r="V66" i="13"/>
  <c r="G70" i="13"/>
  <c r="I70" i="13"/>
  <c r="I69" i="13" s="1"/>
  <c r="K70" i="13"/>
  <c r="M70" i="13"/>
  <c r="O70" i="13"/>
  <c r="Q70" i="13"/>
  <c r="Q69" i="13" s="1"/>
  <c r="V70" i="13"/>
  <c r="G71" i="13"/>
  <c r="M71" i="13" s="1"/>
  <c r="I71" i="13"/>
  <c r="K71" i="13"/>
  <c r="K69" i="13" s="1"/>
  <c r="O71" i="13"/>
  <c r="Q71" i="13"/>
  <c r="V71" i="13"/>
  <c r="V69" i="13" s="1"/>
  <c r="G72" i="13"/>
  <c r="I72" i="13"/>
  <c r="K72" i="13"/>
  <c r="M72" i="13"/>
  <c r="O72" i="13"/>
  <c r="Q72" i="13"/>
  <c r="V72" i="13"/>
  <c r="G73" i="13"/>
  <c r="M73" i="13" s="1"/>
  <c r="I73" i="13"/>
  <c r="K73" i="13"/>
  <c r="O73" i="13"/>
  <c r="O69" i="13" s="1"/>
  <c r="Q73" i="13"/>
  <c r="V73" i="13"/>
  <c r="G76" i="13"/>
  <c r="I76" i="13"/>
  <c r="K76" i="13"/>
  <c r="M76" i="13"/>
  <c r="O76" i="13"/>
  <c r="Q76" i="13"/>
  <c r="V76" i="13"/>
  <c r="G79" i="13"/>
  <c r="K79" i="13"/>
  <c r="O79" i="13"/>
  <c r="V79" i="13"/>
  <c r="G80" i="13"/>
  <c r="I80" i="13"/>
  <c r="I79" i="13" s="1"/>
  <c r="K80" i="13"/>
  <c r="M80" i="13"/>
  <c r="M79" i="13" s="1"/>
  <c r="O80" i="13"/>
  <c r="Q80" i="13"/>
  <c r="Q79" i="13" s="1"/>
  <c r="V80" i="13"/>
  <c r="G82" i="13"/>
  <c r="K82" i="13"/>
  <c r="O82" i="13"/>
  <c r="V82" i="13"/>
  <c r="G83" i="13"/>
  <c r="I83" i="13"/>
  <c r="I82" i="13" s="1"/>
  <c r="K83" i="13"/>
  <c r="M83" i="13"/>
  <c r="M82" i="13" s="1"/>
  <c r="O83" i="13"/>
  <c r="Q83" i="13"/>
  <c r="Q82" i="13" s="1"/>
  <c r="V83" i="13"/>
  <c r="G87" i="13"/>
  <c r="I87" i="13"/>
  <c r="I86" i="13" s="1"/>
  <c r="K87" i="13"/>
  <c r="M87" i="13"/>
  <c r="O87" i="13"/>
  <c r="Q87" i="13"/>
  <c r="Q86" i="13" s="1"/>
  <c r="V87" i="13"/>
  <c r="G88" i="13"/>
  <c r="G86" i="13" s="1"/>
  <c r="I88" i="13"/>
  <c r="K88" i="13"/>
  <c r="O88" i="13"/>
  <c r="O86" i="13" s="1"/>
  <c r="Q88" i="13"/>
  <c r="V88" i="13"/>
  <c r="V86" i="13" s="1"/>
  <c r="G89" i="13"/>
  <c r="I89" i="13"/>
  <c r="K89" i="13"/>
  <c r="M89" i="13"/>
  <c r="O89" i="13"/>
  <c r="Q89" i="13"/>
  <c r="V89" i="13"/>
  <c r="G90" i="13"/>
  <c r="M90" i="13" s="1"/>
  <c r="I90" i="13"/>
  <c r="K90" i="13"/>
  <c r="K86" i="13" s="1"/>
  <c r="O90" i="13"/>
  <c r="Q90" i="13"/>
  <c r="V90" i="13"/>
  <c r="G91" i="13"/>
  <c r="I91" i="13"/>
  <c r="K91" i="13"/>
  <c r="M91" i="13"/>
  <c r="O91" i="13"/>
  <c r="Q91" i="13"/>
  <c r="V91" i="13"/>
  <c r="G92" i="13"/>
  <c r="M92" i="13" s="1"/>
  <c r="I92" i="13"/>
  <c r="K92" i="13"/>
  <c r="O92" i="13"/>
  <c r="Q92" i="13"/>
  <c r="V92" i="13"/>
  <c r="G94" i="13"/>
  <c r="G93" i="13" s="1"/>
  <c r="I94" i="13"/>
  <c r="K94" i="13"/>
  <c r="K93" i="13" s="1"/>
  <c r="O94" i="13"/>
  <c r="O93" i="13" s="1"/>
  <c r="Q94" i="13"/>
  <c r="V94" i="13"/>
  <c r="V93" i="13" s="1"/>
  <c r="G96" i="13"/>
  <c r="I96" i="13"/>
  <c r="I93" i="13" s="1"/>
  <c r="K96" i="13"/>
  <c r="M96" i="13"/>
  <c r="O96" i="13"/>
  <c r="Q96" i="13"/>
  <c r="Q93" i="13" s="1"/>
  <c r="V96" i="13"/>
  <c r="G102" i="13"/>
  <c r="M102" i="13" s="1"/>
  <c r="I102" i="13"/>
  <c r="K102" i="13"/>
  <c r="O102" i="13"/>
  <c r="Q102" i="13"/>
  <c r="V102" i="13"/>
  <c r="G104" i="13"/>
  <c r="I104" i="13"/>
  <c r="K104" i="13"/>
  <c r="M104" i="13"/>
  <c r="O104" i="13"/>
  <c r="Q104" i="13"/>
  <c r="V104" i="13"/>
  <c r="G107" i="13"/>
  <c r="M107" i="13" s="1"/>
  <c r="I107" i="13"/>
  <c r="K107" i="13"/>
  <c r="O107" i="13"/>
  <c r="Q107" i="13"/>
  <c r="V107" i="13"/>
  <c r="AE109" i="13"/>
  <c r="AF109" i="13"/>
  <c r="G44" i="12"/>
  <c r="BA42" i="12"/>
  <c r="BA40" i="12"/>
  <c r="BA36" i="12"/>
  <c r="BA31" i="12"/>
  <c r="BA28" i="12"/>
  <c r="BA27" i="12"/>
  <c r="BA25" i="12"/>
  <c r="BA23" i="12"/>
  <c r="BA22" i="12"/>
  <c r="BA21" i="12"/>
  <c r="BA20" i="12"/>
  <c r="BA18" i="12"/>
  <c r="BA13" i="12"/>
  <c r="BA12" i="12"/>
  <c r="BA11" i="12"/>
  <c r="G8" i="12"/>
  <c r="G9" i="12"/>
  <c r="M9" i="12" s="1"/>
  <c r="I9" i="12"/>
  <c r="I8" i="12" s="1"/>
  <c r="K9" i="12"/>
  <c r="K8" i="12" s="1"/>
  <c r="O9" i="12"/>
  <c r="Q9" i="12"/>
  <c r="Q8" i="12" s="1"/>
  <c r="V9" i="12"/>
  <c r="V8" i="12" s="1"/>
  <c r="G17" i="12"/>
  <c r="I17" i="12"/>
  <c r="K17" i="12"/>
  <c r="M17" i="12"/>
  <c r="O17" i="12"/>
  <c r="Q17" i="12"/>
  <c r="V17" i="12"/>
  <c r="G19" i="12"/>
  <c r="I19" i="12"/>
  <c r="K19" i="12"/>
  <c r="M19" i="12"/>
  <c r="O19" i="12"/>
  <c r="Q19" i="12"/>
  <c r="V19" i="12"/>
  <c r="G24" i="12"/>
  <c r="M24" i="12" s="1"/>
  <c r="I24" i="12"/>
  <c r="K24" i="12"/>
  <c r="O24" i="12"/>
  <c r="O8" i="12" s="1"/>
  <c r="Q24" i="12"/>
  <c r="V24" i="12"/>
  <c r="G26" i="12"/>
  <c r="I26" i="12"/>
  <c r="K26" i="12"/>
  <c r="M26" i="12"/>
  <c r="O26" i="12"/>
  <c r="Q26" i="12"/>
  <c r="V26" i="12"/>
  <c r="G29" i="12"/>
  <c r="I29" i="12"/>
  <c r="K29" i="12"/>
  <c r="M29" i="12"/>
  <c r="O29" i="12"/>
  <c r="Q29" i="12"/>
  <c r="V29" i="12"/>
  <c r="G32" i="12"/>
  <c r="I32" i="12"/>
  <c r="K32" i="12"/>
  <c r="M32" i="12"/>
  <c r="O32" i="12"/>
  <c r="Q32" i="12"/>
  <c r="V32" i="12"/>
  <c r="G41" i="12"/>
  <c r="M41" i="12" s="1"/>
  <c r="I41" i="12"/>
  <c r="K41" i="12"/>
  <c r="O41" i="12"/>
  <c r="Q41" i="12"/>
  <c r="V41" i="12"/>
  <c r="AE44" i="12"/>
  <c r="AF44" i="12"/>
  <c r="I20" i="1"/>
  <c r="I19" i="1"/>
  <c r="I18" i="1"/>
  <c r="I17" i="1"/>
  <c r="I16" i="1"/>
  <c r="I78" i="1"/>
  <c r="J75" i="1" s="1"/>
  <c r="F45" i="1"/>
  <c r="G23" i="1" s="1"/>
  <c r="G45" i="1"/>
  <c r="G25" i="1" s="1"/>
  <c r="A25" i="1" s="1"/>
  <c r="A26" i="1" s="1"/>
  <c r="G26" i="1" s="1"/>
  <c r="H44" i="1"/>
  <c r="I44" i="1" s="1"/>
  <c r="H43" i="1"/>
  <c r="I43" i="1" s="1"/>
  <c r="H42" i="1"/>
  <c r="I42" i="1" s="1"/>
  <c r="H41" i="1"/>
  <c r="I41" i="1" s="1"/>
  <c r="H40" i="1"/>
  <c r="H39" i="1"/>
  <c r="H45" i="1" s="1"/>
  <c r="J28" i="1"/>
  <c r="J26" i="1"/>
  <c r="G38" i="1"/>
  <c r="F38" i="1"/>
  <c r="J23" i="1"/>
  <c r="J24" i="1"/>
  <c r="J25" i="1"/>
  <c r="J27" i="1"/>
  <c r="E24" i="1"/>
  <c r="E26" i="1"/>
  <c r="J63" i="1" l="1"/>
  <c r="J68" i="1"/>
  <c r="J57" i="1"/>
  <c r="J71" i="1"/>
  <c r="J65" i="1"/>
  <c r="J59" i="1"/>
  <c r="J62" i="1"/>
  <c r="J58" i="1"/>
  <c r="J64" i="1"/>
  <c r="J61" i="1"/>
  <c r="J66" i="1"/>
  <c r="J60" i="1"/>
  <c r="J67" i="1"/>
  <c r="J69" i="1"/>
  <c r="J73" i="1"/>
  <c r="A23" i="1"/>
  <c r="A24" i="1" s="1"/>
  <c r="G24" i="1" s="1"/>
  <c r="A27" i="1" s="1"/>
  <c r="A29" i="1" s="1"/>
  <c r="G29" i="1" s="1"/>
  <c r="G27" i="1" s="1"/>
  <c r="G28" i="1"/>
  <c r="M84" i="14"/>
  <c r="M51" i="14"/>
  <c r="M14" i="14"/>
  <c r="M202" i="14"/>
  <c r="G202" i="14"/>
  <c r="M200" i="14"/>
  <c r="M196" i="14" s="1"/>
  <c r="M191" i="14"/>
  <c r="M190" i="14" s="1"/>
  <c r="M164" i="14"/>
  <c r="M163" i="14" s="1"/>
  <c r="M154" i="14"/>
  <c r="M153" i="14" s="1"/>
  <c r="M141" i="14"/>
  <c r="M137" i="14" s="1"/>
  <c r="M127" i="14"/>
  <c r="M126" i="14" s="1"/>
  <c r="M123" i="14"/>
  <c r="M118" i="14" s="1"/>
  <c r="M102" i="14"/>
  <c r="M101" i="14" s="1"/>
  <c r="M67" i="14"/>
  <c r="M57" i="14" s="1"/>
  <c r="G51" i="14"/>
  <c r="M38" i="14"/>
  <c r="M37" i="14" s="1"/>
  <c r="M9" i="14"/>
  <c r="M8" i="14" s="1"/>
  <c r="M69" i="13"/>
  <c r="M86" i="13"/>
  <c r="M94" i="13"/>
  <c r="M93" i="13" s="1"/>
  <c r="M63" i="13"/>
  <c r="M62" i="13" s="1"/>
  <c r="G69" i="13"/>
  <c r="M88" i="13"/>
  <c r="M18" i="13"/>
  <c r="M13" i="13" s="1"/>
  <c r="M8" i="12"/>
  <c r="I21" i="1"/>
  <c r="J70" i="1"/>
  <c r="J72" i="1"/>
  <c r="J74" i="1"/>
  <c r="J76" i="1"/>
  <c r="J77" i="1"/>
  <c r="I39" i="1"/>
  <c r="I45" i="1" s="1"/>
  <c r="J78" i="1" l="1"/>
  <c r="J44" i="1"/>
  <c r="J39" i="1"/>
  <c r="J45" i="1" s="1"/>
  <c r="J41" i="1"/>
  <c r="J43" i="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Kobr</author>
  </authors>
  <commentList>
    <comment ref="S6" authorId="0" shapeId="0" xr:uid="{5D98A9F4-8E37-4481-998C-5B190B542427}">
      <text>
        <r>
          <rPr>
            <sz val="9"/>
            <color indexed="81"/>
            <rFont val="Tahoma"/>
            <family val="2"/>
            <charset val="238"/>
          </rPr>
          <t>Jedná se o informaci, zda se jedná o položku, která je do rozpočtu zadána z cenové soustavy RTS, nebo vlastní.</t>
        </r>
      </text>
    </comment>
    <comment ref="T6" authorId="0" shapeId="0" xr:uid="{7A5E7FA1-406E-4909-84AA-8683FDEC182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Kobr</author>
  </authors>
  <commentList>
    <comment ref="S6" authorId="0" shapeId="0" xr:uid="{FE883D06-471A-4447-BA79-32F7AB9345E8}">
      <text>
        <r>
          <rPr>
            <sz val="9"/>
            <color indexed="81"/>
            <rFont val="Tahoma"/>
            <family val="2"/>
            <charset val="238"/>
          </rPr>
          <t>Jedná se o informaci, zda se jedná o položku, která je do rozpočtu zadána z cenové soustavy RTS, nebo vlastní.</t>
        </r>
      </text>
    </comment>
    <comment ref="T6" authorId="0" shapeId="0" xr:uid="{A23AAB83-71E4-4475-8134-B795D8D5E7F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Kobr</author>
  </authors>
  <commentList>
    <comment ref="S6" authorId="0" shapeId="0" xr:uid="{DC9AD293-C5A5-4201-B66B-0B06BA8D944D}">
      <text>
        <r>
          <rPr>
            <sz val="9"/>
            <color indexed="81"/>
            <rFont val="Tahoma"/>
            <family val="2"/>
            <charset val="238"/>
          </rPr>
          <t>Jedná se o informaci, zda se jedná o položku, která je do rozpočtu zadána z cenové soustavy RTS, nebo vlastní.</t>
        </r>
      </text>
    </comment>
    <comment ref="T6" authorId="0" shapeId="0" xr:uid="{A39F2063-B94A-42E3-83DF-DD1A35424FD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<sst xmlns="http://schemas.openxmlformats.org/spreadsheetml/2006/main" count="1739" uniqueCount="606">
  <si>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</si>
  <si>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</si>
  <si>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</si>
  <si>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</si>
  <si>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</si>
  <si>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</si>
  <si>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</si>
  <si>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</si>
  <si>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</si>
  <si>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</si>
  <si>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</si>
  <si>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</si>
  <si>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</si>
  <si>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</si>
  <si>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</si>
  <si>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</si>
  <si>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</si>
  <si>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</si>
  <si>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</si>
  <si>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</si>
  <si>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</si>
  <si>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</si>
  <si>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</si>
  <si>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</si>
  <si>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</si>
  <si>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</si>
  <si>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</si>
  <si>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</si>
  <si>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</si>
  <si>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</si>
  <si>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</si>
  <si>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</si>
  <si>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</si>
  <si>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</si>
  <si>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</si>
  <si>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</si>
  <si>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</si>
  <si>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</si>
  <si>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</si>
  <si>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</si>
  <si>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</si>
  <si>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</si>
  <si>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Jan Kobr</t>
  </si>
  <si>
    <t>3300</t>
  </si>
  <si>
    <t>MŠ Bratří Čapků, Česká Lípa – rekonstrukce obkladů, dlažeb a rozvodů vody v kuchyni</t>
  </si>
  <si>
    <t>Město Česká Lípa</t>
  </si>
  <si>
    <t>náměstí T. G. Masaryka 1/1</t>
  </si>
  <si>
    <t>Česká Lípa</t>
  </si>
  <si>
    <t>47001</t>
  </si>
  <si>
    <t>00260428</t>
  </si>
  <si>
    <t>CZ00260428</t>
  </si>
  <si>
    <t>7.2.2022</t>
  </si>
  <si>
    <t>Stavba</t>
  </si>
  <si>
    <t>Stavební objekt</t>
  </si>
  <si>
    <t>01</t>
  </si>
  <si>
    <t>stavební úpravy</t>
  </si>
  <si>
    <t>00</t>
  </si>
  <si>
    <t>VRN - vedlejší rozpočtové náklady</t>
  </si>
  <si>
    <t>Bourání</t>
  </si>
  <si>
    <t>02</t>
  </si>
  <si>
    <t>VNITŘNÍ ÚPRAVY</t>
  </si>
  <si>
    <t>Celkem za stavbu</t>
  </si>
  <si>
    <t>CZK</t>
  </si>
  <si>
    <t>#POPS</t>
  </si>
  <si>
    <t>Popis stavby: 3300 - MŠ Bratří Čapků, Česká Lípa – rekonstrukce obkladů, dlažeb a rozvodů vody v kuchyni</t>
  </si>
  <si>
    <t>#POPO</t>
  </si>
  <si>
    <t>Popis objektu: 01 - stavební úpravy</t>
  </si>
  <si>
    <t>#POPR</t>
  </si>
  <si>
    <t>Popis rozpočtu: 00 - VRN - vedlejší rozpočtové náklady</t>
  </si>
  <si>
    <t>Popis rozpočtu: 01 - Bourání</t>
  </si>
  <si>
    <t>Popis rozpočtu: 02 - VNITŘNÍ ÚPRAVY</t>
  </si>
  <si>
    <t>Rekapitulace dílů</t>
  </si>
  <si>
    <t>Typ dílu</t>
  </si>
  <si>
    <t>3</t>
  </si>
  <si>
    <t>Svislé a kompletní konstrukce</t>
  </si>
  <si>
    <t>61</t>
  </si>
  <si>
    <t>Úpravy povrchů vnitřní</t>
  </si>
  <si>
    <t>63</t>
  </si>
  <si>
    <t>Podlahy a podlahové konstrukce</t>
  </si>
  <si>
    <t>95</t>
  </si>
  <si>
    <t>Dokončovací konstrukce na pozemních stavbách</t>
  </si>
  <si>
    <t>96</t>
  </si>
  <si>
    <t>Bourání konstrukcí</t>
  </si>
  <si>
    <t>99</t>
  </si>
  <si>
    <t>Staveništní přesun hmot</t>
  </si>
  <si>
    <t>711</t>
  </si>
  <si>
    <t>Izolace proti vodě</t>
  </si>
  <si>
    <t>721</t>
  </si>
  <si>
    <t>Vnitřní kanalizace</t>
  </si>
  <si>
    <t>722</t>
  </si>
  <si>
    <t>Vnitřní vodovod</t>
  </si>
  <si>
    <t>725</t>
  </si>
  <si>
    <t>Zařizovací předměty</t>
  </si>
  <si>
    <t>728</t>
  </si>
  <si>
    <t>Vzduchotechnika</t>
  </si>
  <si>
    <t>735</t>
  </si>
  <si>
    <t>Otopná tělesa</t>
  </si>
  <si>
    <t>7631</t>
  </si>
  <si>
    <t>Konstrukce sádrokartonové</t>
  </si>
  <si>
    <t>766</t>
  </si>
  <si>
    <t>Konstrukce truhlářské</t>
  </si>
  <si>
    <t>771</t>
  </si>
  <si>
    <t>Podlahy z dlaždic a obklady</t>
  </si>
  <si>
    <t>781</t>
  </si>
  <si>
    <t>Obklady keramické</t>
  </si>
  <si>
    <t>783</t>
  </si>
  <si>
    <t>Nátěry</t>
  </si>
  <si>
    <t>784</t>
  </si>
  <si>
    <t>Malby</t>
  </si>
  <si>
    <t>M65</t>
  </si>
  <si>
    <t>Elektroinstalace a veřejné osvětlení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</si>
  <si>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</si>
  <si>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</si>
  <si>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</si>
  <si>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</si>
  <si>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</si>
  <si>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</si>
  <si>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</si>
  <si>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</si>
  <si>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</si>
  <si>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</si>
  <si>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</si>
  <si>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</si>
  <si>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</si>
  <si>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</si>
  <si>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</si>
  <si>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</si>
  <si>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</si>
  <si>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</si>
  <si>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</si>
  <si>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</si>
  <si>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</si>
  <si>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</si>
  <si>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</si>
  <si>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</si>
  <si>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</si>
  <si>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</si>
  <si>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</si>
  <si>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</si>
  <si>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</si>
  <si>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</si>
  <si>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</si>
  <si>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</si>
  <si>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</si>
  <si>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</si>
  <si>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</si>
  <si>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</si>
  <si>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22/ I</t>
  </si>
  <si>
    <t>Indiv</t>
  </si>
  <si>
    <t>VRN</t>
  </si>
  <si>
    <t>POL99_8</t>
  </si>
  <si>
    <t>POP</t>
  </si>
  <si>
    <t>-	zajistit staveništní napojovací body energií (vody a energií), jejich měření a jejich úhradu, přičemž místo napojení určí objednatel;</t>
  </si>
  <si>
    <t>-	provést celkový úklid stavby a dotčeného okolí, provést likvidaci zařízení staveniště do 5 kalendářních dnů ode dne předání hotového díla bez vad a nedodělků</t>
  </si>
  <si>
    <t>-	zajistit veškerá technická a organizační opatření související s bezpečností a ochranou lidí a majetku;</t>
  </si>
  <si>
    <t>-	zajistit bezpečnost práce a ochranu životního prostředí;</t>
  </si>
  <si>
    <t>-	dodržovat bezpečnostní předpisy, zohlednit bezpečnostní a provozní hygienické požadavky;</t>
  </si>
  <si>
    <t>-	zajistit staveniště proti přístupu nepovolaných osob;</t>
  </si>
  <si>
    <t>005261010R</t>
  </si>
  <si>
    <t>Pojištění dodavatele a pojištění díla</t>
  </si>
  <si>
    <t>POL99_2</t>
  </si>
  <si>
    <t>Náklady spojené s povinným pojištěním dodavatele nebo stavebního díla či jeho části, v rozsahu obchodních podmínek.</t>
  </si>
  <si>
    <t>005122 R1</t>
  </si>
  <si>
    <t>Revize a zkoušky</t>
  </si>
  <si>
    <t>Vlastní</t>
  </si>
  <si>
    <t>-	zajistit a provést nutné zkoušky dle ČSN, případně dle jiných norem, vztahujících se k prováděnému dílu včetně pořízení protokolů s výsledky zkoušek;</t>
  </si>
  <si>
    <t>-	zajistit atesty a doklady o požadovaných vlastnostech výrobků (dle zákona č. 22/1997 Sb., o technických požadavcích na výrobky a o změně a doplnění některých zákonů – prohlášení o shodě) a revize veškerých elektrických zařízení s případným odstraněním uvedených závad;</t>
  </si>
  <si>
    <t>-	zajistit certifikáty jednotlivých výrobků a materiálů použitých ve stavebních konstrukcích a systémech včetně návodů k užívání;</t>
  </si>
  <si>
    <t>-	zajistit všechny ostatní nezbytné zkoušky, atesty a revize podle ČSN, případně jiných právních nebo technických předpisů platných v době provádění a předání díla, kterými bude prokázáno dosažení předepsané kvality a předepsaných technických parametrů díla;</t>
  </si>
  <si>
    <t>005122 R5</t>
  </si>
  <si>
    <t>Provozní a územní vlivy</t>
  </si>
  <si>
    <t>-	Zajistit opatření k dočasné ochraně konstrukcí a staveb sousedících s prostory staveniště a opatření k ochraně a zabezpečení strojů a materiálů na staveništi;</t>
  </si>
  <si>
    <t>005122 R8</t>
  </si>
  <si>
    <t>Provoz dalšího subjektu</t>
  </si>
  <si>
    <t>-	zhotovitel po celou dobu realizace zajistí bezpečný pohyb personálu, dětí a rodičů v areálu a prostorách MŠ;</t>
  </si>
  <si>
    <t>-	zhotovitel provede taková potřebná opatření, která zabezpečí oddělení prostoru, kde jsou práce prováděny, od ostatních částí areálu školy;</t>
  </si>
  <si>
    <t>005122 R9</t>
  </si>
  <si>
    <t>Fotodokumentace provádění díla</t>
  </si>
  <si>
    <t>-	zajistit průběžnou fotodokumentaci provádění díla;</t>
  </si>
  <si>
    <t>-	fotodokumentace bude dokladovat průběh díla a bude zejména dokumentovat části stavby a konstrukce před jejich zakrytím;</t>
  </si>
  <si>
    <t>005124010R1</t>
  </si>
  <si>
    <t>Koordinační činnost</t>
  </si>
  <si>
    <t>-	zajistit koordinaci stavby tak, aby nedocházelo k omezování letního provozu MŠ;</t>
  </si>
  <si>
    <t>-	zajistit koordinační a kompletační činnosti při realizaci předmětu díla;</t>
  </si>
  <si>
    <t>-	zajistit koordinační činnosti poddodavatelů zhotovitele;</t>
  </si>
  <si>
    <t>-	zajistit a provést všechna nezbytná opatření organizačního a stavebně technologického charakteru k řádnému provedení předmětu díla;</t>
  </si>
  <si>
    <t>-	zajistit protiprašné a protihlukové opatření pro bourací práce;</t>
  </si>
  <si>
    <t>-	zajistit dodržování úklidu a pořádku ve vymezených prostorách objektu a dotčených komunikací MŠ;</t>
  </si>
  <si>
    <t>-	zajistit dodržování zákazu kouření v celém areálu MŠ včetně venkovních prostor;</t>
  </si>
  <si>
    <t>-	předat protokolárně objednateli všechny doklady o dokončené stavbě, zejména prohlášení o shodě, atesty, výsledky zkoušek, revizí, a certifikáty na všechny použité materiály a zařízení (ve kterých se nebudou vyskytovat závady) a další doklady, související s plněním předmětu zakázky, které jsou nezbytné k závěrečné kontrolní prohlídce stavby po dokončení stavby;</t>
  </si>
  <si>
    <t>005124010R2</t>
  </si>
  <si>
    <t>Kompletační činnost</t>
  </si>
  <si>
    <t>-	Předložit všechny potřebné dokumenty před předáním dokončené stavby a účastnit se předání stavby; v určených termínech odstranit případné závady uvedené v zápisu z předání stavby, účastnit se kontrolních dnů;</t>
  </si>
  <si>
    <t>SUM</t>
  </si>
  <si>
    <t>-	vybudovat a zajistit zařízení staveniště a jeho provoz, údržbu a likvidaci;</t>
  </si>
  <si>
    <t>END</t>
  </si>
  <si>
    <t>952902110R00</t>
  </si>
  <si>
    <t>Čištění budov zametáním v místnostech, chodbách, na schodišti a na půdě</t>
  </si>
  <si>
    <t>m2</t>
  </si>
  <si>
    <t>801-4</t>
  </si>
  <si>
    <t>RTS 21/ II</t>
  </si>
  <si>
    <t>Práce</t>
  </si>
  <si>
    <t>POL1_</t>
  </si>
  <si>
    <t>kuchyně : 6,5*6,09</t>
  </si>
  <si>
    <t>VV</t>
  </si>
  <si>
    <t>místnost personálu : 3,96*1,89</t>
  </si>
  <si>
    <t>sklad - hrubá příprava : 6,5*2,03</t>
  </si>
  <si>
    <t>216904391R00</t>
  </si>
  <si>
    <t>Očištění ploch tlak. vodou nebo stlač. vzduchem  ,  , příplatek za ruční dočištění ocelovými kartáči</t>
  </si>
  <si>
    <t>800-2</t>
  </si>
  <si>
    <t>stávajicí tělesa : 0,6*1,2*3*2</t>
  </si>
  <si>
    <t>0,6*0,6*2</t>
  </si>
  <si>
    <t>potrubí, ostatí prvky : 3</t>
  </si>
  <si>
    <t>960321271R00</t>
  </si>
  <si>
    <t>Bourání konstrukcí vodních staveb konstrukce ze železobetonu</t>
  </si>
  <si>
    <t>m3</t>
  </si>
  <si>
    <t>832-1</t>
  </si>
  <si>
    <t>s naložením vybouraných hmot a suti na dopravní prostředek nebo s odklizením na hromady do vzdálenosti 20 m</t>
  </si>
  <si>
    <t>SPI</t>
  </si>
  <si>
    <t>Včetně bourání geotextilií, výplně otvorů tvárnic, drenáží, trubek a dilatačních prvků apod. zabudovaných v bouraných konstrukcích.</t>
  </si>
  <si>
    <t>bourání bloků pod parapety - celkem 3 kus foto 8,9 : 0,23*0,13*1*3</t>
  </si>
  <si>
    <t>předpoklad bourání pod úroveň podlahy : 0,3*0,1*1,2*3</t>
  </si>
  <si>
    <t>vybourání pro budoucí žlábek v podlaze s napojením do ležaté kanalizace : 0,25*0,3*3,5</t>
  </si>
  <si>
    <t>962051115R00</t>
  </si>
  <si>
    <t>Bourání příček železobetonových tloušky do 100 mm</t>
  </si>
  <si>
    <t>801-3</t>
  </si>
  <si>
    <t>nebo vybourání otvorů průřezové plochy přes 4 m2 v příčkách železobetonových, včetně pomocného lešení o výšce podlahy do 1900 mm a pro zatížení do 1,5 kPa  (150 kg/m2),</t>
  </si>
  <si>
    <t>foto č. 5,6 : 1,6*2,15</t>
  </si>
  <si>
    <t>965048150R00</t>
  </si>
  <si>
    <t>Dočištění povrchu po vybourání dlažeb do tmele, plochy do 50%</t>
  </si>
  <si>
    <t>Odkaz na mn. položky pořadí 6 : 47,06940</t>
  </si>
  <si>
    <t>Odkaz na mn. položky pořadí 15 : 73,22000</t>
  </si>
  <si>
    <t>odečet bourané příčky : -1,6*2,15*2</t>
  </si>
  <si>
    <t>965081713RT1</t>
  </si>
  <si>
    <t>Bourání podlah z keramických dlaždic, tloušťky do 10 mm, plochy přes 1 m2</t>
  </si>
  <si>
    <t>bez podkladního lože, s jakoukoliv výplní spár</t>
  </si>
  <si>
    <t>kuchyně : 6,09*6,5</t>
  </si>
  <si>
    <t>hrubá přípravna : 0</t>
  </si>
  <si>
    <t>968061125R00</t>
  </si>
  <si>
    <t>Vyvěšení nebo zavěšení dřevěných křídel dveří, plochy do 2 m2</t>
  </si>
  <si>
    <t>kus</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</si>
  <si>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</si>
  <si>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</si>
  <si>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</si>
  <si>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vybourání ocel. zárubně do chodby : (0,85+2+2)*0,32</t>
  </si>
  <si>
    <t>970051060R00</t>
  </si>
  <si>
    <t>Jádrové vrtání, kruhové prostupy v železobetonu jádrové vrtání , do D 60 mm</t>
  </si>
  <si>
    <t>m</t>
  </si>
  <si>
    <t>vrtání prostupů v žl. stěně pro přívod studené vody : 0,2</t>
  </si>
  <si>
    <t>970251100R00</t>
  </si>
  <si>
    <t>Řezání železobetonu hloubka řezu 100 mm</t>
  </si>
  <si>
    <t>odřezání v podlaze pro umístění odtokového žlabu DN 75 mm : (3,5*2+0,25+0,25)</t>
  </si>
  <si>
    <t>970251150R00</t>
  </si>
  <si>
    <t>Řezání železobetonu hloubka řezu 150 mm</t>
  </si>
  <si>
    <t>foto č. 5,6 : (1,6+0,9+2,15)</t>
  </si>
  <si>
    <t>974049121R00</t>
  </si>
  <si>
    <t>Vysekání rýh v betonových zdech v ploše do hloubky 30 mm, šířky do 30 mm</t>
  </si>
  <si>
    <t>Včetně pomocného lešení o výšce podlahy do 1900 mm a pro zatížení do 1,5 kPa  (150 kg/m2).</t>
  </si>
  <si>
    <t>odhad na zasekání kebelů elektro : 10</t>
  </si>
  <si>
    <t>případné další přisekání, zásuvka atd : 1</t>
  </si>
  <si>
    <t>974054508R00</t>
  </si>
  <si>
    <t>Vyvrtání kapes pro krabice ve zdivu betonovém průměr do 80 mm</t>
  </si>
  <si>
    <t>976085311R00</t>
  </si>
  <si>
    <t>Vybourání madel, objímek, rámů, mříží apod. kanalizačních rámů litinových, z rýhovaného plechu nebo betonových včetně poklopů nebo mříží_x000D_
 plochy do 0,6 m2</t>
  </si>
  <si>
    <t>foto č.4 : 1</t>
  </si>
  <si>
    <t>978059531R00</t>
  </si>
  <si>
    <t>Odsekání a odebrání obkladů stěn z obkládaček vnitřních z jakýchkoliv materiálů, plochy přes 2 m2</t>
  </si>
  <si>
    <t>včetně otlučení podkladní omítky až na zdivo,</t>
  </si>
  <si>
    <t>stávající výška obkladů 1800 mm - kuchyně : (6,5+2+1,6+0,2+1,6+4,05+6,5+4,05+1+0,2+1+2)*1,8</t>
  </si>
  <si>
    <t>hrubá přípravna - bouraná příčka : 1,6*2</t>
  </si>
  <si>
    <t>místnost personálu : (3,96+3,96+1,89+1,89)*1,8</t>
  </si>
  <si>
    <t>Mezisoučet</t>
  </si>
  <si>
    <t>odečet otvorů : -0,9*1,8</t>
  </si>
  <si>
    <t>-0,8*1,8</t>
  </si>
  <si>
    <t>-0,9*1,8*2</t>
  </si>
  <si>
    <t>721171803R00</t>
  </si>
  <si>
    <t>Demontáž potrubí z novodurových trub do D 75 mm</t>
  </si>
  <si>
    <t>800-721</t>
  </si>
  <si>
    <t>odpadního nebo připojovacího,</t>
  </si>
  <si>
    <t>demontáž stávajicích rozvodů HT/PVC od umyvadel, připojených zařízení, provizorních řešení, atd. : 10</t>
  </si>
  <si>
    <t>721300945R00</t>
  </si>
  <si>
    <t>Pročištění podlahových vpustí DN 100</t>
  </si>
  <si>
    <t>v rámci osekání dlažeb čištění stávajicích vpustí, 1 x kuchyně : 1</t>
  </si>
  <si>
    <t>stávajicí odtok v hrubé přípravně za dveřmi, uvážit jeho zaslepení : 1</t>
  </si>
  <si>
    <t>725110811R00</t>
  </si>
  <si>
    <t>Demontáž klozetů splachovacích</t>
  </si>
  <si>
    <t>soubor</t>
  </si>
  <si>
    <t>725210821R00</t>
  </si>
  <si>
    <t>Demontáž umyvadel umyvadel bez výtokových armatur</t>
  </si>
  <si>
    <t>725820801R00</t>
  </si>
  <si>
    <t>Demontáž baterií nástěnných do G 3/4"</t>
  </si>
  <si>
    <t>725991811R00</t>
  </si>
  <si>
    <t>Demontáž ostatní konzol jednoduchých pro potrubí vysekáním ze zdi nebo upálením</t>
  </si>
  <si>
    <t>konzoly umyvadlo : 2</t>
  </si>
  <si>
    <t>konzoly vedení pozink potrubí : 6</t>
  </si>
  <si>
    <t>733110806R00</t>
  </si>
  <si>
    <t>Demontáž potrubí z ocelových trubek závitových přes 15 do DN 32</t>
  </si>
  <si>
    <t>800-731</t>
  </si>
  <si>
    <t>vyřezání ocelových rozvodů vody : 4*2+6,5*2+1*2+2*2+1,5*2</t>
  </si>
  <si>
    <t>dopojení k bateriíí atd. : 4</t>
  </si>
  <si>
    <t>728111817R00</t>
  </si>
  <si>
    <t>Demontáž potrubí plechového čtyřhranného do průřezu 0,40 m2</t>
  </si>
  <si>
    <t>800-728</t>
  </si>
  <si>
    <t>odřezání a sundání nepoužívaného potrubí : 3</t>
  </si>
  <si>
    <t>735121810R00</t>
  </si>
  <si>
    <t>Demontáž radiátorů ocelových článkových</t>
  </si>
  <si>
    <t>1,2*0,6*3</t>
  </si>
  <si>
    <t>0,6*0,6</t>
  </si>
  <si>
    <t>650710111R00.1</t>
  </si>
  <si>
    <t>Demontáž elektroinstalační lišty š. do 120 mm</t>
  </si>
  <si>
    <t>650710711R00.1</t>
  </si>
  <si>
    <t>Demontáž hadice pryžové do 50 mm</t>
  </si>
  <si>
    <t>650711611R00.1</t>
  </si>
  <si>
    <t>Demontáž elektroinstalační krabice lištové</t>
  </si>
  <si>
    <t>904      R00</t>
  </si>
  <si>
    <t>Hzs-zkousky v ramci montaz.praci</t>
  </si>
  <si>
    <t>h</t>
  </si>
  <si>
    <t>Prav.M</t>
  </si>
  <si>
    <t>HZS</t>
  </si>
  <si>
    <t>POL10_</t>
  </si>
  <si>
    <t>909      R00</t>
  </si>
  <si>
    <t>Hzs-nezmeritelne stavebni prace</t>
  </si>
  <si>
    <t>910      R00</t>
  </si>
  <si>
    <t>Hzs - predbezne obhlidky a revize</t>
  </si>
  <si>
    <t>979081121RT2</t>
  </si>
  <si>
    <t>Odvoz suti a vybouraných hmot na skládku Příplatek k odvozu za každý další 1 km, kontejnerem 4 t</t>
  </si>
  <si>
    <t>t</t>
  </si>
  <si>
    <t>zajištěno na skládku odpadu do 10 km : 8,51*10</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</si>
  <si>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</si>
  <si>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</si>
  <si>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</si>
  <si>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</si>
  <si>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</si>
  <si>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</si>
  <si>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</si>
  <si>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</si>
  <si>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</si>
  <si>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979081111RT2</t>
  </si>
  <si>
    <t>Odvoz suti a vybouraných hmot na skládku do 1 km</t>
  </si>
  <si>
    <t>Včetně naložení na dopravní prostředek a složení na skládku, bez poplatku za skládku.</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</si>
  <si>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</si>
  <si>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</si>
  <si>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</si>
  <si>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</si>
  <si>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979990111R1</t>
  </si>
  <si>
    <t>Poplatek za uložení suti - stavební keramika, skupina odpadu 170103 + 170101 + 170203</t>
  </si>
  <si>
    <t>389381001RT2</t>
  </si>
  <si>
    <t>Dobetonování prefabrikovaných konstrukcí betonem třídy C 16/20</t>
  </si>
  <si>
    <t>801-2</t>
  </si>
  <si>
    <t>se zřízením a odstraněním bednění</t>
  </si>
  <si>
    <t>šachta hl. 600 mm, půdorys 900x900 mm : 0,9*0,9*0,6</t>
  </si>
  <si>
    <t>dobetonování pod okny : 1*0,25*0,1*3</t>
  </si>
  <si>
    <t>dobetonování po rýhách, další vzniklé dutiny : 0,56*0,3</t>
  </si>
  <si>
    <t>602011141RT3</t>
  </si>
  <si>
    <t xml:space="preserve">Omítka stěn z hotových směsí vrstva štuková, vápenná,  , tloušťka vrstvy 4 mm,  </t>
  </si>
  <si>
    <t>801-1</t>
  </si>
  <si>
    <t>po jednotlivých vrstvách</t>
  </si>
  <si>
    <t>Odkaz na mn. položky pořadí 5 : 13,86400</t>
  </si>
  <si>
    <t>612403380RV1</t>
  </si>
  <si>
    <t>Hrubá výplň rýh ve stěnách, jakoukoliv maltou maltou ze suchých směsí_x000D_
 30 x 30 mm</t>
  </si>
  <si>
    <t>jakékoliv šířky rýhy,</t>
  </si>
  <si>
    <t>612409991RT2</t>
  </si>
  <si>
    <t>Začištění omítek kolem oken, dveří a obkladů apod. s použitím suché maltové směsi</t>
  </si>
  <si>
    <t>začištění kolem obkladu PVC : (3,96+3,96+1,7+1,8-1-1)</t>
  </si>
  <si>
    <t>začištění obklad stěn keramika : (4,05+6,05+6,05+6,05+6,05-2,8-2,8+0,2+0,2)</t>
  </si>
  <si>
    <t>začištění vybouraného otvoru : ((1,6+0,9)+(2,15+2,15))*2</t>
  </si>
  <si>
    <t>začištení stávajicího otvoru : (0,8+0,2+0,2)*2</t>
  </si>
  <si>
    <t>posuvné dveře : (0,8+2+2)*2</t>
  </si>
  <si>
    <t>612481211RT3</t>
  </si>
  <si>
    <t>Vyztužení povrchu vnitřních stěn sklotextilní síťovinou s dodávkou síťoviny a stěrkového tmelu</t>
  </si>
  <si>
    <t>obklad potrubí VZT foto č. 14 : 2,03*(0,8+0,8)</t>
  </si>
  <si>
    <t>předstěna u výlevky a umyvadla : 1,6*(2,6-1,8)</t>
  </si>
  <si>
    <t>oprava omítky v místnosti personálu nad obkladem PVC : (3,96+1,89+3,96+1,86)*(1,8-1)</t>
  </si>
  <si>
    <t>620991005R00</t>
  </si>
  <si>
    <t xml:space="preserve">Připojovací í lišty začišťovací okenní lišta, s tkaninou,  </t>
  </si>
  <si>
    <t>nalepení a odříznutí po dokončení omítek</t>
  </si>
  <si>
    <t>632411104RT1</t>
  </si>
  <si>
    <t>Potěr ze suchých směsí stěrka anhydritová, samonivelační, vyrovnávací, tloušťky 4 mm, bez penetrace</t>
  </si>
  <si>
    <t>s rozprostřením a uhlazením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</si>
  <si>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</si>
  <si>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</si>
  <si>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hrubá přípravna : 6,09*2,03</t>
  </si>
  <si>
    <t>999281145R00</t>
  </si>
  <si>
    <t>Přesun hmot pro opravy a údržbu objektů pro opravy a údržbu dosavadních objektů včetně vnějších plášťů_x000D_
 výšky do 6 m, nošením</t>
  </si>
  <si>
    <t>Přesun hmot</t>
  </si>
  <si>
    <t>POL7_</t>
  </si>
  <si>
    <t>oborů 801, 803, 811 a 812</t>
  </si>
  <si>
    <t>711212002R00</t>
  </si>
  <si>
    <t>Izolace proti vodě stěrka hydroizolační  proti vlhkosti</t>
  </si>
  <si>
    <t>800-711</t>
  </si>
  <si>
    <t>dvouvrstvá</t>
  </si>
  <si>
    <t>zhotovení v rozsahu pod odtahem VZT směrem ke žlabu : 4,05*3,3</t>
  </si>
  <si>
    <t>998711101R00</t>
  </si>
  <si>
    <t>Přesun hmot pro izolace proti vodě svisle do 6 m</t>
  </si>
  <si>
    <t>50 m vodorovně měřeno od těžiště půdorysné plochy skládky do těžiště půdorysné plochy objektu</t>
  </si>
  <si>
    <t>721176101R00</t>
  </si>
  <si>
    <t>Potrubí HT připojovací vnější průměr D 32 mm, tloušťka stěny 1,8 mm, DN 30</t>
  </si>
  <si>
    <t>včetně tvarovek, objímek. Bez zednických výpomocí.</t>
  </si>
  <si>
    <t>Potrubí včetně tvarovek. Bez zednických výpomocí.</t>
  </si>
  <si>
    <t>721176104R00</t>
  </si>
  <si>
    <t>Potrubí HT připojovací vnější průměr D 75 mm, tloušťka stěny 1,9 mm, DN 70</t>
  </si>
  <si>
    <t>721176125R00</t>
  </si>
  <si>
    <t>Potrubí HT svodné (ležaté) v zemi vnější průměr D 110 mm, tloušťka stěny 2,7 mm, DN 100</t>
  </si>
  <si>
    <t>721213416R00</t>
  </si>
  <si>
    <t>Odtokové žlaby rovný odtokový žlab, umístění do prostoru nebo ke zdi, rošt pro dlažbu, délka 1000 mm, včetně dodávky materiálu</t>
  </si>
  <si>
    <t>včetně sifonu, betonové směsi, hydroizolační bandáže, hydroizolační hmoty a silikonu</t>
  </si>
  <si>
    <t/>
  </si>
  <si>
    <t>Popis:	•  nerezový odtokový žlab s nerezovým roštem s odtokovými otvory pro zlepšení odvodnění</t>
  </si>
  <si>
    <t>•  plastový sifon</t>
  </si>
  <si>
    <t>•  stavitelné nožky pro snadné vyrovnání nerovností</t>
  </si>
  <si>
    <t>•  boční odpad</t>
  </si>
  <si>
    <t>Materiál:	nerezová ocel</t>
  </si>
  <si>
    <t>plast</t>
  </si>
  <si>
    <t>Délka:	785 mm</t>
  </si>
  <si>
    <t>Šírka:	72 mm</t>
  </si>
  <si>
    <t>Výška (včetně sifonu):	88 mm</t>
  </si>
  <si>
    <t>Odpad:	o 50 mm</t>
  </si>
  <si>
    <t>Záruka:	2 roky</t>
  </si>
  <si>
    <t>Poznámka:	stavitelné nožky jsou součástí balení</t>
  </si>
  <si>
    <t>998721101R00</t>
  </si>
  <si>
    <t>Přesun hmot pro vnitřní kanalizaci v objektech výšky do 6 m</t>
  </si>
  <si>
    <t>50 m vodorovně, měřeno od těžiště půdorysné plochy skládky do těžiště půdorysné plochy objektu</t>
  </si>
  <si>
    <t>722172311R00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</si>
  <si>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</si>
  <si>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</si>
  <si>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</si>
  <si>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</si>
  <si>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2*5</t>
  </si>
  <si>
    <t>2*2</t>
  </si>
  <si>
    <t>2,6*2</t>
  </si>
  <si>
    <t>4,05</t>
  </si>
  <si>
    <t>2,6*3</t>
  </si>
  <si>
    <t>kompletace : 31,05*0,2</t>
  </si>
  <si>
    <t>722179191R00</t>
  </si>
  <si>
    <t>Příplatky za malý rozsah za práce malého rozsahu na zakázce do 20 m rozvodu</t>
  </si>
  <si>
    <t>722181211R00</t>
  </si>
  <si>
    <t>Izolace vodovodního potrubí návleková z trubic z pěnového polyetylenu, tloušťka stěny 6 mm, d 6 mm</t>
  </si>
  <si>
    <t>V položce je kalkulována dodávka izolační trubice, spon a lepicí pásky.</t>
  </si>
  <si>
    <t>Odkaz na mn. položky pořadí 17 : 37,26000</t>
  </si>
  <si>
    <t>998722101R00</t>
  </si>
  <si>
    <t>Přesun hmot pro vnitřní vodovod v objektech výšky do 6 m</t>
  </si>
  <si>
    <t>vodorovně do 50 m</t>
  </si>
  <si>
    <t>725014131R00</t>
  </si>
  <si>
    <t>Klozetové mísy závěsné, bilé, hluboké splachování, zadní, včetně sedátka, šířka 360 mm, hloubka 510 mm, výška 400 mm</t>
  </si>
  <si>
    <t>725119306R00</t>
  </si>
  <si>
    <t>Klozetové mísy montáž  závěsné</t>
  </si>
  <si>
    <t>725119402R00</t>
  </si>
  <si>
    <t>Doplňky Montáž doplňků zařízení záchodů předstěnový systém do sádrokartonu</t>
  </si>
  <si>
    <t>725017161R00</t>
  </si>
  <si>
    <t>Umyvadlo na šrouby, bílé, šířka 500 mm, hloubka 410 mm</t>
  </si>
  <si>
    <t>725219201R00</t>
  </si>
  <si>
    <t>Umyvadlo montáž na konzoly</t>
  </si>
  <si>
    <t>Včetně dodání zápachové uzávěrky.</t>
  </si>
  <si>
    <t>725829201R00</t>
  </si>
  <si>
    <t>Montáž baterií umyvadlových a dřezových umyvadlové a dřezové nástěnné chromové</t>
  </si>
  <si>
    <t>725869101R00</t>
  </si>
  <si>
    <t>Montáž zápachové uzávěrky pro zařiz. předměty umyvadlové, D 32</t>
  </si>
  <si>
    <t>725869218R00</t>
  </si>
  <si>
    <t xml:space="preserve">Montáž zápachové uzávěrky pro zařiz. předměty U-sifonu,  </t>
  </si>
  <si>
    <t>726212367R00</t>
  </si>
  <si>
    <t>Výlevka pro nástěnnou armaturu, pro instalaci suchým procesem do lehkých sádrokartonových příček nebo k instalaci před masivní stěnu, bez nástěnky pro připojení armatur, stavební výška 112 cm, včetně dodávky materiálu</t>
  </si>
  <si>
    <t>Včetně dodávky a připevnění montážního prvku vč. napojení na kanalizační popř. vodovodní potrubí.</t>
  </si>
  <si>
    <t>nezměřitelní ppdružná výkony : 20</t>
  </si>
  <si>
    <t>55144135R.1</t>
  </si>
  <si>
    <t>Baterie umyvadlová nástěnná s prodlouženým ramínkem, připojení hadice 3/8 "</t>
  </si>
  <si>
    <t>Specifikace</t>
  </si>
  <si>
    <t>POL3_</t>
  </si>
  <si>
    <t>998725101R00</t>
  </si>
  <si>
    <t>Přesun hmot pro zařizovací předměty v objektech výšky do 6 m</t>
  </si>
  <si>
    <t>734221672R00.1</t>
  </si>
  <si>
    <t>734263312R00</t>
  </si>
  <si>
    <t>Šroubení topenářské, přímé, mosazné, DN 15, PN 10, včetně dodávky materiálu</t>
  </si>
  <si>
    <t>735129140R00</t>
  </si>
  <si>
    <t>Otopná tělesa ocelová článková montáž_x000D_
 bez rozlišení, bez dodávky materiálu</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</si>
  <si>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</si>
  <si>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</si>
  <si>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909      R00T</t>
  </si>
  <si>
    <t>Hzs-nezmeritelne stavebni prace a dopojení stávajicích radiátorů</t>
  </si>
  <si>
    <t>998735101R00</t>
  </si>
  <si>
    <t>Přesun hmot pro otopná tělesa v objektech výšky do 6 m</t>
  </si>
  <si>
    <t>347015123R00</t>
  </si>
  <si>
    <t xml:space="preserve">Předstěny opláštěné sádrokartonovými deskami předsazené stěny volně stojící s minerální izolací tl. 40 mm 1x ocelová konstrukce CW 75, tloušťka stěny 95 mm, tloušťka desky 12,5, impregnovaná,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</si>
  <si>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</si>
  <si>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</si>
  <si>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</si>
  <si>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předstěna u výlevky a umyvadla : 1,6*2,6</t>
  </si>
  <si>
    <t>předstěna pod zařízením VZT pro rozvod instalací, výška pod odtah : 4,05*2</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</si>
  <si>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</si>
  <si>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</si>
  <si>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</si>
  <si>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766416142R00</t>
  </si>
  <si>
    <t>Montáž obložení stěn, sloupů a pilířů o ploše přes 5 m2, panely obkladovými, z aglomerovaných desek, velikosti přes 0,6 do 1,5 m2</t>
  </si>
  <si>
    <t>800-766</t>
  </si>
  <si>
    <t>Včetně našroubování soklu.</t>
  </si>
  <si>
    <t>výška 1000 mm : (3,96+3,96+1,89+1,89-1)*1</t>
  </si>
  <si>
    <t>766666112R00</t>
  </si>
  <si>
    <t>Bez osazení madla a zámku.</t>
  </si>
  <si>
    <t>642941111RT3x</t>
  </si>
  <si>
    <t>Závěs a vodící lišta pro posuvné dveře jednostranné, 800/1970 mm</t>
  </si>
  <si>
    <t>767587211RT1x</t>
  </si>
  <si>
    <t>Obklad minerální Knauf,vidit.kce,kazeta 600x600mm, Thermatex Acoustic SK, tl. 19 mm</t>
  </si>
  <si>
    <t>obklad nad odtahem : 4,05*1</t>
  </si>
  <si>
    <t>28312001R1</t>
  </si>
  <si>
    <t>Obklad D4D vodorovný PVC Vinyl Siding, š. 206 mm, dl. 3,8 m</t>
  </si>
  <si>
    <t>Odkaz na mn. položky pořadí 41 : 10,70000*1,1</t>
  </si>
  <si>
    <t>54915400R.1</t>
  </si>
  <si>
    <t>Sada závěsů pro uchycení dveří na pojezdovou lištu - dveře posuvné</t>
  </si>
  <si>
    <t>61169703R.1</t>
  </si>
  <si>
    <t>Dveře závěsné posuvné lamino CPL 800x1970 mm dekor standard, jednokřídlé, včetně doplňků</t>
  </si>
  <si>
    <t>včetně kování, ůchytů otevárání, zámku</t>
  </si>
  <si>
    <t>998766101R00</t>
  </si>
  <si>
    <t>Přesun hmot pro konstrukce truhlářské v objektech výšky do 6 m</t>
  </si>
  <si>
    <t>50 m vodorovně</t>
  </si>
  <si>
    <t>771575109RW1</t>
  </si>
  <si>
    <t>Montáž podlah vnitřních z dlaždic keramických 300 x 300 mm, režných nebo glazovaných, hladkých, kladených do flexibilního tmele</t>
  </si>
  <si>
    <t>800-771</t>
  </si>
  <si>
    <t>597642032R.1</t>
  </si>
  <si>
    <t>Dlažba rozměru 300x300x9 mm, barevností a formátu dle stávajicí/nejblíže podobné</t>
  </si>
  <si>
    <t>prověřit dostupnost již zhotovené dlažby ve vstupní chodně, podobnost s RAKO TRAVERTIN DAR35037</t>
  </si>
  <si>
    <t>Odkaz na mn. položky pořadí 49 : 47,06940*1,08</t>
  </si>
  <si>
    <t>998771101R00</t>
  </si>
  <si>
    <t>Přesun hmot pro podlahy z dlaždic v objektech výšky do 6 m</t>
  </si>
  <si>
    <t>781111111R00</t>
  </si>
  <si>
    <t>Doplňkové práce při provádění obkladů řezání obkladaček diamantovým kotoučem</t>
  </si>
  <si>
    <t>nevyhnutelné části elektro : 0,25*16</t>
  </si>
  <si>
    <t>781111115R00</t>
  </si>
  <si>
    <t>Doplňkové práce při provádění obkladů vyřezání otvoru v obkladačce korunkou prům. do 30 mm</t>
  </si>
  <si>
    <t>781111116R00</t>
  </si>
  <si>
    <t>Doplňkové práce při provádění obkladů vyřezání otvoru v obkladačce korunkou prům. do 90 mm</t>
  </si>
  <si>
    <t>781419706RT1</t>
  </si>
  <si>
    <t>Montáž obkladů vnitřních z obkládaček pórovinových příplatky k položkám montáže obkladů vnitřních z obkladaček pórovinových příplatek za spárovací vodotěsnou hmotu - plošně</t>
  </si>
  <si>
    <t>Odkaz na mn. položky pořadí 57 : 12,26000</t>
  </si>
  <si>
    <t>781475114RU2</t>
  </si>
  <si>
    <t>Montáž obkladů vnitřních z dlaždic keramických 200 x 200 mm,  , kladených do flexibilního tmele</t>
  </si>
  <si>
    <t xml:space="preserve">obklad dle stávajicího členění, rozměr 20/25 cm : </t>
  </si>
  <si>
    <t>stávající výška obkladů 1800 mm - kuchyně : (6,5+2+0+0,2+1,6+4,05+6,5+4,05+1+0,2+1+2)*1,8</t>
  </si>
  <si>
    <t>hrubá přípravna - bouraná příčka : 0</t>
  </si>
  <si>
    <t>místnost personálu - obklad PVC/VINYL : 0</t>
  </si>
  <si>
    <t>0</t>
  </si>
  <si>
    <t>781479711R00</t>
  </si>
  <si>
    <t>Montáž obkladů vnitřních z dlaždic keramických Příplatky k položkám montáže obkladů vnitřních stěn z dlaždic keramických příplatek k obkladu stěn keram.,za plochu do 10 m2</t>
  </si>
  <si>
    <t>Odkaz na mn. položky pořadí 39 : 12,26000</t>
  </si>
  <si>
    <t>781491001R00</t>
  </si>
  <si>
    <t>Lišty k obkladům bez dodávky materiálu</t>
  </si>
  <si>
    <t>(6,05*4+4,05+4,05+2,03+2,03)</t>
  </si>
  <si>
    <t>283424105R</t>
  </si>
  <si>
    <t>lišta ukončovací; materiál PVC; l = 2 000 mm; hnědá</t>
  </si>
  <si>
    <t>SPCM</t>
  </si>
  <si>
    <t>18</t>
  </si>
  <si>
    <t>597623121R1</t>
  </si>
  <si>
    <t>Obkladačka formátu  20x25 varianta bílá lesk dle stávajícího obkladu</t>
  </si>
  <si>
    <t>Odkaz na mn. položky pořadí 56 : 49,32000*1,1</t>
  </si>
  <si>
    <t>597623124R1</t>
  </si>
  <si>
    <t>Obkladačka formátu  20x25 varianta barevná lesklá dle stávajícího obkladu</t>
  </si>
  <si>
    <t>Odkaz na mn. položky pořadí 60 : 54,25200*0,15</t>
  </si>
  <si>
    <t>998781101R00</t>
  </si>
  <si>
    <t>Přesun hmot pro obklady keramické v objektech výšky do 6 m</t>
  </si>
  <si>
    <t>783323230R00</t>
  </si>
  <si>
    <t>Nátěry otopných těles syntetické ocelových radiátorrů deskových, dvojnásobné s 1 x emailováním</t>
  </si>
  <si>
    <t>800-783</t>
  </si>
  <si>
    <t>Odkaz na mn. položky pořadí 35 : 2,16000*2</t>
  </si>
  <si>
    <t>783425150R00</t>
  </si>
  <si>
    <t>Nátěry potrubí a armatur syntetické potrubí, do DN 100 mm, dvojnásobné se základním nátěrem</t>
  </si>
  <si>
    <t>na vzduchu schnoucí</t>
  </si>
  <si>
    <t>20*2</t>
  </si>
  <si>
    <t>784195412R00</t>
  </si>
  <si>
    <t>Malby z malířských směsí otěruvzdorných,  , bělost 92 %, dvojnásobné</t>
  </si>
  <si>
    <t>800-784</t>
  </si>
  <si>
    <t>Odkaz na mn. položky pořadí 8 : 59,43210</t>
  </si>
  <si>
    <t>Odkaz na mn. položky pořadí 2 : 13,86400</t>
  </si>
  <si>
    <t>784011222R00</t>
  </si>
  <si>
    <t>Ostatní práce zakrytí podlah,  , bez dodávky materiálu</t>
  </si>
  <si>
    <t>650010111R00.1</t>
  </si>
  <si>
    <t>Montáž elektroinstalační lišty šířky do 40 mm</t>
  </si>
  <si>
    <t>650012111R00.1</t>
  </si>
  <si>
    <t>Uložení krabice kruhové pod omítku bez zapojení</t>
  </si>
  <si>
    <t>650020111R00.1</t>
  </si>
  <si>
    <t>Vrt + osazení hmoždinky do stěn železobet. HM 6</t>
  </si>
  <si>
    <t>650051111R00.1</t>
  </si>
  <si>
    <t>Montáž spínače nástěnného, řaz. 1</t>
  </si>
  <si>
    <t>650052611R00.1</t>
  </si>
  <si>
    <t>Montáž zásuvky nástěnné 2P+PE</t>
  </si>
  <si>
    <t>650121111R00.1</t>
  </si>
  <si>
    <t>Uložení vodiče Cu 1,5 mm2 pevně</t>
  </si>
  <si>
    <t>650121113R00.1</t>
  </si>
  <si>
    <t>Uložení vodiče Cu 2,5 mm2 pevně</t>
  </si>
  <si>
    <t>909      R00E</t>
  </si>
  <si>
    <t>Hzs-nezmeritelne prace elektro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</si>
  <si>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</si>
  <si>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</si>
  <si>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</si>
  <si>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</si>
  <si>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34536490R</t>
  </si>
  <si>
    <t>kryt spínače; jednoduchý; pro pro spínače řazení 1,6,7,1/0</t>
  </si>
  <si>
    <t>34536510R</t>
  </si>
  <si>
    <t>kryt zásuvky; anténní s 2 otvory; pro přístroj anténní zásuvky řazení TV+R</t>
  </si>
  <si>
    <t>345601050000R.1</t>
  </si>
  <si>
    <t>Lišta upevňovací pro uchycení verticálních prvků 1 kus/1m</t>
  </si>
  <si>
    <t>34571518R</t>
  </si>
  <si>
    <t>krabice elektroinstalační pod omítku; univerzální; mat. PVC samozhášivé; teplot.rozsah -5 až 60 °C; určeno pro rozvody s napětím 400 V a proudem max. 16 A; rozměry-průměr,hloubka pr.73x42 mm</t>
  </si>
  <si>
    <t>65x001</t>
  </si>
  <si>
    <t>Podružný a spojovací materál elektro</t>
  </si>
  <si>
    <t>Hlavice termostatická -ovládání ventilů</t>
  </si>
  <si>
    <t>Soupis stavebních prací, dodávek a služeb - upravený</t>
  </si>
  <si>
    <t>bm</t>
  </si>
  <si>
    <t>Montáž dveřních křídel kompletizovaných posuvných jednokřídlových, umístění pojezdu na stěnu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</si>
</sst>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F0"/>
  </sheetPr>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9" t="s">
        <v>39</v>
      </c>
      <c r="B2" s="199"/>
      <c r="C2" s="199"/>
      <c r="D2" s="199"/>
      <c r="E2" s="199"/>
      <c r="F2" s="199"/>
      <c r="G2" s="199"/>
    </row>
  </sheetData>
  <sheetProtection algorithmName="SHA-512" hashValue="Azh8NBKxg+fcrlgyNDKS74ajPCLETYmdzPkZePxQ8b3Kn/6WozllbYSGCVBF0BEeCEPYvdYrgqBxO0VJGXWvdA==" saltValue="qIYmKqOuwHaaOi1GDBjnw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1"/>
  <sheetViews>
    <sheetView showGridLines="0" topLeftCell="B1" zoomScaleNormal="100" zoomScaleSheetLayoutView="75" workbookViewId="0">
      <selection activeCell="E16" sqref="E16:F16"/>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0.28515625" customWidth="1"/>
    <col min="7" max="9" width="13" customWidth="1"/>
    <col min="10" max="10" width="5.5703125" customWidth="1"/>
    <col min="11" max="11" width="4.28515625" customWidth="1"/>
    <col min="12" max="15" width="10.7109375" customWidth="1"/>
  </cols>
  <sheetData>
    <row r="1" spans="1:15" ht="33.75" customHeight="1" x14ac:dyDescent="0.2">
      <c r="A1" s="47" t="s">
        <v>36</v>
      </c>
      <c r="B1" s="234" t="s">
        <v>603</v>
      </c>
      <c r="C1" s="235"/>
      <c r="D1" s="235"/>
      <c r="E1" s="235"/>
      <c r="F1" s="235"/>
      <c r="G1" s="235"/>
      <c r="H1" s="235"/>
      <c r="I1" s="235"/>
      <c r="J1" s="236"/>
    </row>
    <row r="2" spans="1:15" ht="36" customHeight="1" x14ac:dyDescent="0.2">
      <c r="A2" s="2"/>
      <c r="B2" s="76" t="s">
        <v>22</v>
      </c>
      <c r="C2" s="77"/>
      <c r="D2" s="78" t="s">
        <v>43</v>
      </c>
      <c r="E2" s="240" t="s">
        <v>44</v>
      </c>
      <c r="F2" s="241"/>
      <c r="G2" s="241"/>
      <c r="H2" s="241"/>
      <c r="I2" s="241"/>
      <c r="J2" s="242"/>
      <c r="O2" s="1"/>
    </row>
    <row r="3" spans="1:15" ht="27" hidden="1" customHeight="1" x14ac:dyDescent="0.2">
      <c r="A3" s="2"/>
      <c r="B3" s="79"/>
      <c r="C3" s="77"/>
      <c r="D3" s="80"/>
      <c r="E3" s="243"/>
      <c r="F3" s="244"/>
      <c r="G3" s="244"/>
      <c r="H3" s="244"/>
      <c r="I3" s="244"/>
      <c r="J3" s="245"/>
    </row>
    <row r="4" spans="1:15" ht="23.25" customHeight="1" x14ac:dyDescent="0.2">
      <c r="A4" s="2"/>
      <c r="B4" s="81"/>
      <c r="C4" s="82"/>
      <c r="D4" s="83"/>
      <c r="E4" s="224"/>
      <c r="F4" s="224"/>
      <c r="G4" s="224"/>
      <c r="H4" s="224"/>
      <c r="I4" s="224"/>
      <c r="J4" s="225"/>
    </row>
    <row r="5" spans="1:15" ht="24" customHeight="1" x14ac:dyDescent="0.2">
      <c r="A5" s="2"/>
      <c r="B5" s="31" t="s">
        <v>41</v>
      </c>
      <c r="D5" s="228" t="s">
        <v>45</v>
      </c>
      <c r="E5" s="229"/>
      <c r="F5" s="229"/>
      <c r="G5" s="229"/>
      <c r="H5" s="18" t="s">
        <v>40</v>
      </c>
      <c r="I5" s="85" t="s">
        <v>49</v>
      </c>
      <c r="J5" s="8"/>
    </row>
    <row r="6" spans="1:15" ht="15.75" customHeight="1" x14ac:dyDescent="0.2">
      <c r="A6" s="2"/>
      <c r="B6" s="28"/>
      <c r="C6" s="55"/>
      <c r="D6" s="230" t="s">
        <v>46</v>
      </c>
      <c r="E6" s="231"/>
      <c r="F6" s="231"/>
      <c r="G6" s="231"/>
      <c r="H6" s="18" t="s">
        <v>34</v>
      </c>
      <c r="I6" s="85" t="s">
        <v>50</v>
      </c>
      <c r="J6" s="8"/>
    </row>
    <row r="7" spans="1:15" ht="15.75" customHeight="1" x14ac:dyDescent="0.2">
      <c r="A7" s="2"/>
      <c r="B7" s="29"/>
      <c r="C7" s="56"/>
      <c r="D7" s="84" t="s">
        <v>48</v>
      </c>
      <c r="E7" s="232" t="s">
        <v>47</v>
      </c>
      <c r="F7" s="233"/>
      <c r="G7" s="23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7"/>
      <c r="E11" s="247"/>
      <c r="F11" s="247"/>
      <c r="G11" s="247"/>
      <c r="H11" s="18" t="s">
        <v>40</v>
      </c>
      <c r="I11" s="87"/>
      <c r="J11" s="8"/>
    </row>
    <row r="12" spans="1:15" ht="15.75" customHeight="1" x14ac:dyDescent="0.2">
      <c r="A12" s="2"/>
      <c r="B12" s="28"/>
      <c r="C12" s="55"/>
      <c r="D12" s="223"/>
      <c r="E12" s="223"/>
      <c r="F12" s="223"/>
      <c r="G12" s="223"/>
      <c r="H12" s="18" t="s">
        <v>34</v>
      </c>
      <c r="I12" s="87"/>
      <c r="J12" s="8"/>
    </row>
    <row r="13" spans="1:15" ht="15.75" customHeight="1" x14ac:dyDescent="0.2">
      <c r="A13" s="2"/>
      <c r="B13" s="29"/>
      <c r="C13" s="56"/>
      <c r="D13" s="86"/>
      <c r="E13" s="226"/>
      <c r="F13" s="227"/>
      <c r="G13" s="227"/>
      <c r="H13" s="19"/>
      <c r="I13" s="23"/>
      <c r="J13" s="34"/>
    </row>
    <row r="14" spans="1:15" ht="24" customHeight="1" x14ac:dyDescent="0.2">
      <c r="A14" s="2"/>
      <c r="B14" s="43" t="s">
        <v>21</v>
      </c>
      <c r="C14" s="58"/>
      <c r="D14" s="59" t="s">
        <v>42</v>
      </c>
      <c r="E14" s="60"/>
      <c r="F14" s="44"/>
      <c r="G14" s="44"/>
      <c r="H14" s="45"/>
      <c r="I14" s="44"/>
      <c r="J14" s="46"/>
    </row>
    <row r="15" spans="1:15" ht="32.25" customHeight="1" x14ac:dyDescent="0.2">
      <c r="A15" s="2"/>
      <c r="B15" s="35" t="s">
        <v>32</v>
      </c>
      <c r="C15" s="61"/>
      <c r="D15" s="54"/>
      <c r="E15" s="246"/>
      <c r="F15" s="246"/>
      <c r="G15" s="248"/>
      <c r="H15" s="248"/>
      <c r="I15" s="248" t="s">
        <v>29</v>
      </c>
      <c r="J15" s="249"/>
    </row>
    <row r="16" spans="1:15" ht="23.25" customHeight="1" x14ac:dyDescent="0.2">
      <c r="A16" s="140" t="s">
        <v>24</v>
      </c>
      <c r="B16" s="38" t="s">
        <v>24</v>
      </c>
      <c r="C16" s="62"/>
      <c r="D16" s="63"/>
      <c r="E16" s="212"/>
      <c r="F16" s="213"/>
      <c r="G16" s="212"/>
      <c r="H16" s="213"/>
      <c r="I16" s="212">
        <f>SUMIF(F57:F77,A16,I57:I77)+SUMIF(F57:F77,"PSU",I57:I77)</f>
        <v>0</v>
      </c>
      <c r="J16" s="214"/>
    </row>
    <row r="17" spans="1:10" ht="23.25" customHeight="1" x14ac:dyDescent="0.2">
      <c r="A17" s="140" t="s">
        <v>25</v>
      </c>
      <c r="B17" s="38" t="s">
        <v>25</v>
      </c>
      <c r="C17" s="62"/>
      <c r="D17" s="63"/>
      <c r="E17" s="212"/>
      <c r="F17" s="213"/>
      <c r="G17" s="212"/>
      <c r="H17" s="213"/>
      <c r="I17" s="212">
        <f>SUMIF(F57:F77,A17,I57:I77)</f>
        <v>0</v>
      </c>
      <c r="J17" s="214"/>
    </row>
    <row r="18" spans="1:10" ht="23.25" customHeight="1" x14ac:dyDescent="0.2">
      <c r="A18" s="140" t="s">
        <v>26</v>
      </c>
      <c r="B18" s="38" t="s">
        <v>26</v>
      </c>
      <c r="C18" s="62"/>
      <c r="D18" s="63"/>
      <c r="E18" s="212"/>
      <c r="F18" s="213"/>
      <c r="G18" s="212"/>
      <c r="H18" s="213"/>
      <c r="I18" s="212">
        <f>SUMIF(F57:F77,A18,I57:I77)</f>
        <v>0</v>
      </c>
      <c r="J18" s="214"/>
    </row>
    <row r="19" spans="1:10" ht="23.25" customHeight="1" x14ac:dyDescent="0.2">
      <c r="A19" s="140" t="s">
        <v>114</v>
      </c>
      <c r="B19" s="38" t="s">
        <v>27</v>
      </c>
      <c r="C19" s="62"/>
      <c r="D19" s="63"/>
      <c r="E19" s="212"/>
      <c r="F19" s="213"/>
      <c r="G19" s="212"/>
      <c r="H19" s="213"/>
      <c r="I19" s="212">
        <f>SUMIF(F57:F77,A19,I57:I77)</f>
        <v>0</v>
      </c>
      <c r="J19" s="214"/>
    </row>
    <row r="20" spans="1:10" ht="23.25" customHeight="1" x14ac:dyDescent="0.2">
      <c r="A20" s="140" t="s">
        <v>115</v>
      </c>
      <c r="B20" s="38" t="s">
        <v>28</v>
      </c>
      <c r="C20" s="62"/>
      <c r="D20" s="63"/>
      <c r="E20" s="212"/>
      <c r="F20" s="213"/>
      <c r="G20" s="212"/>
      <c r="H20" s="213"/>
      <c r="I20" s="212">
        <f>SUMIF(F57:F77,A20,I57:I77)</f>
        <v>0</v>
      </c>
      <c r="J20" s="214"/>
    </row>
    <row r="21" spans="1:10" ht="23.25" customHeight="1" x14ac:dyDescent="0.2">
      <c r="A21" s="2"/>
      <c r="B21" s="48" t="s">
        <v>29</v>
      </c>
      <c r="C21" s="64"/>
      <c r="D21" s="65"/>
      <c r="E21" s="215"/>
      <c r="F21" s="250"/>
      <c r="G21" s="215"/>
      <c r="H21" s="250"/>
      <c r="I21" s="215">
        <f>SUM(I16:J20)</f>
        <v>0</v>
      </c>
      <c r="J21" s="21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0">
        <f>ZakladDPHSniVypocet</f>
        <v>0</v>
      </c>
      <c r="H23" s="211"/>
      <c r="I23" s="211"/>
      <c r="J23" s="40" t="str">
        <f t="shared" ref="J23:J28" si="0">Mena</f>
        <v>CZK</v>
      </c>
    </row>
    <row r="24" spans="1:10" ht="23.25" customHeight="1" x14ac:dyDescent="0.2">
      <c r="A24" s="2">
        <f>(A23-INT(A23))*100</f>
        <v>0</v>
      </c>
      <c r="B24" s="38" t="s">
        <v>13</v>
      </c>
      <c r="C24" s="62"/>
      <c r="D24" s="63"/>
      <c r="E24" s="67">
        <f>SazbaDPH1</f>
        <v>15</v>
      </c>
      <c r="F24" s="39" t="s">
        <v>0</v>
      </c>
      <c r="G24" s="208">
        <f>IF(A24&gt;50, ROUNDUP(A23, 0), ROUNDDOWN(A23, 0))</f>
        <v>0</v>
      </c>
      <c r="H24" s="209"/>
      <c r="I24" s="209"/>
      <c r="J24" s="40" t="str">
        <f t="shared" si="0"/>
        <v>CZK</v>
      </c>
    </row>
    <row r="25" spans="1:10" ht="23.25" customHeight="1" x14ac:dyDescent="0.2">
      <c r="A25" s="2">
        <f>ZakladDPHZakl*SazbaDPH2/100</f>
        <v>0</v>
      </c>
      <c r="B25" s="38" t="s">
        <v>14</v>
      </c>
      <c r="C25" s="62"/>
      <c r="D25" s="63"/>
      <c r="E25" s="67">
        <v>21</v>
      </c>
      <c r="F25" s="39" t="s">
        <v>0</v>
      </c>
      <c r="G25" s="210">
        <f>ZakladDPHZaklVypocet</f>
        <v>0</v>
      </c>
      <c r="H25" s="211"/>
      <c r="I25" s="211"/>
      <c r="J25" s="40" t="str">
        <f t="shared" si="0"/>
        <v>CZK</v>
      </c>
    </row>
    <row r="26" spans="1:10" ht="23.25" customHeight="1" x14ac:dyDescent="0.2">
      <c r="A26" s="2">
        <f>(A25-INT(A25))*100</f>
        <v>0</v>
      </c>
      <c r="B26" s="32" t="s">
        <v>15</v>
      </c>
      <c r="C26" s="68"/>
      <c r="D26" s="54"/>
      <c r="E26" s="69">
        <f>SazbaDPH2</f>
        <v>21</v>
      </c>
      <c r="F26" s="30" t="s">
        <v>0</v>
      </c>
      <c r="G26" s="237">
        <f>IF(A26&gt;50, ROUNDUP(A25, 0), ROUNDDOWN(A25, 0))</f>
        <v>0</v>
      </c>
      <c r="H26" s="238"/>
      <c r="I26" s="238"/>
      <c r="J26" s="37" t="str">
        <f t="shared" si="0"/>
        <v>CZK</v>
      </c>
    </row>
    <row r="27" spans="1:10" ht="23.25" customHeight="1" thickBot="1" x14ac:dyDescent="0.25">
      <c r="A27" s="2">
        <f>ZakladDPHSni+DPHSni+ZakladDPHZakl+DPHZakl</f>
        <v>0</v>
      </c>
      <c r="B27" s="31" t="s">
        <v>4</v>
      </c>
      <c r="C27" s="70"/>
      <c r="D27" s="71"/>
      <c r="E27" s="70"/>
      <c r="F27" s="16"/>
      <c r="G27" s="239">
        <f>CenaCelkem-(ZakladDPHSni+DPHSni+ZakladDPHZakl+DPHZakl)</f>
        <v>0</v>
      </c>
      <c r="H27" s="239"/>
      <c r="I27" s="239"/>
      <c r="J27" s="41" t="str">
        <f t="shared" si="0"/>
        <v>CZK</v>
      </c>
    </row>
    <row r="28" spans="1:10" ht="27.75" hidden="1" customHeight="1" thickBot="1" x14ac:dyDescent="0.25">
      <c r="A28" s="2"/>
      <c r="B28" s="114" t="s">
        <v>23</v>
      </c>
      <c r="C28" s="115"/>
      <c r="D28" s="115"/>
      <c r="E28" s="116"/>
      <c r="F28" s="117"/>
      <c r="G28" s="218">
        <f>ZakladDPHSniVypocet+ZakladDPHZaklVypocet</f>
        <v>0</v>
      </c>
      <c r="H28" s="218"/>
      <c r="I28" s="218"/>
      <c r="J28" s="118" t="str">
        <f t="shared" si="0"/>
        <v>CZK</v>
      </c>
    </row>
    <row r="29" spans="1:10" ht="27.75" customHeight="1" thickBot="1" x14ac:dyDescent="0.25">
      <c r="A29" s="2">
        <f>(A27-INT(A27))*100</f>
        <v>0</v>
      </c>
      <c r="B29" s="114" t="s">
        <v>35</v>
      </c>
      <c r="C29" s="119"/>
      <c r="D29" s="119"/>
      <c r="E29" s="119"/>
      <c r="F29" s="120"/>
      <c r="G29" s="217">
        <f>IF(A29&gt;50, ROUNDUP(A27, 0), ROUNDDOWN(A27, 0))</f>
        <v>0</v>
      </c>
      <c r="H29" s="217"/>
      <c r="I29" s="217"/>
      <c r="J29" s="121"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51</v>
      </c>
      <c r="I32" s="26"/>
      <c r="J32" s="9"/>
    </row>
    <row r="33" spans="1:10" ht="47.25" customHeight="1" x14ac:dyDescent="0.2">
      <c r="A33" s="2"/>
      <c r="B33" s="2"/>
      <c r="J33" s="9"/>
    </row>
    <row r="34" spans="1:10" s="21" customFormat="1" ht="18.75" customHeight="1" x14ac:dyDescent="0.2">
      <c r="A34" s="20"/>
      <c r="B34" s="20"/>
      <c r="C34" s="74"/>
      <c r="D34" s="219"/>
      <c r="E34" s="220"/>
      <c r="G34" s="221"/>
      <c r="H34" s="222"/>
      <c r="I34" s="222"/>
      <c r="J34" s="25"/>
    </row>
    <row r="35" spans="1:10" ht="12.75" customHeight="1" x14ac:dyDescent="0.2">
      <c r="A35" s="2"/>
      <c r="B35" s="2"/>
      <c r="D35" s="207" t="s">
        <v>2</v>
      </c>
      <c r="E35" s="207"/>
      <c r="H35" s="10" t="s">
        <v>3</v>
      </c>
      <c r="J35" s="9"/>
    </row>
    <row r="36" spans="1:10" ht="13.5" customHeight="1" thickBot="1" x14ac:dyDescent="0.25">
      <c r="A36" s="11"/>
      <c r="B36" s="11"/>
      <c r="C36" s="75"/>
      <c r="D36" s="75"/>
      <c r="E36" s="75"/>
      <c r="F36" s="12"/>
      <c r="G36" s="12"/>
      <c r="H36" s="12"/>
      <c r="I36" s="12"/>
      <c r="J36" s="13"/>
    </row>
    <row r="37" spans="1:10" ht="27" customHeight="1" x14ac:dyDescent="0.2">
      <c r="B37" s="91" t="s">
        <v>16</v>
      </c>
      <c r="C37" s="92"/>
      <c r="D37" s="92"/>
      <c r="E37" s="92"/>
      <c r="F37" s="93"/>
      <c r="G37" s="93"/>
      <c r="H37" s="93"/>
      <c r="I37" s="93"/>
      <c r="J37" s="94"/>
    </row>
    <row r="38" spans="1:10" ht="25.5"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
      <c r="A39" s="90">
        <v>1</v>
      </c>
      <c r="B39" s="100" t="s">
        <v>52</v>
      </c>
      <c r="C39" s="202"/>
      <c r="D39" s="202"/>
      <c r="E39" s="202"/>
      <c r="F39" s="101">
        <f>'01 00 Pol'!AE44+'01 01 Pol'!AE109+'01 02 Pol'!AE219</f>
        <v>0</v>
      </c>
      <c r="G39" s="102">
        <f>'01 00 Pol'!AF44+'01 01 Pol'!AF109+'01 02 Pol'!AF219</f>
        <v>0</v>
      </c>
      <c r="H39" s="103">
        <f t="shared" ref="H39:H44" si="1">(F39*SazbaDPH1/100)+(G39*SazbaDPH2/100)</f>
        <v>0</v>
      </c>
      <c r="I39" s="103">
        <f>F39+G39+H39</f>
        <v>0</v>
      </c>
      <c r="J39" s="104" t="str">
        <f>IF(_xlfn.SINGLE(CenaCelkemVypocet)=0,"",I39/_xlfn.SINGLE(CenaCelkemVypocet)*100)</f>
        <v/>
      </c>
    </row>
    <row r="40" spans="1:10" ht="25.5" customHeight="1" x14ac:dyDescent="0.2">
      <c r="A40" s="90">
        <v>2</v>
      </c>
      <c r="B40" s="105"/>
      <c r="C40" s="206" t="s">
        <v>53</v>
      </c>
      <c r="D40" s="206"/>
      <c r="E40" s="206"/>
      <c r="F40" s="106"/>
      <c r="G40" s="107"/>
      <c r="H40" s="107">
        <f t="shared" si="1"/>
        <v>0</v>
      </c>
      <c r="I40" s="107"/>
      <c r="J40" s="108"/>
    </row>
    <row r="41" spans="1:10" ht="25.5" customHeight="1" x14ac:dyDescent="0.2">
      <c r="A41" s="90">
        <v>2</v>
      </c>
      <c r="B41" s="105" t="s">
        <v>54</v>
      </c>
      <c r="C41" s="206" t="s">
        <v>55</v>
      </c>
      <c r="D41" s="206"/>
      <c r="E41" s="206"/>
      <c r="F41" s="106">
        <f>'01 00 Pol'!AE44+'01 01 Pol'!AE109+'01 02 Pol'!AE219</f>
        <v>0</v>
      </c>
      <c r="G41" s="107">
        <f>'01 00 Pol'!AF44+'01 01 Pol'!AF109+'01 02 Pol'!AF219</f>
        <v>0</v>
      </c>
      <c r="H41" s="107">
        <f t="shared" si="1"/>
        <v>0</v>
      </c>
      <c r="I41" s="107">
        <f>F41+G41+H41</f>
        <v>0</v>
      </c>
      <c r="J41" s="108" t="str">
        <f>IF(_xlfn.SINGLE(CenaCelkemVypocet)=0,"",I41/_xlfn.SINGLE(CenaCelkemVypocet)*100)</f>
        <v/>
      </c>
    </row>
    <row r="42" spans="1:10" ht="25.5" customHeight="1" x14ac:dyDescent="0.2">
      <c r="A42" s="90">
        <v>3</v>
      </c>
      <c r="B42" s="109" t="s">
        <v>56</v>
      </c>
      <c r="C42" s="202" t="s">
        <v>57</v>
      </c>
      <c r="D42" s="202"/>
      <c r="E42" s="202"/>
      <c r="F42" s="110">
        <f>'01 00 Pol'!AE44</f>
        <v>0</v>
      </c>
      <c r="G42" s="103">
        <f>'01 00 Pol'!AF44</f>
        <v>0</v>
      </c>
      <c r="H42" s="103">
        <f t="shared" si="1"/>
        <v>0</v>
      </c>
      <c r="I42" s="103">
        <f>F42+G42+H42</f>
        <v>0</v>
      </c>
      <c r="J42" s="104" t="str">
        <f>IF(_xlfn.SINGLE(CenaCelkemVypocet)=0,"",I42/_xlfn.SINGLE(CenaCelkemVypocet)*100)</f>
        <v/>
      </c>
    </row>
    <row r="43" spans="1:10" ht="25.5" customHeight="1" x14ac:dyDescent="0.2">
      <c r="A43" s="90">
        <v>3</v>
      </c>
      <c r="B43" s="109" t="s">
        <v>54</v>
      </c>
      <c r="C43" s="202" t="s">
        <v>58</v>
      </c>
      <c r="D43" s="202"/>
      <c r="E43" s="202"/>
      <c r="F43" s="110">
        <f>'01 01 Pol'!AE109</f>
        <v>0</v>
      </c>
      <c r="G43" s="103">
        <f>'01 01 Pol'!AF109</f>
        <v>0</v>
      </c>
      <c r="H43" s="103">
        <f t="shared" si="1"/>
        <v>0</v>
      </c>
      <c r="I43" s="103">
        <f>F43+G43+H43</f>
        <v>0</v>
      </c>
      <c r="J43" s="104" t="str">
        <f>IF(_xlfn.SINGLE(CenaCelkemVypocet)=0,"",I43/_xlfn.SINGLE(CenaCelkemVypocet)*100)</f>
        <v/>
      </c>
    </row>
    <row r="44" spans="1:10" ht="25.5" customHeight="1" x14ac:dyDescent="0.2">
      <c r="A44" s="90">
        <v>3</v>
      </c>
      <c r="B44" s="109" t="s">
        <v>59</v>
      </c>
      <c r="C44" s="202" t="s">
        <v>60</v>
      </c>
      <c r="D44" s="202"/>
      <c r="E44" s="202"/>
      <c r="F44" s="110">
        <f>'01 02 Pol'!AE219</f>
        <v>0</v>
      </c>
      <c r="G44" s="103">
        <f>'01 02 Pol'!AF219</f>
        <v>0</v>
      </c>
      <c r="H44" s="103">
        <f t="shared" si="1"/>
        <v>0</v>
      </c>
      <c r="I44" s="103">
        <f>F44+G44+H44</f>
        <v>0</v>
      </c>
      <c r="J44" s="104" t="str">
        <f>IF(_xlfn.SINGLE(CenaCelkemVypocet)=0,"",I44/_xlfn.SINGLE(CenaCelkemVypocet)*100)</f>
        <v/>
      </c>
    </row>
    <row r="45" spans="1:10" ht="25.5" customHeight="1" x14ac:dyDescent="0.2">
      <c r="A45" s="90"/>
      <c r="B45" s="203" t="s">
        <v>61</v>
      </c>
      <c r="C45" s="204"/>
      <c r="D45" s="204"/>
      <c r="E45" s="205"/>
      <c r="F45" s="111">
        <f>SUMIF(A39:A44,"=1",F39:F44)</f>
        <v>0</v>
      </c>
      <c r="G45" s="112">
        <f>SUMIF(A39:A44,"=1",G39:G44)</f>
        <v>0</v>
      </c>
      <c r="H45" s="112">
        <f>SUMIF(A39:A44,"=1",H39:H44)</f>
        <v>0</v>
      </c>
      <c r="I45" s="112">
        <f>SUMIF(A39:A44,"=1",I39:I44)</f>
        <v>0</v>
      </c>
      <c r="J45" s="113">
        <f>SUMIF(A39:A44,"=1",J39:J44)</f>
        <v>0</v>
      </c>
    </row>
    <row r="47" spans="1:10" x14ac:dyDescent="0.2">
      <c r="A47" t="s">
        <v>63</v>
      </c>
      <c r="B47" t="s">
        <v>64</v>
      </c>
    </row>
    <row r="48" spans="1:10" x14ac:dyDescent="0.2">
      <c r="A48" t="s">
        <v>65</v>
      </c>
      <c r="B48" t="s">
        <v>66</v>
      </c>
    </row>
    <row r="49" spans="1:10" x14ac:dyDescent="0.2">
      <c r="A49" t="s">
        <v>67</v>
      </c>
      <c r="B49" t="s">
        <v>68</v>
      </c>
    </row>
    <row r="50" spans="1:10" x14ac:dyDescent="0.2">
      <c r="A50" t="s">
        <v>67</v>
      </c>
      <c r="B50" t="s">
        <v>69</v>
      </c>
    </row>
    <row r="51" spans="1:10" x14ac:dyDescent="0.2">
      <c r="A51" t="s">
        <v>67</v>
      </c>
      <c r="B51" t="s">
        <v>70</v>
      </c>
    </row>
    <row r="54" spans="1:10" ht="15.75" x14ac:dyDescent="0.25">
      <c r="B54" s="122" t="s">
        <v>71</v>
      </c>
    </row>
    <row r="56" spans="1:10" ht="25.5" customHeight="1" x14ac:dyDescent="0.2">
      <c r="A56" s="124"/>
      <c r="B56" s="127" t="s">
        <v>17</v>
      </c>
      <c r="C56" s="127" t="s">
        <v>5</v>
      </c>
      <c r="D56" s="128"/>
      <c r="E56" s="128"/>
      <c r="F56" s="129" t="s">
        <v>72</v>
      </c>
      <c r="G56" s="129"/>
      <c r="H56" s="129"/>
      <c r="I56" s="129" t="s">
        <v>29</v>
      </c>
      <c r="J56" s="129" t="s">
        <v>0</v>
      </c>
    </row>
    <row r="57" spans="1:10" ht="36.75" customHeight="1" x14ac:dyDescent="0.2">
      <c r="A57" s="125"/>
      <c r="B57" s="130" t="s">
        <v>73</v>
      </c>
      <c r="C57" s="200" t="s">
        <v>74</v>
      </c>
      <c r="D57" s="201"/>
      <c r="E57" s="201"/>
      <c r="F57" s="136" t="s">
        <v>24</v>
      </c>
      <c r="G57" s="137"/>
      <c r="H57" s="137"/>
      <c r="I57" s="137">
        <f>'01 02 Pol'!G8</f>
        <v>0</v>
      </c>
      <c r="J57" s="134" t="str">
        <f>IF(I78=0,"",I57/I78*100)</f>
        <v/>
      </c>
    </row>
    <row r="58" spans="1:10" ht="36.75" customHeight="1" x14ac:dyDescent="0.2">
      <c r="A58" s="125"/>
      <c r="B58" s="130" t="s">
        <v>75</v>
      </c>
      <c r="C58" s="200" t="s">
        <v>76</v>
      </c>
      <c r="D58" s="201"/>
      <c r="E58" s="201"/>
      <c r="F58" s="136" t="s">
        <v>24</v>
      </c>
      <c r="G58" s="137"/>
      <c r="H58" s="137"/>
      <c r="I58" s="137">
        <f>'01 02 Pol'!G14</f>
        <v>0</v>
      </c>
      <c r="J58" s="134" t="str">
        <f>IF(I78=0,"",I58/I78*100)</f>
        <v/>
      </c>
    </row>
    <row r="59" spans="1:10" ht="36.75" customHeight="1" x14ac:dyDescent="0.2">
      <c r="A59" s="125"/>
      <c r="B59" s="130" t="s">
        <v>77</v>
      </c>
      <c r="C59" s="200" t="s">
        <v>78</v>
      </c>
      <c r="D59" s="201"/>
      <c r="E59" s="201"/>
      <c r="F59" s="136" t="s">
        <v>24</v>
      </c>
      <c r="G59" s="137"/>
      <c r="H59" s="137"/>
      <c r="I59" s="137">
        <f>'01 02 Pol'!G37</f>
        <v>0</v>
      </c>
      <c r="J59" s="134" t="str">
        <f>IF(I78=0,"",I59/I78*100)</f>
        <v/>
      </c>
    </row>
    <row r="60" spans="1:10" ht="36.75" customHeight="1" x14ac:dyDescent="0.2">
      <c r="A60" s="125"/>
      <c r="B60" s="130" t="s">
        <v>79</v>
      </c>
      <c r="C60" s="200" t="s">
        <v>80</v>
      </c>
      <c r="D60" s="201"/>
      <c r="E60" s="201"/>
      <c r="F60" s="136" t="s">
        <v>24</v>
      </c>
      <c r="G60" s="137"/>
      <c r="H60" s="137"/>
      <c r="I60" s="137">
        <f>'01 01 Pol'!G8+'01 02 Pol'!G43</f>
        <v>0</v>
      </c>
      <c r="J60" s="134" t="str">
        <f>IF(I78=0,"",I60/I78*100)</f>
        <v/>
      </c>
    </row>
    <row r="61" spans="1:10" ht="36.75" customHeight="1" x14ac:dyDescent="0.2">
      <c r="A61" s="125"/>
      <c r="B61" s="130" t="s">
        <v>81</v>
      </c>
      <c r="C61" s="200" t="s">
        <v>82</v>
      </c>
      <c r="D61" s="201"/>
      <c r="E61" s="201"/>
      <c r="F61" s="136" t="s">
        <v>24</v>
      </c>
      <c r="G61" s="137"/>
      <c r="H61" s="137"/>
      <c r="I61" s="137">
        <f>'01 01 Pol'!G13</f>
        <v>0</v>
      </c>
      <c r="J61" s="134" t="str">
        <f>IF(I78=0,"",I61/I78*100)</f>
        <v/>
      </c>
    </row>
    <row r="62" spans="1:10" ht="36.75" customHeight="1" x14ac:dyDescent="0.2">
      <c r="A62" s="125"/>
      <c r="B62" s="130" t="s">
        <v>83</v>
      </c>
      <c r="C62" s="200" t="s">
        <v>84</v>
      </c>
      <c r="D62" s="201"/>
      <c r="E62" s="201"/>
      <c r="F62" s="136" t="s">
        <v>24</v>
      </c>
      <c r="G62" s="137"/>
      <c r="H62" s="137"/>
      <c r="I62" s="137">
        <f>'01 02 Pol'!G48</f>
        <v>0</v>
      </c>
      <c r="J62" s="134" t="str">
        <f>IF(I78=0,"",I62/I78*100)</f>
        <v/>
      </c>
    </row>
    <row r="63" spans="1:10" ht="36.75" customHeight="1" x14ac:dyDescent="0.2">
      <c r="A63" s="125"/>
      <c r="B63" s="130" t="s">
        <v>85</v>
      </c>
      <c r="C63" s="200" t="s">
        <v>86</v>
      </c>
      <c r="D63" s="201"/>
      <c r="E63" s="201"/>
      <c r="F63" s="136" t="s">
        <v>25</v>
      </c>
      <c r="G63" s="137"/>
      <c r="H63" s="137"/>
      <c r="I63" s="137">
        <f>'01 02 Pol'!G51</f>
        <v>0</v>
      </c>
      <c r="J63" s="134" t="str">
        <f>IF(I78=0,"",I63/I78*100)</f>
        <v/>
      </c>
    </row>
    <row r="64" spans="1:10" ht="36.75" customHeight="1" x14ac:dyDescent="0.2">
      <c r="A64" s="125"/>
      <c r="B64" s="130" t="s">
        <v>87</v>
      </c>
      <c r="C64" s="200" t="s">
        <v>88</v>
      </c>
      <c r="D64" s="201"/>
      <c r="E64" s="201"/>
      <c r="F64" s="136" t="s">
        <v>25</v>
      </c>
      <c r="G64" s="137"/>
      <c r="H64" s="137"/>
      <c r="I64" s="137">
        <f>'01 01 Pol'!G62+'01 02 Pol'!G57</f>
        <v>0</v>
      </c>
      <c r="J64" s="134" t="str">
        <f>IF(I78=0,"",I64/I78*100)</f>
        <v/>
      </c>
    </row>
    <row r="65" spans="1:10" ht="36.75" customHeight="1" x14ac:dyDescent="0.2">
      <c r="A65" s="125"/>
      <c r="B65" s="130" t="s">
        <v>89</v>
      </c>
      <c r="C65" s="200" t="s">
        <v>90</v>
      </c>
      <c r="D65" s="201"/>
      <c r="E65" s="201"/>
      <c r="F65" s="136" t="s">
        <v>25</v>
      </c>
      <c r="G65" s="137"/>
      <c r="H65" s="137"/>
      <c r="I65" s="137">
        <f>'01 02 Pol'!G84</f>
        <v>0</v>
      </c>
      <c r="J65" s="134" t="str">
        <f>IF(I78=0,"",I65/I78*100)</f>
        <v/>
      </c>
    </row>
    <row r="66" spans="1:10" ht="36.75" customHeight="1" x14ac:dyDescent="0.2">
      <c r="A66" s="125"/>
      <c r="B66" s="130" t="s">
        <v>91</v>
      </c>
      <c r="C66" s="200" t="s">
        <v>92</v>
      </c>
      <c r="D66" s="201"/>
      <c r="E66" s="201"/>
      <c r="F66" s="136" t="s">
        <v>25</v>
      </c>
      <c r="G66" s="137"/>
      <c r="H66" s="137"/>
      <c r="I66" s="137">
        <f>'01 01 Pol'!G69+'01 02 Pol'!G101</f>
        <v>0</v>
      </c>
      <c r="J66" s="134" t="str">
        <f>IF(I78=0,"",I66/I78*100)</f>
        <v/>
      </c>
    </row>
    <row r="67" spans="1:10" ht="36.75" customHeight="1" x14ac:dyDescent="0.2">
      <c r="A67" s="125"/>
      <c r="B67" s="130" t="s">
        <v>93</v>
      </c>
      <c r="C67" s="200" t="s">
        <v>94</v>
      </c>
      <c r="D67" s="201"/>
      <c r="E67" s="201"/>
      <c r="F67" s="136" t="s">
        <v>25</v>
      </c>
      <c r="G67" s="137"/>
      <c r="H67" s="137"/>
      <c r="I67" s="137">
        <f>'01 01 Pol'!G79</f>
        <v>0</v>
      </c>
      <c r="J67" s="134" t="str">
        <f>IF(I78=0,"",I67/I78*100)</f>
        <v/>
      </c>
    </row>
    <row r="68" spans="1:10" ht="36.75" customHeight="1" x14ac:dyDescent="0.2">
      <c r="A68" s="125"/>
      <c r="B68" s="130" t="s">
        <v>95</v>
      </c>
      <c r="C68" s="200" t="s">
        <v>96</v>
      </c>
      <c r="D68" s="201"/>
      <c r="E68" s="201"/>
      <c r="F68" s="136" t="s">
        <v>25</v>
      </c>
      <c r="G68" s="137"/>
      <c r="H68" s="137"/>
      <c r="I68" s="137">
        <f>'01 01 Pol'!G82+'01 02 Pol'!G118</f>
        <v>0</v>
      </c>
      <c r="J68" s="134" t="str">
        <f>IF(I78=0,"",I68/I78*100)</f>
        <v/>
      </c>
    </row>
    <row r="69" spans="1:10" ht="36.75" customHeight="1" x14ac:dyDescent="0.2">
      <c r="A69" s="125"/>
      <c r="B69" s="130" t="s">
        <v>97</v>
      </c>
      <c r="C69" s="200" t="s">
        <v>98</v>
      </c>
      <c r="D69" s="201"/>
      <c r="E69" s="201"/>
      <c r="F69" s="136" t="s">
        <v>25</v>
      </c>
      <c r="G69" s="137"/>
      <c r="H69" s="137"/>
      <c r="I69" s="137">
        <f>'01 02 Pol'!G126</f>
        <v>0</v>
      </c>
      <c r="J69" s="134" t="str">
        <f>IF(I78=0,"",I69/I78*100)</f>
        <v/>
      </c>
    </row>
    <row r="70" spans="1:10" ht="36.75" customHeight="1" x14ac:dyDescent="0.2">
      <c r="A70" s="125"/>
      <c r="B70" s="130" t="s">
        <v>99</v>
      </c>
      <c r="C70" s="200" t="s">
        <v>100</v>
      </c>
      <c r="D70" s="201"/>
      <c r="E70" s="201"/>
      <c r="F70" s="136" t="s">
        <v>25</v>
      </c>
      <c r="G70" s="137"/>
      <c r="H70" s="137"/>
      <c r="I70" s="137">
        <f>'01 02 Pol'!G137</f>
        <v>0</v>
      </c>
      <c r="J70" s="134" t="str">
        <f>IF(I78=0,"",I70/I78*100)</f>
        <v/>
      </c>
    </row>
    <row r="71" spans="1:10" ht="36.75" customHeight="1" x14ac:dyDescent="0.2">
      <c r="A71" s="125"/>
      <c r="B71" s="130" t="s">
        <v>101</v>
      </c>
      <c r="C71" s="200" t="s">
        <v>102</v>
      </c>
      <c r="D71" s="201"/>
      <c r="E71" s="201"/>
      <c r="F71" s="136" t="s">
        <v>25</v>
      </c>
      <c r="G71" s="137"/>
      <c r="H71" s="137"/>
      <c r="I71" s="137">
        <f>'01 02 Pol'!G153</f>
        <v>0</v>
      </c>
      <c r="J71" s="134" t="str">
        <f>IF(I78=0,"",I71/I78*100)</f>
        <v/>
      </c>
    </row>
    <row r="72" spans="1:10" ht="36.75" customHeight="1" x14ac:dyDescent="0.2">
      <c r="A72" s="125"/>
      <c r="B72" s="130" t="s">
        <v>103</v>
      </c>
      <c r="C72" s="200" t="s">
        <v>104</v>
      </c>
      <c r="D72" s="201"/>
      <c r="E72" s="201"/>
      <c r="F72" s="136" t="s">
        <v>25</v>
      </c>
      <c r="G72" s="137"/>
      <c r="H72" s="137"/>
      <c r="I72" s="137">
        <f>'01 02 Pol'!G163</f>
        <v>0</v>
      </c>
      <c r="J72" s="134" t="str">
        <f>IF(I78=0,"",I72/I78*100)</f>
        <v/>
      </c>
    </row>
    <row r="73" spans="1:10" ht="36.75" customHeight="1" x14ac:dyDescent="0.2">
      <c r="A73" s="125"/>
      <c r="B73" s="130" t="s">
        <v>105</v>
      </c>
      <c r="C73" s="200" t="s">
        <v>106</v>
      </c>
      <c r="D73" s="201"/>
      <c r="E73" s="201"/>
      <c r="F73" s="136" t="s">
        <v>25</v>
      </c>
      <c r="G73" s="137"/>
      <c r="H73" s="137"/>
      <c r="I73" s="137">
        <f>'01 02 Pol'!G190</f>
        <v>0</v>
      </c>
      <c r="J73" s="134" t="str">
        <f>IF(I78=0,"",I73/I78*100)</f>
        <v/>
      </c>
    </row>
    <row r="74" spans="1:10" ht="36.75" customHeight="1" x14ac:dyDescent="0.2">
      <c r="A74" s="125"/>
      <c r="B74" s="130" t="s">
        <v>107</v>
      </c>
      <c r="C74" s="200" t="s">
        <v>108</v>
      </c>
      <c r="D74" s="201"/>
      <c r="E74" s="201"/>
      <c r="F74" s="136" t="s">
        <v>25</v>
      </c>
      <c r="G74" s="137"/>
      <c r="H74" s="137"/>
      <c r="I74" s="137">
        <f>'01 02 Pol'!G196</f>
        <v>0</v>
      </c>
      <c r="J74" s="134" t="str">
        <f>IF(I78=0,"",I74/I78*100)</f>
        <v/>
      </c>
    </row>
    <row r="75" spans="1:10" ht="36.75" customHeight="1" x14ac:dyDescent="0.2">
      <c r="A75" s="125"/>
      <c r="B75" s="130" t="s">
        <v>109</v>
      </c>
      <c r="C75" s="200" t="s">
        <v>110</v>
      </c>
      <c r="D75" s="201"/>
      <c r="E75" s="201"/>
      <c r="F75" s="136" t="s">
        <v>26</v>
      </c>
      <c r="G75" s="137"/>
      <c r="H75" s="137"/>
      <c r="I75" s="137">
        <f>'01 01 Pol'!G86+'01 02 Pol'!G202</f>
        <v>0</v>
      </c>
      <c r="J75" s="134" t="str">
        <f>IF(I78=0,"",I75/I78*100)</f>
        <v/>
      </c>
    </row>
    <row r="76" spans="1:10" ht="36.75" customHeight="1" x14ac:dyDescent="0.2">
      <c r="A76" s="125"/>
      <c r="B76" s="130" t="s">
        <v>111</v>
      </c>
      <c r="C76" s="200" t="s">
        <v>112</v>
      </c>
      <c r="D76" s="201"/>
      <c r="E76" s="201"/>
      <c r="F76" s="136" t="s">
        <v>113</v>
      </c>
      <c r="G76" s="137"/>
      <c r="H76" s="137"/>
      <c r="I76" s="137">
        <f>'01 01 Pol'!G93</f>
        <v>0</v>
      </c>
      <c r="J76" s="134" t="str">
        <f>IF(I78=0,"",I76/I78*100)</f>
        <v/>
      </c>
    </row>
    <row r="77" spans="1:10" ht="36.75" customHeight="1" x14ac:dyDescent="0.2">
      <c r="A77" s="125"/>
      <c r="B77" s="130" t="s">
        <v>114</v>
      </c>
      <c r="C77" s="200" t="s">
        <v>27</v>
      </c>
      <c r="D77" s="201"/>
      <c r="E77" s="201"/>
      <c r="F77" s="136" t="s">
        <v>114</v>
      </c>
      <c r="G77" s="137"/>
      <c r="H77" s="137"/>
      <c r="I77" s="137">
        <f>'01 00 Pol'!G8</f>
        <v>0</v>
      </c>
      <c r="J77" s="134" t="str">
        <f>IF(I78=0,"",I77/I78*100)</f>
        <v/>
      </c>
    </row>
    <row r="78" spans="1:10" ht="25.5" customHeight="1" x14ac:dyDescent="0.2">
      <c r="A78" s="126"/>
      <c r="B78" s="131" t="s">
        <v>1</v>
      </c>
      <c r="C78" s="132"/>
      <c r="D78" s="133"/>
      <c r="E78" s="133"/>
      <c r="F78" s="138"/>
      <c r="G78" s="139"/>
      <c r="H78" s="139"/>
      <c r="I78" s="139">
        <f>SUM(I57:I77)</f>
        <v>0</v>
      </c>
      <c r="J78" s="135">
        <f>SUM(J57:J77)</f>
        <v>0</v>
      </c>
    </row>
    <row r="79" spans="1:10" x14ac:dyDescent="0.2">
      <c r="F79" s="88"/>
      <c r="G79" s="88"/>
      <c r="H79" s="88"/>
      <c r="I79" s="88"/>
      <c r="J79" s="89"/>
    </row>
    <row r="80" spans="1:10" x14ac:dyDescent="0.2">
      <c r="F80" s="88"/>
      <c r="G80" s="88"/>
      <c r="H80" s="88"/>
      <c r="I80" s="88"/>
      <c r="J80" s="89"/>
    </row>
    <row r="81" spans="6:10" x14ac:dyDescent="0.2">
      <c r="F81" s="88"/>
      <c r="G81" s="88"/>
      <c r="H81" s="88"/>
      <c r="I81" s="88"/>
      <c r="J81" s="89"/>
    </row>
  </sheetData>
  <sheetProtection algorithmName="SHA-512" hashValue="dRR/SKWOmXXpuPJAH0KnZDaHoy7Dw1AFe8XVVlGsvXMpKBLwfoxQHiQmTAg3HM/3LCHZFhZBO4IciFbJrvLzZg==" saltValue="/Io1p6DC8NdrNT0pWg/Ym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B45:E45"/>
    <mergeCell ref="C57:E57"/>
    <mergeCell ref="C58:E58"/>
    <mergeCell ref="C59:E59"/>
    <mergeCell ref="C60:E60"/>
    <mergeCell ref="C61:E61"/>
    <mergeCell ref="C62:E62"/>
    <mergeCell ref="C63:E63"/>
    <mergeCell ref="C64:E64"/>
    <mergeCell ref="C65:E65"/>
    <mergeCell ref="C66:E66"/>
    <mergeCell ref="C67:E67"/>
    <mergeCell ref="C68:E68"/>
    <mergeCell ref="C69:E69"/>
    <mergeCell ref="C75:E75"/>
    <mergeCell ref="C76:E76"/>
    <mergeCell ref="C77:E77"/>
    <mergeCell ref="C70:E70"/>
    <mergeCell ref="C71:E71"/>
    <mergeCell ref="C72:E72"/>
    <mergeCell ref="C73:E73"/>
    <mergeCell ref="C74:E7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zQ8SpS1mRgcUh1CELuzlYa0ai8pUZNfu6GeCsoE0SG12AdvhuFX2gEyG2T2bjsEqAPR/j0W0SakWtM+SkjowlA==" saltValue="mMcUogEVgE6fz00isf8dP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F14A-B5BE-4235-B989-8BB0909C1B34}">
  <sheetPr>
    <tabColor theme="7" tint="0.39997558519241921"/>
    <outlinePr summaryBelow="0"/>
  </sheetPr>
  <dimension ref="A1:BH5000"/>
  <sheetViews>
    <sheetView workbookViewId="0">
      <pane ySplit="7" topLeftCell="A19" activePane="bottomLeft" state="frozen"/>
      <selection pane="bottomLeft" activeCell="C15" sqref="C15:G15"/>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116</v>
      </c>
      <c r="B1" s="259"/>
      <c r="C1" s="259"/>
      <c r="D1" s="259"/>
      <c r="E1" s="259"/>
      <c r="F1" s="259"/>
      <c r="G1" s="259"/>
      <c r="AG1" t="s">
        <v>117</v>
      </c>
    </row>
    <row r="2" spans="1:60" ht="25.15" customHeight="1" x14ac:dyDescent="0.2">
      <c r="A2" s="141" t="s">
        <v>7</v>
      </c>
      <c r="B2" s="49" t="s">
        <v>43</v>
      </c>
      <c r="C2" s="260" t="s">
        <v>44</v>
      </c>
      <c r="D2" s="261"/>
      <c r="E2" s="261"/>
      <c r="F2" s="261"/>
      <c r="G2" s="262"/>
      <c r="AG2" t="s">
        <v>118</v>
      </c>
    </row>
    <row r="3" spans="1:60" ht="25.15" customHeight="1" x14ac:dyDescent="0.2">
      <c r="A3" s="141" t="s">
        <v>8</v>
      </c>
      <c r="B3" s="49" t="s">
        <v>54</v>
      </c>
      <c r="C3" s="260" t="s">
        <v>55</v>
      </c>
      <c r="D3" s="261"/>
      <c r="E3" s="261"/>
      <c r="F3" s="261"/>
      <c r="G3" s="262"/>
      <c r="AC3" s="123" t="s">
        <v>118</v>
      </c>
      <c r="AG3" t="s">
        <v>119</v>
      </c>
    </row>
    <row r="4" spans="1:60" ht="25.15" customHeight="1" x14ac:dyDescent="0.2">
      <c r="A4" s="142" t="s">
        <v>9</v>
      </c>
      <c r="B4" s="143" t="s">
        <v>56</v>
      </c>
      <c r="C4" s="263" t="s">
        <v>57</v>
      </c>
      <c r="D4" s="264"/>
      <c r="E4" s="264"/>
      <c r="F4" s="264"/>
      <c r="G4" s="265"/>
      <c r="AG4" t="s">
        <v>120</v>
      </c>
    </row>
    <row r="5" spans="1:60" x14ac:dyDescent="0.2">
      <c r="D5" s="10"/>
    </row>
    <row r="6" spans="1:60" ht="38.25" x14ac:dyDescent="0.2">
      <c r="A6" s="145" t="s">
        <v>121</v>
      </c>
      <c r="B6" s="147" t="s">
        <v>122</v>
      </c>
      <c r="C6" s="147" t="s">
        <v>123</v>
      </c>
      <c r="D6" s="146" t="s">
        <v>124</v>
      </c>
      <c r="E6" s="145" t="s">
        <v>125</v>
      </c>
      <c r="F6" s="144" t="s">
        <v>126</v>
      </c>
      <c r="G6" s="145" t="s">
        <v>29</v>
      </c>
      <c r="H6" s="148" t="s">
        <v>30</v>
      </c>
      <c r="I6" s="148" t="s">
        <v>127</v>
      </c>
      <c r="J6" s="148" t="s">
        <v>31</v>
      </c>
      <c r="K6" s="148" t="s">
        <v>128</v>
      </c>
      <c r="L6" s="148" t="s">
        <v>129</v>
      </c>
      <c r="M6" s="148" t="s">
        <v>130</v>
      </c>
      <c r="N6" s="148" t="s">
        <v>131</v>
      </c>
      <c r="O6" s="148" t="s">
        <v>132</v>
      </c>
      <c r="P6" s="148" t="s">
        <v>133</v>
      </c>
      <c r="Q6" s="148" t="s">
        <v>134</v>
      </c>
      <c r="R6" s="148" t="s">
        <v>135</v>
      </c>
      <c r="S6" s="148" t="s">
        <v>136</v>
      </c>
      <c r="T6" s="148" t="s">
        <v>137</v>
      </c>
      <c r="U6" s="148" t="s">
        <v>138</v>
      </c>
      <c r="V6" s="148" t="s">
        <v>139</v>
      </c>
      <c r="W6" s="148" t="s">
        <v>140</v>
      </c>
      <c r="X6" s="148" t="s">
        <v>141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4" t="s">
        <v>142</v>
      </c>
      <c r="B8" s="165" t="s">
        <v>114</v>
      </c>
      <c r="C8" s="179" t="s">
        <v>27</v>
      </c>
      <c r="D8" s="166"/>
      <c r="E8" s="167"/>
      <c r="F8" s="168"/>
      <c r="G8" s="168">
        <f>SUMIF(AG9:AG42,"&lt;&gt;NOR",G9:G42)</f>
        <v>0</v>
      </c>
      <c r="H8" s="168"/>
      <c r="I8" s="168">
        <f>SUM(I9:I42)</f>
        <v>0</v>
      </c>
      <c r="J8" s="168"/>
      <c r="K8" s="168">
        <f>SUM(K9:K42)</f>
        <v>0</v>
      </c>
      <c r="L8" s="168"/>
      <c r="M8" s="168">
        <f>SUM(M9:M42)</f>
        <v>0</v>
      </c>
      <c r="N8" s="167"/>
      <c r="O8" s="167">
        <f>SUM(O9:O42)</f>
        <v>0</v>
      </c>
      <c r="P8" s="167"/>
      <c r="Q8" s="167">
        <f>SUM(Q9:Q42)</f>
        <v>0</v>
      </c>
      <c r="R8" s="168"/>
      <c r="S8" s="168"/>
      <c r="T8" s="169"/>
      <c r="U8" s="163"/>
      <c r="V8" s="163">
        <f>SUM(V9:V42)</f>
        <v>0</v>
      </c>
      <c r="W8" s="163"/>
      <c r="X8" s="163"/>
      <c r="AG8" t="s">
        <v>143</v>
      </c>
    </row>
    <row r="9" spans="1:60" outlineLevel="1" x14ac:dyDescent="0.2">
      <c r="A9" s="170">
        <v>1</v>
      </c>
      <c r="B9" s="171" t="s">
        <v>144</v>
      </c>
      <c r="C9" s="180" t="s">
        <v>145</v>
      </c>
      <c r="D9" s="172" t="s">
        <v>146</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147</v>
      </c>
      <c r="T9" s="176" t="s">
        <v>148</v>
      </c>
      <c r="U9" s="159">
        <v>0</v>
      </c>
      <c r="V9" s="159">
        <f>ROUND(E9*U9,2)</f>
        <v>0</v>
      </c>
      <c r="W9" s="159"/>
      <c r="X9" s="159" t="s">
        <v>149</v>
      </c>
      <c r="Y9" s="149"/>
      <c r="Z9" s="149"/>
      <c r="AA9" s="149"/>
      <c r="AB9" s="149"/>
      <c r="AC9" s="149"/>
      <c r="AD9" s="149"/>
      <c r="AE9" s="149"/>
      <c r="AF9" s="149"/>
      <c r="AG9" s="149" t="s">
        <v>150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5" t="s">
        <v>194</v>
      </c>
      <c r="D10" s="256"/>
      <c r="E10" s="256"/>
      <c r="F10" s="256"/>
      <c r="G10" s="256"/>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151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57" t="s">
        <v>152</v>
      </c>
      <c r="D11" s="258"/>
      <c r="E11" s="258"/>
      <c r="F11" s="258"/>
      <c r="G11" s="258"/>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151</v>
      </c>
      <c r="AH11" s="149"/>
      <c r="AI11" s="149"/>
      <c r="AJ11" s="149"/>
      <c r="AK11" s="149"/>
      <c r="AL11" s="149"/>
      <c r="AM11" s="149"/>
      <c r="AN11" s="149"/>
      <c r="AO11" s="149"/>
      <c r="AP11" s="149"/>
      <c r="AQ11" s="149"/>
      <c r="AR11" s="149"/>
      <c r="AS11" s="149"/>
      <c r="AT11" s="149"/>
      <c r="AU11" s="149"/>
      <c r="AV11" s="149"/>
      <c r="AW11" s="149"/>
      <c r="AX11" s="149"/>
      <c r="AY11" s="149"/>
      <c r="AZ11" s="149"/>
      <c r="BA11" s="177" t="str">
        <f>C11</f>
        <v>-	zajistit staveništní napojovací body energií (vody a energií), jejich měření a jejich úhradu, přičemž místo napojení určí objednatel;</v>
      </c>
      <c r="BB11" s="149"/>
      <c r="BC11" s="149"/>
      <c r="BD11" s="149"/>
      <c r="BE11" s="149"/>
      <c r="BF11" s="149"/>
      <c r="BG11" s="149"/>
      <c r="BH11" s="149"/>
    </row>
    <row r="12" spans="1:60" ht="22.5" outlineLevel="1" x14ac:dyDescent="0.2">
      <c r="A12" s="156"/>
      <c r="B12" s="157"/>
      <c r="C12" s="257" t="s">
        <v>153</v>
      </c>
      <c r="D12" s="258"/>
      <c r="E12" s="258"/>
      <c r="F12" s="258"/>
      <c r="G12" s="258"/>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151</v>
      </c>
      <c r="AH12" s="149"/>
      <c r="AI12" s="149"/>
      <c r="AJ12" s="149"/>
      <c r="AK12" s="149"/>
      <c r="AL12" s="149"/>
      <c r="AM12" s="149"/>
      <c r="AN12" s="149"/>
      <c r="AO12" s="149"/>
      <c r="AP12" s="149"/>
      <c r="AQ12" s="149"/>
      <c r="AR12" s="149"/>
      <c r="AS12" s="149"/>
      <c r="AT12" s="149"/>
      <c r="AU12" s="149"/>
      <c r="AV12" s="149"/>
      <c r="AW12" s="149"/>
      <c r="AX12" s="149"/>
      <c r="AY12" s="149"/>
      <c r="AZ12" s="149"/>
      <c r="BA12" s="177" t="str">
        <f>C12</f>
        <v>-	provést celkový úklid stavby a dotčeného okolí, provést likvidaci zařízení staveniště do 5 kalendářních dnů ode dne předání hotového díla bez vad a nedodělků</v>
      </c>
      <c r="BB12" s="149"/>
      <c r="BC12" s="149"/>
      <c r="BD12" s="149"/>
      <c r="BE12" s="149"/>
      <c r="BF12" s="149"/>
      <c r="BG12" s="149"/>
      <c r="BH12" s="149"/>
    </row>
    <row r="13" spans="1:60" outlineLevel="1" x14ac:dyDescent="0.2">
      <c r="A13" s="156"/>
      <c r="B13" s="157"/>
      <c r="C13" s="257" t="s">
        <v>154</v>
      </c>
      <c r="D13" s="258"/>
      <c r="E13" s="258"/>
      <c r="F13" s="258"/>
      <c r="G13" s="258"/>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151</v>
      </c>
      <c r="AH13" s="149"/>
      <c r="AI13" s="149"/>
      <c r="AJ13" s="149"/>
      <c r="AK13" s="149"/>
      <c r="AL13" s="149"/>
      <c r="AM13" s="149"/>
      <c r="AN13" s="149"/>
      <c r="AO13" s="149"/>
      <c r="AP13" s="149"/>
      <c r="AQ13" s="149"/>
      <c r="AR13" s="149"/>
      <c r="AS13" s="149"/>
      <c r="AT13" s="149"/>
      <c r="AU13" s="149"/>
      <c r="AV13" s="149"/>
      <c r="AW13" s="149"/>
      <c r="AX13" s="149"/>
      <c r="AY13" s="149"/>
      <c r="AZ13" s="149"/>
      <c r="BA13" s="177" t="str">
        <f>C13</f>
        <v>-	zajistit veškerá technická a organizační opatření související s bezpečností a ochranou lidí a majetku;</v>
      </c>
      <c r="BB13" s="149"/>
      <c r="BC13" s="149"/>
      <c r="BD13" s="149"/>
      <c r="BE13" s="149"/>
      <c r="BF13" s="149"/>
      <c r="BG13" s="149"/>
      <c r="BH13" s="149"/>
    </row>
    <row r="14" spans="1:60" outlineLevel="1" x14ac:dyDescent="0.2">
      <c r="A14" s="156"/>
      <c r="B14" s="157"/>
      <c r="C14" s="257" t="s">
        <v>155</v>
      </c>
      <c r="D14" s="258"/>
      <c r="E14" s="258"/>
      <c r="F14" s="258"/>
      <c r="G14" s="258"/>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151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57" t="s">
        <v>156</v>
      </c>
      <c r="D15" s="258"/>
      <c r="E15" s="258"/>
      <c r="F15" s="258"/>
      <c r="G15" s="258"/>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151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57" t="s">
        <v>157</v>
      </c>
      <c r="D16" s="258"/>
      <c r="E16" s="258"/>
      <c r="F16" s="258"/>
      <c r="G16" s="258"/>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151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0">
        <v>2</v>
      </c>
      <c r="B17" s="171" t="s">
        <v>158</v>
      </c>
      <c r="C17" s="180" t="s">
        <v>159</v>
      </c>
      <c r="D17" s="172" t="s">
        <v>146</v>
      </c>
      <c r="E17" s="173">
        <v>1</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147</v>
      </c>
      <c r="T17" s="176" t="s">
        <v>148</v>
      </c>
      <c r="U17" s="159">
        <v>0</v>
      </c>
      <c r="V17" s="159">
        <f>ROUND(E17*U17,2)</f>
        <v>0</v>
      </c>
      <c r="W17" s="159"/>
      <c r="X17" s="159" t="s">
        <v>149</v>
      </c>
      <c r="Y17" s="149"/>
      <c r="Z17" s="149"/>
      <c r="AA17" s="149"/>
      <c r="AB17" s="149"/>
      <c r="AC17" s="149"/>
      <c r="AD17" s="149"/>
      <c r="AE17" s="149"/>
      <c r="AF17" s="149"/>
      <c r="AG17" s="149" t="s">
        <v>160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55" t="s">
        <v>161</v>
      </c>
      <c r="D18" s="256"/>
      <c r="E18" s="256"/>
      <c r="F18" s="256"/>
      <c r="G18" s="256"/>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151</v>
      </c>
      <c r="AH18" s="149"/>
      <c r="AI18" s="149"/>
      <c r="AJ18" s="149"/>
      <c r="AK18" s="149"/>
      <c r="AL18" s="149"/>
      <c r="AM18" s="149"/>
      <c r="AN18" s="149"/>
      <c r="AO18" s="149"/>
      <c r="AP18" s="149"/>
      <c r="AQ18" s="149"/>
      <c r="AR18" s="149"/>
      <c r="AS18" s="149"/>
      <c r="AT18" s="149"/>
      <c r="AU18" s="149"/>
      <c r="AV18" s="149"/>
      <c r="AW18" s="149"/>
      <c r="AX18" s="149"/>
      <c r="AY18" s="149"/>
      <c r="AZ18" s="149"/>
      <c r="BA18" s="177" t="str">
        <f>C18</f>
        <v>Náklady spojené s povinným pojištěním dodavatele nebo stavebního díla či jeho části, v rozsahu obchodních podmínek.</v>
      </c>
      <c r="BB18" s="149"/>
      <c r="BC18" s="149"/>
      <c r="BD18" s="149"/>
      <c r="BE18" s="149"/>
      <c r="BF18" s="149"/>
      <c r="BG18" s="149"/>
      <c r="BH18" s="149"/>
    </row>
    <row r="19" spans="1:60" outlineLevel="1" x14ac:dyDescent="0.2">
      <c r="A19" s="170">
        <v>3</v>
      </c>
      <c r="B19" s="171" t="s">
        <v>162</v>
      </c>
      <c r="C19" s="180" t="s">
        <v>163</v>
      </c>
      <c r="D19" s="172" t="s">
        <v>146</v>
      </c>
      <c r="E19" s="173">
        <v>1</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164</v>
      </c>
      <c r="T19" s="176" t="s">
        <v>148</v>
      </c>
      <c r="U19" s="159">
        <v>0</v>
      </c>
      <c r="V19" s="159">
        <f>ROUND(E19*U19,2)</f>
        <v>0</v>
      </c>
      <c r="W19" s="159"/>
      <c r="X19" s="159" t="s">
        <v>149</v>
      </c>
      <c r="Y19" s="149"/>
      <c r="Z19" s="149"/>
      <c r="AA19" s="149"/>
      <c r="AB19" s="149"/>
      <c r="AC19" s="149"/>
      <c r="AD19" s="149"/>
      <c r="AE19" s="149"/>
      <c r="AF19" s="149"/>
      <c r="AG19" s="149" t="s">
        <v>150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56"/>
      <c r="B20" s="157"/>
      <c r="C20" s="255" t="s">
        <v>165</v>
      </c>
      <c r="D20" s="256"/>
      <c r="E20" s="256"/>
      <c r="F20" s="256"/>
      <c r="G20" s="256"/>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151</v>
      </c>
      <c r="AH20" s="149"/>
      <c r="AI20" s="149"/>
      <c r="AJ20" s="149"/>
      <c r="AK20" s="149"/>
      <c r="AL20" s="149"/>
      <c r="AM20" s="149"/>
      <c r="AN20" s="149"/>
      <c r="AO20" s="149"/>
      <c r="AP20" s="149"/>
      <c r="AQ20" s="149"/>
      <c r="AR20" s="149"/>
      <c r="AS20" s="149"/>
      <c r="AT20" s="149"/>
      <c r="AU20" s="149"/>
      <c r="AV20" s="149"/>
      <c r="AW20" s="149"/>
      <c r="AX20" s="149"/>
      <c r="AY20" s="149"/>
      <c r="AZ20" s="149"/>
      <c r="BA20" s="177" t="str">
        <f>C20</f>
        <v>-	zajistit a provést nutné zkoušky dle ČSN, případně dle jiných norem, vztahujících se k prováděnému dílu včetně pořízení protokolů s výsledky zkoušek;</v>
      </c>
      <c r="BB20" s="149"/>
      <c r="BC20" s="149"/>
      <c r="BD20" s="149"/>
      <c r="BE20" s="149"/>
      <c r="BF20" s="149"/>
      <c r="BG20" s="149"/>
      <c r="BH20" s="149"/>
    </row>
    <row r="21" spans="1:60" ht="33.75" outlineLevel="1" x14ac:dyDescent="0.2">
      <c r="A21" s="156"/>
      <c r="B21" s="157"/>
      <c r="C21" s="257" t="s">
        <v>166</v>
      </c>
      <c r="D21" s="258"/>
      <c r="E21" s="258"/>
      <c r="F21" s="258"/>
      <c r="G21" s="258"/>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151</v>
      </c>
      <c r="AH21" s="149"/>
      <c r="AI21" s="149"/>
      <c r="AJ21" s="149"/>
      <c r="AK21" s="149"/>
      <c r="AL21" s="149"/>
      <c r="AM21" s="149"/>
      <c r="AN21" s="149"/>
      <c r="AO21" s="149"/>
      <c r="AP21" s="149"/>
      <c r="AQ21" s="149"/>
      <c r="AR21" s="149"/>
      <c r="AS21" s="149"/>
      <c r="AT21" s="149"/>
      <c r="AU21" s="149"/>
      <c r="AV21" s="149"/>
      <c r="AW21" s="149"/>
      <c r="AX21" s="149"/>
      <c r="AY21" s="149"/>
      <c r="AZ21" s="149"/>
      <c r="BA21" s="177" t="str">
        <f>C21</f>
        <v>-	zajistit atesty a doklady o požadovaných vlastnostech výrobků (dle zákona č. 22/1997 Sb., o technických požadavcích na výrobky a o změně a doplnění některých zákonů – prohlášení o shodě) a revize veškerých elektrických zařízení s případným odstraněním uvedených závad;</v>
      </c>
      <c r="BB21" s="149"/>
      <c r="BC21" s="149"/>
      <c r="BD21" s="149"/>
      <c r="BE21" s="149"/>
      <c r="BF21" s="149"/>
      <c r="BG21" s="149"/>
      <c r="BH21" s="149"/>
    </row>
    <row r="22" spans="1:60" outlineLevel="1" x14ac:dyDescent="0.2">
      <c r="A22" s="156"/>
      <c r="B22" s="157"/>
      <c r="C22" s="257" t="s">
        <v>167</v>
      </c>
      <c r="D22" s="258"/>
      <c r="E22" s="258"/>
      <c r="F22" s="258"/>
      <c r="G22" s="258"/>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151</v>
      </c>
      <c r="AH22" s="149"/>
      <c r="AI22" s="149"/>
      <c r="AJ22" s="149"/>
      <c r="AK22" s="149"/>
      <c r="AL22" s="149"/>
      <c r="AM22" s="149"/>
      <c r="AN22" s="149"/>
      <c r="AO22" s="149"/>
      <c r="AP22" s="149"/>
      <c r="AQ22" s="149"/>
      <c r="AR22" s="149"/>
      <c r="AS22" s="149"/>
      <c r="AT22" s="149"/>
      <c r="AU22" s="149"/>
      <c r="AV22" s="149"/>
      <c r="AW22" s="149"/>
      <c r="AX22" s="149"/>
      <c r="AY22" s="149"/>
      <c r="AZ22" s="149"/>
      <c r="BA22" s="177" t="str">
        <f>C22</f>
        <v>-	zajistit certifikáty jednotlivých výrobků a materiálů použitých ve stavebních konstrukcích a systémech včetně návodů k užívání;</v>
      </c>
      <c r="BB22" s="149"/>
      <c r="BC22" s="149"/>
      <c r="BD22" s="149"/>
      <c r="BE22" s="149"/>
      <c r="BF22" s="149"/>
      <c r="BG22" s="149"/>
      <c r="BH22" s="149"/>
    </row>
    <row r="23" spans="1:60" ht="22.5" outlineLevel="1" x14ac:dyDescent="0.2">
      <c r="A23" s="156"/>
      <c r="B23" s="157"/>
      <c r="C23" s="257" t="s">
        <v>168</v>
      </c>
      <c r="D23" s="258"/>
      <c r="E23" s="258"/>
      <c r="F23" s="258"/>
      <c r="G23" s="258"/>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151</v>
      </c>
      <c r="AH23" s="149"/>
      <c r="AI23" s="149"/>
      <c r="AJ23" s="149"/>
      <c r="AK23" s="149"/>
      <c r="AL23" s="149"/>
      <c r="AM23" s="149"/>
      <c r="AN23" s="149"/>
      <c r="AO23" s="149"/>
      <c r="AP23" s="149"/>
      <c r="AQ23" s="149"/>
      <c r="AR23" s="149"/>
      <c r="AS23" s="149"/>
      <c r="AT23" s="149"/>
      <c r="AU23" s="149"/>
      <c r="AV23" s="149"/>
      <c r="AW23" s="149"/>
      <c r="AX23" s="149"/>
      <c r="AY23" s="149"/>
      <c r="AZ23" s="149"/>
      <c r="BA23" s="177" t="str">
        <f>C23</f>
        <v>-	zajistit všechny ostatní nezbytné zkoušky, atesty a revize podle ČSN, případně jiných právních nebo technických předpisů platných v době provádění a předání díla, kterými bude prokázáno dosažení předepsané kvality a předepsaných technických parametrů díla;</v>
      </c>
      <c r="BB23" s="149"/>
      <c r="BC23" s="149"/>
      <c r="BD23" s="149"/>
      <c r="BE23" s="149"/>
      <c r="BF23" s="149"/>
      <c r="BG23" s="149"/>
      <c r="BH23" s="149"/>
    </row>
    <row r="24" spans="1:60" outlineLevel="1" x14ac:dyDescent="0.2">
      <c r="A24" s="170">
        <v>4</v>
      </c>
      <c r="B24" s="171" t="s">
        <v>169</v>
      </c>
      <c r="C24" s="180" t="s">
        <v>170</v>
      </c>
      <c r="D24" s="172" t="s">
        <v>146</v>
      </c>
      <c r="E24" s="173">
        <v>1</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164</v>
      </c>
      <c r="T24" s="176" t="s">
        <v>148</v>
      </c>
      <c r="U24" s="159">
        <v>0</v>
      </c>
      <c r="V24" s="159">
        <f>ROUND(E24*U24,2)</f>
        <v>0</v>
      </c>
      <c r="W24" s="159"/>
      <c r="X24" s="159" t="s">
        <v>149</v>
      </c>
      <c r="Y24" s="149"/>
      <c r="Z24" s="149"/>
      <c r="AA24" s="149"/>
      <c r="AB24" s="149"/>
      <c r="AC24" s="149"/>
      <c r="AD24" s="149"/>
      <c r="AE24" s="149"/>
      <c r="AF24" s="149"/>
      <c r="AG24" s="149" t="s">
        <v>150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56"/>
      <c r="B25" s="157"/>
      <c r="C25" s="255" t="s">
        <v>171</v>
      </c>
      <c r="D25" s="256"/>
      <c r="E25" s="256"/>
      <c r="F25" s="256"/>
      <c r="G25" s="256"/>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151</v>
      </c>
      <c r="AH25" s="149"/>
      <c r="AI25" s="149"/>
      <c r="AJ25" s="149"/>
      <c r="AK25" s="149"/>
      <c r="AL25" s="149"/>
      <c r="AM25" s="149"/>
      <c r="AN25" s="149"/>
      <c r="AO25" s="149"/>
      <c r="AP25" s="149"/>
      <c r="AQ25" s="149"/>
      <c r="AR25" s="149"/>
      <c r="AS25" s="149"/>
      <c r="AT25" s="149"/>
      <c r="AU25" s="149"/>
      <c r="AV25" s="149"/>
      <c r="AW25" s="149"/>
      <c r="AX25" s="149"/>
      <c r="AY25" s="149"/>
      <c r="AZ25" s="149"/>
      <c r="BA25" s="177" t="str">
        <f>C25</f>
        <v>-	Zajistit opatření k dočasné ochraně konstrukcí a staveb sousedících s prostory staveniště a opatření k ochraně a zabezpečení strojů a materiálů na staveništi;</v>
      </c>
      <c r="BB25" s="149"/>
      <c r="BC25" s="149"/>
      <c r="BD25" s="149"/>
      <c r="BE25" s="149"/>
      <c r="BF25" s="149"/>
      <c r="BG25" s="149"/>
      <c r="BH25" s="149"/>
    </row>
    <row r="26" spans="1:60" outlineLevel="1" x14ac:dyDescent="0.2">
      <c r="A26" s="170">
        <v>5</v>
      </c>
      <c r="B26" s="171" t="s">
        <v>172</v>
      </c>
      <c r="C26" s="180" t="s">
        <v>173</v>
      </c>
      <c r="D26" s="172" t="s">
        <v>146</v>
      </c>
      <c r="E26" s="173">
        <v>1</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c r="S26" s="175" t="s">
        <v>164</v>
      </c>
      <c r="T26" s="176" t="s">
        <v>148</v>
      </c>
      <c r="U26" s="159">
        <v>0</v>
      </c>
      <c r="V26" s="159">
        <f>ROUND(E26*U26,2)</f>
        <v>0</v>
      </c>
      <c r="W26" s="159"/>
      <c r="X26" s="159" t="s">
        <v>149</v>
      </c>
      <c r="Y26" s="149"/>
      <c r="Z26" s="149"/>
      <c r="AA26" s="149"/>
      <c r="AB26" s="149"/>
      <c r="AC26" s="149"/>
      <c r="AD26" s="149"/>
      <c r="AE26" s="149"/>
      <c r="AF26" s="149"/>
      <c r="AG26" s="149" t="s">
        <v>150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255" t="s">
        <v>174</v>
      </c>
      <c r="D27" s="256"/>
      <c r="E27" s="256"/>
      <c r="F27" s="256"/>
      <c r="G27" s="256"/>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151</v>
      </c>
      <c r="AH27" s="149"/>
      <c r="AI27" s="149"/>
      <c r="AJ27" s="149"/>
      <c r="AK27" s="149"/>
      <c r="AL27" s="149"/>
      <c r="AM27" s="149"/>
      <c r="AN27" s="149"/>
      <c r="AO27" s="149"/>
      <c r="AP27" s="149"/>
      <c r="AQ27" s="149"/>
      <c r="AR27" s="149"/>
      <c r="AS27" s="149"/>
      <c r="AT27" s="149"/>
      <c r="AU27" s="149"/>
      <c r="AV27" s="149"/>
      <c r="AW27" s="149"/>
      <c r="AX27" s="149"/>
      <c r="AY27" s="149"/>
      <c r="AZ27" s="149"/>
      <c r="BA27" s="177" t="str">
        <f>C27</f>
        <v>-	zhotovitel po celou dobu realizace zajistí bezpečný pohyb personálu, dětí a rodičů v areálu a prostorách MŠ;</v>
      </c>
      <c r="BB27" s="149"/>
      <c r="BC27" s="149"/>
      <c r="BD27" s="149"/>
      <c r="BE27" s="149"/>
      <c r="BF27" s="149"/>
      <c r="BG27" s="149"/>
      <c r="BH27" s="149"/>
    </row>
    <row r="28" spans="1:60" ht="22.5" outlineLevel="1" x14ac:dyDescent="0.2">
      <c r="A28" s="156"/>
      <c r="B28" s="157"/>
      <c r="C28" s="257" t="s">
        <v>175</v>
      </c>
      <c r="D28" s="258"/>
      <c r="E28" s="258"/>
      <c r="F28" s="258"/>
      <c r="G28" s="258"/>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151</v>
      </c>
      <c r="AH28" s="149"/>
      <c r="AI28" s="149"/>
      <c r="AJ28" s="149"/>
      <c r="AK28" s="149"/>
      <c r="AL28" s="149"/>
      <c r="AM28" s="149"/>
      <c r="AN28" s="149"/>
      <c r="AO28" s="149"/>
      <c r="AP28" s="149"/>
      <c r="AQ28" s="149"/>
      <c r="AR28" s="149"/>
      <c r="AS28" s="149"/>
      <c r="AT28" s="149"/>
      <c r="AU28" s="149"/>
      <c r="AV28" s="149"/>
      <c r="AW28" s="149"/>
      <c r="AX28" s="149"/>
      <c r="AY28" s="149"/>
      <c r="AZ28" s="149"/>
      <c r="BA28" s="177" t="str">
        <f>C28</f>
        <v>-	zhotovitel provede taková potřebná opatření, která zabezpečí oddělení prostoru, kde jsou práce prováděny, od ostatních částí areálu školy;</v>
      </c>
      <c r="BB28" s="149"/>
      <c r="BC28" s="149"/>
      <c r="BD28" s="149"/>
      <c r="BE28" s="149"/>
      <c r="BF28" s="149"/>
      <c r="BG28" s="149"/>
      <c r="BH28" s="149"/>
    </row>
    <row r="29" spans="1:60" outlineLevel="1" x14ac:dyDescent="0.2">
      <c r="A29" s="170">
        <v>6</v>
      </c>
      <c r="B29" s="171" t="s">
        <v>176</v>
      </c>
      <c r="C29" s="180" t="s">
        <v>177</v>
      </c>
      <c r="D29" s="172" t="s">
        <v>146</v>
      </c>
      <c r="E29" s="173">
        <v>1</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164</v>
      </c>
      <c r="T29" s="176" t="s">
        <v>148</v>
      </c>
      <c r="U29" s="159">
        <v>0</v>
      </c>
      <c r="V29" s="159">
        <f>ROUND(E29*U29,2)</f>
        <v>0</v>
      </c>
      <c r="W29" s="159"/>
      <c r="X29" s="159" t="s">
        <v>149</v>
      </c>
      <c r="Y29" s="149"/>
      <c r="Z29" s="149"/>
      <c r="AA29" s="149"/>
      <c r="AB29" s="149"/>
      <c r="AC29" s="149"/>
      <c r="AD29" s="149"/>
      <c r="AE29" s="149"/>
      <c r="AF29" s="149"/>
      <c r="AG29" s="149" t="s">
        <v>150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55" t="s">
        <v>178</v>
      </c>
      <c r="D30" s="256"/>
      <c r="E30" s="256"/>
      <c r="F30" s="256"/>
      <c r="G30" s="256"/>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151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57" t="s">
        <v>179</v>
      </c>
      <c r="D31" s="258"/>
      <c r="E31" s="258"/>
      <c r="F31" s="258"/>
      <c r="G31" s="258"/>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151</v>
      </c>
      <c r="AH31" s="149"/>
      <c r="AI31" s="149"/>
      <c r="AJ31" s="149"/>
      <c r="AK31" s="149"/>
      <c r="AL31" s="149"/>
      <c r="AM31" s="149"/>
      <c r="AN31" s="149"/>
      <c r="AO31" s="149"/>
      <c r="AP31" s="149"/>
      <c r="AQ31" s="149"/>
      <c r="AR31" s="149"/>
      <c r="AS31" s="149"/>
      <c r="AT31" s="149"/>
      <c r="AU31" s="149"/>
      <c r="AV31" s="149"/>
      <c r="AW31" s="149"/>
      <c r="AX31" s="149"/>
      <c r="AY31" s="149"/>
      <c r="AZ31" s="149"/>
      <c r="BA31" s="177" t="str">
        <f>C31</f>
        <v>-	fotodokumentace bude dokladovat průběh díla a bude zejména dokumentovat části stavby a konstrukce před jejich zakrytím;</v>
      </c>
      <c r="BB31" s="149"/>
      <c r="BC31" s="149"/>
      <c r="BD31" s="149"/>
      <c r="BE31" s="149"/>
      <c r="BF31" s="149"/>
      <c r="BG31" s="149"/>
      <c r="BH31" s="149"/>
    </row>
    <row r="32" spans="1:60" outlineLevel="1" x14ac:dyDescent="0.2">
      <c r="A32" s="170">
        <v>7</v>
      </c>
      <c r="B32" s="171" t="s">
        <v>180</v>
      </c>
      <c r="C32" s="180" t="s">
        <v>181</v>
      </c>
      <c r="D32" s="172" t="s">
        <v>146</v>
      </c>
      <c r="E32" s="173">
        <v>1</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164</v>
      </c>
      <c r="T32" s="176" t="s">
        <v>148</v>
      </c>
      <c r="U32" s="159">
        <v>0</v>
      </c>
      <c r="V32" s="159">
        <f>ROUND(E32*U32,2)</f>
        <v>0</v>
      </c>
      <c r="W32" s="159"/>
      <c r="X32" s="159" t="s">
        <v>149</v>
      </c>
      <c r="Y32" s="149"/>
      <c r="Z32" s="149"/>
      <c r="AA32" s="149"/>
      <c r="AB32" s="149"/>
      <c r="AC32" s="149"/>
      <c r="AD32" s="149"/>
      <c r="AE32" s="149"/>
      <c r="AF32" s="149"/>
      <c r="AG32" s="149" t="s">
        <v>150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55" t="s">
        <v>182</v>
      </c>
      <c r="D33" s="256"/>
      <c r="E33" s="256"/>
      <c r="F33" s="256"/>
      <c r="G33" s="256"/>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151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57" t="s">
        <v>183</v>
      </c>
      <c r="D34" s="258"/>
      <c r="E34" s="258"/>
      <c r="F34" s="258"/>
      <c r="G34" s="258"/>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151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257" t="s">
        <v>184</v>
      </c>
      <c r="D35" s="258"/>
      <c r="E35" s="258"/>
      <c r="F35" s="258"/>
      <c r="G35" s="258"/>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151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57" t="s">
        <v>185</v>
      </c>
      <c r="D36" s="258"/>
      <c r="E36" s="258"/>
      <c r="F36" s="258"/>
      <c r="G36" s="258"/>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151</v>
      </c>
      <c r="AH36" s="149"/>
      <c r="AI36" s="149"/>
      <c r="AJ36" s="149"/>
      <c r="AK36" s="149"/>
      <c r="AL36" s="149"/>
      <c r="AM36" s="149"/>
      <c r="AN36" s="149"/>
      <c r="AO36" s="149"/>
      <c r="AP36" s="149"/>
      <c r="AQ36" s="149"/>
      <c r="AR36" s="149"/>
      <c r="AS36" s="149"/>
      <c r="AT36" s="149"/>
      <c r="AU36" s="149"/>
      <c r="AV36" s="149"/>
      <c r="AW36" s="149"/>
      <c r="AX36" s="149"/>
      <c r="AY36" s="149"/>
      <c r="AZ36" s="149"/>
      <c r="BA36" s="177" t="str">
        <f>C36</f>
        <v>-	zajistit a provést všechna nezbytná opatření organizačního a stavebně technologického charakteru k řádnému provedení předmětu díla;</v>
      </c>
      <c r="BB36" s="149"/>
      <c r="BC36" s="149"/>
      <c r="BD36" s="149"/>
      <c r="BE36" s="149"/>
      <c r="BF36" s="149"/>
      <c r="BG36" s="149"/>
      <c r="BH36" s="149"/>
    </row>
    <row r="37" spans="1:60" outlineLevel="1" x14ac:dyDescent="0.2">
      <c r="A37" s="156"/>
      <c r="B37" s="157"/>
      <c r="C37" s="257" t="s">
        <v>186</v>
      </c>
      <c r="D37" s="258"/>
      <c r="E37" s="258"/>
      <c r="F37" s="258"/>
      <c r="G37" s="258"/>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151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57" t="s">
        <v>187</v>
      </c>
      <c r="D38" s="258"/>
      <c r="E38" s="258"/>
      <c r="F38" s="258"/>
      <c r="G38" s="258"/>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151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57" t="s">
        <v>188</v>
      </c>
      <c r="D39" s="258"/>
      <c r="E39" s="258"/>
      <c r="F39" s="258"/>
      <c r="G39" s="258"/>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151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33.75" outlineLevel="1" x14ac:dyDescent="0.2">
      <c r="A40" s="156"/>
      <c r="B40" s="157"/>
      <c r="C40" s="257" t="s">
        <v>189</v>
      </c>
      <c r="D40" s="258"/>
      <c r="E40" s="258"/>
      <c r="F40" s="258"/>
      <c r="G40" s="258"/>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151</v>
      </c>
      <c r="AH40" s="149"/>
      <c r="AI40" s="149"/>
      <c r="AJ40" s="149"/>
      <c r="AK40" s="149"/>
      <c r="AL40" s="149"/>
      <c r="AM40" s="149"/>
      <c r="AN40" s="149"/>
      <c r="AO40" s="149"/>
      <c r="AP40" s="149"/>
      <c r="AQ40" s="149"/>
      <c r="AR40" s="149"/>
      <c r="AS40" s="149"/>
      <c r="AT40" s="149"/>
      <c r="AU40" s="149"/>
      <c r="AV40" s="149"/>
      <c r="AW40" s="149"/>
      <c r="AX40" s="149"/>
      <c r="AY40" s="149"/>
      <c r="AZ40" s="149"/>
      <c r="BA40" s="177" t="str">
        <f>C40</f>
        <v>-	předat protokolárně objednateli všechny doklady o dokončené stavbě, zejména prohlášení o shodě, atesty, výsledky zkoušek, revizí, a certifikáty na všechny použité materiály a zařízení (ve kterých se nebudou vyskytovat závady) a další doklady, související s plněním předmětu zakázky, které jsou nezbytné k závěrečné kontrolní prohlídce stavby po dokončení stavby;</v>
      </c>
      <c r="BB40" s="149"/>
      <c r="BC40" s="149"/>
      <c r="BD40" s="149"/>
      <c r="BE40" s="149"/>
      <c r="BF40" s="149"/>
      <c r="BG40" s="149"/>
      <c r="BH40" s="149"/>
    </row>
    <row r="41" spans="1:60" outlineLevel="1" x14ac:dyDescent="0.2">
      <c r="A41" s="170">
        <v>8</v>
      </c>
      <c r="B41" s="171" t="s">
        <v>190</v>
      </c>
      <c r="C41" s="180" t="s">
        <v>191</v>
      </c>
      <c r="D41" s="172" t="s">
        <v>146</v>
      </c>
      <c r="E41" s="173">
        <v>1</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c r="S41" s="175" t="s">
        <v>164</v>
      </c>
      <c r="T41" s="176" t="s">
        <v>148</v>
      </c>
      <c r="U41" s="159">
        <v>0</v>
      </c>
      <c r="V41" s="159">
        <f>ROUND(E41*U41,2)</f>
        <v>0</v>
      </c>
      <c r="W41" s="159"/>
      <c r="X41" s="159" t="s">
        <v>149</v>
      </c>
      <c r="Y41" s="149"/>
      <c r="Z41" s="149"/>
      <c r="AA41" s="149"/>
      <c r="AB41" s="149"/>
      <c r="AC41" s="149"/>
      <c r="AD41" s="149"/>
      <c r="AE41" s="149"/>
      <c r="AF41" s="149"/>
      <c r="AG41" s="149" t="s">
        <v>150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56"/>
      <c r="B42" s="157"/>
      <c r="C42" s="255" t="s">
        <v>192</v>
      </c>
      <c r="D42" s="256"/>
      <c r="E42" s="256"/>
      <c r="F42" s="256"/>
      <c r="G42" s="256"/>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151</v>
      </c>
      <c r="AH42" s="149"/>
      <c r="AI42" s="149"/>
      <c r="AJ42" s="149"/>
      <c r="AK42" s="149"/>
      <c r="AL42" s="149"/>
      <c r="AM42" s="149"/>
      <c r="AN42" s="149"/>
      <c r="AO42" s="149"/>
      <c r="AP42" s="149"/>
      <c r="AQ42" s="149"/>
      <c r="AR42" s="149"/>
      <c r="AS42" s="149"/>
      <c r="AT42" s="149"/>
      <c r="AU42" s="149"/>
      <c r="AV42" s="149"/>
      <c r="AW42" s="149"/>
      <c r="AX42" s="149"/>
      <c r="AY42" s="149"/>
      <c r="AZ42" s="149"/>
      <c r="BA42" s="177" t="str">
        <f>C42</f>
        <v>-	Předložit všechny potřebné dokumenty před předáním dokončené stavby a účastnit se předání stavby; v určených termínech odstranit případné závady uvedené v zápisu z předání stavby, účastnit se kontrolních dnů;</v>
      </c>
      <c r="BB42" s="149"/>
      <c r="BC42" s="149"/>
      <c r="BD42" s="149"/>
      <c r="BE42" s="149"/>
      <c r="BF42" s="149"/>
      <c r="BG42" s="149"/>
      <c r="BH42" s="149"/>
    </row>
    <row r="43" spans="1:60" x14ac:dyDescent="0.2">
      <c r="A43" s="3"/>
      <c r="B43" s="4"/>
      <c r="C43" s="181"/>
      <c r="D43" s="6"/>
      <c r="E43" s="3"/>
      <c r="F43" s="3"/>
      <c r="G43" s="3"/>
      <c r="H43" s="3"/>
      <c r="I43" s="3"/>
      <c r="J43" s="3"/>
      <c r="K43" s="3"/>
      <c r="L43" s="3"/>
      <c r="M43" s="3"/>
      <c r="N43" s="3"/>
      <c r="O43" s="3"/>
      <c r="P43" s="3"/>
      <c r="Q43" s="3"/>
      <c r="R43" s="3"/>
      <c r="S43" s="3"/>
      <c r="T43" s="3"/>
      <c r="U43" s="3"/>
      <c r="V43" s="3"/>
      <c r="W43" s="3"/>
      <c r="X43" s="3"/>
      <c r="AE43">
        <v>15</v>
      </c>
      <c r="AF43">
        <v>21</v>
      </c>
      <c r="AG43" t="s">
        <v>129</v>
      </c>
    </row>
    <row r="44" spans="1:60" x14ac:dyDescent="0.2">
      <c r="A44" s="152"/>
      <c r="B44" s="153" t="s">
        <v>29</v>
      </c>
      <c r="C44" s="182"/>
      <c r="D44" s="154"/>
      <c r="E44" s="155"/>
      <c r="F44" s="155"/>
      <c r="G44" s="178">
        <f>G8</f>
        <v>0</v>
      </c>
      <c r="H44" s="3"/>
      <c r="I44" s="3"/>
      <c r="J44" s="3"/>
      <c r="K44" s="3"/>
      <c r="L44" s="3"/>
      <c r="M44" s="3"/>
      <c r="N44" s="3"/>
      <c r="O44" s="3"/>
      <c r="P44" s="3"/>
      <c r="Q44" s="3"/>
      <c r="R44" s="3"/>
      <c r="S44" s="3"/>
      <c r="T44" s="3"/>
      <c r="U44" s="3"/>
      <c r="V44" s="3"/>
      <c r="W44" s="3"/>
      <c r="X44" s="3"/>
      <c r="AE44">
        <f>SUMIF(L7:L42,AE43,G7:G42)</f>
        <v>0</v>
      </c>
      <c r="AF44">
        <f>SUMIF(L7:L42,AF43,G7:G42)</f>
        <v>0</v>
      </c>
      <c r="AG44" t="s">
        <v>193</v>
      </c>
    </row>
    <row r="45" spans="1:60" x14ac:dyDescent="0.2">
      <c r="C45" s="183"/>
      <c r="D45" s="10"/>
      <c r="AG45" t="s">
        <v>195</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5m9LUXsOLhluguPzXzeF/JyAQgcp485p44ekUgTeSga6SPYMGH04I5JLLKLEURtt8QHR0w9gdqT2UwZw+luhg==" saltValue="Sf6MkPL2yPKv+5AaAxbZEQ==" spinCount="100000" sheet="1"/>
  <mergeCells count="30">
    <mergeCell ref="C11:G11"/>
    <mergeCell ref="A1:G1"/>
    <mergeCell ref="C2:G2"/>
    <mergeCell ref="C3:G3"/>
    <mergeCell ref="C4:G4"/>
    <mergeCell ref="C10:G10"/>
    <mergeCell ref="C27:G27"/>
    <mergeCell ref="C12:G12"/>
    <mergeCell ref="C13:G13"/>
    <mergeCell ref="C14:G14"/>
    <mergeCell ref="C15:G15"/>
    <mergeCell ref="C16:G16"/>
    <mergeCell ref="C18:G18"/>
    <mergeCell ref="C20:G20"/>
    <mergeCell ref="C21:G21"/>
    <mergeCell ref="C22:G22"/>
    <mergeCell ref="C23:G23"/>
    <mergeCell ref="C25:G25"/>
    <mergeCell ref="C42:G42"/>
    <mergeCell ref="C28:G28"/>
    <mergeCell ref="C30:G30"/>
    <mergeCell ref="C31:G31"/>
    <mergeCell ref="C33:G33"/>
    <mergeCell ref="C34:G34"/>
    <mergeCell ref="C35:G35"/>
    <mergeCell ref="C36:G36"/>
    <mergeCell ref="C37:G37"/>
    <mergeCell ref="C38:G38"/>
    <mergeCell ref="C39:G39"/>
    <mergeCell ref="C40:G4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5DEA-520A-4444-9F9F-6C4FE2F47A9E}">
  <sheetPr>
    <tabColor theme="5" tint="0.59999389629810485"/>
    <outlinePr summaryBelow="0"/>
  </sheetPr>
  <dimension ref="A1:BH5000"/>
  <sheetViews>
    <sheetView workbookViewId="0">
      <pane ySplit="7" topLeftCell="A81" activePane="bottomLeft" state="frozen"/>
      <selection pane="bottomLeft" sqref="A1:G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116</v>
      </c>
      <c r="B1" s="259"/>
      <c r="C1" s="259"/>
      <c r="D1" s="259"/>
      <c r="E1" s="259"/>
      <c r="F1" s="259"/>
      <c r="G1" s="259"/>
      <c r="AG1" t="s">
        <v>117</v>
      </c>
    </row>
    <row r="2" spans="1:60" ht="25.15" customHeight="1" x14ac:dyDescent="0.2">
      <c r="A2" s="141" t="s">
        <v>7</v>
      </c>
      <c r="B2" s="49" t="s">
        <v>43</v>
      </c>
      <c r="C2" s="260" t="s">
        <v>44</v>
      </c>
      <c r="D2" s="261"/>
      <c r="E2" s="261"/>
      <c r="F2" s="261"/>
      <c r="G2" s="262"/>
      <c r="AG2" t="s">
        <v>118</v>
      </c>
    </row>
    <row r="3" spans="1:60" ht="25.15" customHeight="1" x14ac:dyDescent="0.2">
      <c r="A3" s="141" t="s">
        <v>8</v>
      </c>
      <c r="B3" s="49" t="s">
        <v>54</v>
      </c>
      <c r="C3" s="260" t="s">
        <v>55</v>
      </c>
      <c r="D3" s="261"/>
      <c r="E3" s="261"/>
      <c r="F3" s="261"/>
      <c r="G3" s="262"/>
      <c r="AC3" s="123" t="s">
        <v>118</v>
      </c>
      <c r="AG3" t="s">
        <v>119</v>
      </c>
    </row>
    <row r="4" spans="1:60" ht="25.15" customHeight="1" x14ac:dyDescent="0.2">
      <c r="A4" s="142" t="s">
        <v>9</v>
      </c>
      <c r="B4" s="143" t="s">
        <v>54</v>
      </c>
      <c r="C4" s="263" t="s">
        <v>58</v>
      </c>
      <c r="D4" s="264"/>
      <c r="E4" s="264"/>
      <c r="F4" s="264"/>
      <c r="G4" s="265"/>
      <c r="AG4" t="s">
        <v>120</v>
      </c>
    </row>
    <row r="5" spans="1:60" x14ac:dyDescent="0.2">
      <c r="D5" s="10"/>
    </row>
    <row r="6" spans="1:60" ht="38.25" x14ac:dyDescent="0.2">
      <c r="A6" s="145" t="s">
        <v>121</v>
      </c>
      <c r="B6" s="147" t="s">
        <v>122</v>
      </c>
      <c r="C6" s="147" t="s">
        <v>123</v>
      </c>
      <c r="D6" s="146" t="s">
        <v>124</v>
      </c>
      <c r="E6" s="145" t="s">
        <v>125</v>
      </c>
      <c r="F6" s="144" t="s">
        <v>126</v>
      </c>
      <c r="G6" s="145" t="s">
        <v>29</v>
      </c>
      <c r="H6" s="148" t="s">
        <v>30</v>
      </c>
      <c r="I6" s="148" t="s">
        <v>127</v>
      </c>
      <c r="J6" s="148" t="s">
        <v>31</v>
      </c>
      <c r="K6" s="148" t="s">
        <v>128</v>
      </c>
      <c r="L6" s="148" t="s">
        <v>129</v>
      </c>
      <c r="M6" s="148" t="s">
        <v>130</v>
      </c>
      <c r="N6" s="148" t="s">
        <v>131</v>
      </c>
      <c r="O6" s="148" t="s">
        <v>132</v>
      </c>
      <c r="P6" s="148" t="s">
        <v>133</v>
      </c>
      <c r="Q6" s="148" t="s">
        <v>134</v>
      </c>
      <c r="R6" s="148" t="s">
        <v>135</v>
      </c>
      <c r="S6" s="148" t="s">
        <v>136</v>
      </c>
      <c r="T6" s="148" t="s">
        <v>137</v>
      </c>
      <c r="U6" s="148" t="s">
        <v>138</v>
      </c>
      <c r="V6" s="148" t="s">
        <v>139</v>
      </c>
      <c r="W6" s="148" t="s">
        <v>140</v>
      </c>
      <c r="X6" s="148" t="s">
        <v>141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4" t="s">
        <v>142</v>
      </c>
      <c r="B8" s="165" t="s">
        <v>79</v>
      </c>
      <c r="C8" s="179" t="s">
        <v>80</v>
      </c>
      <c r="D8" s="166"/>
      <c r="E8" s="167"/>
      <c r="F8" s="168"/>
      <c r="G8" s="168">
        <f>SUMIF(AG9:AG12,"&lt;&gt;NOR",G9:G12)</f>
        <v>0</v>
      </c>
      <c r="H8" s="168"/>
      <c r="I8" s="168">
        <f>SUM(I9:I12)</f>
        <v>0</v>
      </c>
      <c r="J8" s="168"/>
      <c r="K8" s="168">
        <f>SUM(K9:K12)</f>
        <v>0</v>
      </c>
      <c r="L8" s="168"/>
      <c r="M8" s="168">
        <f>SUM(M9:M12)</f>
        <v>0</v>
      </c>
      <c r="N8" s="167"/>
      <c r="O8" s="167">
        <f>SUM(O9:O12)</f>
        <v>0</v>
      </c>
      <c r="P8" s="167"/>
      <c r="Q8" s="167">
        <f>SUM(Q9:Q12)</f>
        <v>0</v>
      </c>
      <c r="R8" s="168"/>
      <c r="S8" s="168"/>
      <c r="T8" s="169"/>
      <c r="U8" s="163"/>
      <c r="V8" s="163">
        <f>SUM(V9:V12)</f>
        <v>0.9</v>
      </c>
      <c r="W8" s="163"/>
      <c r="X8" s="163"/>
      <c r="AG8" t="s">
        <v>143</v>
      </c>
    </row>
    <row r="9" spans="1:60" outlineLevel="1" x14ac:dyDescent="0.2">
      <c r="A9" s="170">
        <v>1</v>
      </c>
      <c r="B9" s="171" t="s">
        <v>196</v>
      </c>
      <c r="C9" s="180" t="s">
        <v>197</v>
      </c>
      <c r="D9" s="172" t="s">
        <v>198</v>
      </c>
      <c r="E9" s="173">
        <v>60.264400000000002</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199</v>
      </c>
      <c r="S9" s="175" t="s">
        <v>147</v>
      </c>
      <c r="T9" s="176" t="s">
        <v>200</v>
      </c>
      <c r="U9" s="159">
        <v>1.4999999999999999E-2</v>
      </c>
      <c r="V9" s="159">
        <f>ROUND(E9*U9,2)</f>
        <v>0.9</v>
      </c>
      <c r="W9" s="159"/>
      <c r="X9" s="159" t="s">
        <v>201</v>
      </c>
      <c r="Y9" s="149"/>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95" t="s">
        <v>203</v>
      </c>
      <c r="D10" s="184"/>
      <c r="E10" s="185">
        <v>39.585000000000001</v>
      </c>
      <c r="F10" s="159"/>
      <c r="G10" s="15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204</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5" t="s">
        <v>205</v>
      </c>
      <c r="D11" s="184"/>
      <c r="E11" s="185">
        <v>7.4843999999999999</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204</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5" t="s">
        <v>206</v>
      </c>
      <c r="D12" s="184"/>
      <c r="E12" s="185">
        <v>13.195</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204</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4" t="s">
        <v>142</v>
      </c>
      <c r="B13" s="165" t="s">
        <v>81</v>
      </c>
      <c r="C13" s="179" t="s">
        <v>82</v>
      </c>
      <c r="D13" s="166"/>
      <c r="E13" s="167"/>
      <c r="F13" s="168"/>
      <c r="G13" s="168">
        <f>SUMIF(AG14:AG61,"&lt;&gt;NOR",G14:G61)</f>
        <v>0</v>
      </c>
      <c r="H13" s="168"/>
      <c r="I13" s="168">
        <f>SUM(I14:I61)</f>
        <v>0</v>
      </c>
      <c r="J13" s="168"/>
      <c r="K13" s="168">
        <f>SUM(K14:K61)</f>
        <v>0</v>
      </c>
      <c r="L13" s="168"/>
      <c r="M13" s="168">
        <f>SUM(M14:M61)</f>
        <v>0</v>
      </c>
      <c r="N13" s="167"/>
      <c r="O13" s="167">
        <f>SUM(O14:O61)</f>
        <v>0.01</v>
      </c>
      <c r="P13" s="167"/>
      <c r="Q13" s="167">
        <f>SUM(Q14:Q61)</f>
        <v>8.2100000000000009</v>
      </c>
      <c r="R13" s="168"/>
      <c r="S13" s="168"/>
      <c r="T13" s="169"/>
      <c r="U13" s="163"/>
      <c r="V13" s="163">
        <f>SUM(V14:V61)</f>
        <v>90.19</v>
      </c>
      <c r="W13" s="163"/>
      <c r="X13" s="163"/>
      <c r="AG13" t="s">
        <v>143</v>
      </c>
    </row>
    <row r="14" spans="1:60" ht="22.5" outlineLevel="1" x14ac:dyDescent="0.2">
      <c r="A14" s="170">
        <v>2</v>
      </c>
      <c r="B14" s="171" t="s">
        <v>207</v>
      </c>
      <c r="C14" s="180" t="s">
        <v>208</v>
      </c>
      <c r="D14" s="172" t="s">
        <v>198</v>
      </c>
      <c r="E14" s="173">
        <v>8.0399999999999991</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t="s">
        <v>209</v>
      </c>
      <c r="S14" s="175" t="s">
        <v>147</v>
      </c>
      <c r="T14" s="176" t="s">
        <v>200</v>
      </c>
      <c r="U14" s="159">
        <v>0.52600000000000002</v>
      </c>
      <c r="V14" s="159">
        <f>ROUND(E14*U14,2)</f>
        <v>4.2300000000000004</v>
      </c>
      <c r="W14" s="159"/>
      <c r="X14" s="159" t="s">
        <v>201</v>
      </c>
      <c r="Y14" s="149"/>
      <c r="Z14" s="149"/>
      <c r="AA14" s="149"/>
      <c r="AB14" s="149"/>
      <c r="AC14" s="149"/>
      <c r="AD14" s="149"/>
      <c r="AE14" s="149"/>
      <c r="AF14" s="149"/>
      <c r="AG14" s="149" t="s">
        <v>202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95" t="s">
        <v>210</v>
      </c>
      <c r="D15" s="184"/>
      <c r="E15" s="185">
        <v>4.32</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204</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95" t="s">
        <v>211</v>
      </c>
      <c r="D16" s="184"/>
      <c r="E16" s="185">
        <v>0.72</v>
      </c>
      <c r="F16" s="159"/>
      <c r="G16" s="15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204</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5" t="s">
        <v>212</v>
      </c>
      <c r="D17" s="184"/>
      <c r="E17" s="185">
        <v>3</v>
      </c>
      <c r="F17" s="159"/>
      <c r="G17" s="15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204</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0">
        <v>3</v>
      </c>
      <c r="B18" s="171" t="s">
        <v>213</v>
      </c>
      <c r="C18" s="180" t="s">
        <v>214</v>
      </c>
      <c r="D18" s="172" t="s">
        <v>215</v>
      </c>
      <c r="E18" s="173">
        <v>0.4602</v>
      </c>
      <c r="F18" s="174"/>
      <c r="G18" s="175">
        <f>ROUND(E18*F18,2)</f>
        <v>0</v>
      </c>
      <c r="H18" s="174"/>
      <c r="I18" s="175">
        <f>ROUND(E18*H18,2)</f>
        <v>0</v>
      </c>
      <c r="J18" s="174"/>
      <c r="K18" s="175">
        <f>ROUND(E18*J18,2)</f>
        <v>0</v>
      </c>
      <c r="L18" s="175">
        <v>21</v>
      </c>
      <c r="M18" s="175">
        <f>G18*(1+L18/100)</f>
        <v>0</v>
      </c>
      <c r="N18" s="173">
        <v>0</v>
      </c>
      <c r="O18" s="173">
        <f>ROUND(E18*N18,2)</f>
        <v>0</v>
      </c>
      <c r="P18" s="173">
        <v>2.85</v>
      </c>
      <c r="Q18" s="173">
        <f>ROUND(E18*P18,2)</f>
        <v>1.31</v>
      </c>
      <c r="R18" s="175" t="s">
        <v>216</v>
      </c>
      <c r="S18" s="175" t="s">
        <v>147</v>
      </c>
      <c r="T18" s="176" t="s">
        <v>200</v>
      </c>
      <c r="U18" s="159">
        <v>17.606999999999999</v>
      </c>
      <c r="V18" s="159">
        <f>ROUND(E18*U18,2)</f>
        <v>8.1</v>
      </c>
      <c r="W18" s="159"/>
      <c r="X18" s="159" t="s">
        <v>201</v>
      </c>
      <c r="Y18" s="149"/>
      <c r="Z18" s="149"/>
      <c r="AA18" s="149"/>
      <c r="AB18" s="149"/>
      <c r="AC18" s="149"/>
      <c r="AD18" s="149"/>
      <c r="AE18" s="149"/>
      <c r="AF18" s="149"/>
      <c r="AG18" s="149" t="s">
        <v>202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6" t="s">
        <v>217</v>
      </c>
      <c r="D19" s="267"/>
      <c r="E19" s="267"/>
      <c r="F19" s="267"/>
      <c r="G19" s="267"/>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218</v>
      </c>
      <c r="AH19" s="149"/>
      <c r="AI19" s="149"/>
      <c r="AJ19" s="149"/>
      <c r="AK19" s="149"/>
      <c r="AL19" s="149"/>
      <c r="AM19" s="149"/>
      <c r="AN19" s="149"/>
      <c r="AO19" s="149"/>
      <c r="AP19" s="149"/>
      <c r="AQ19" s="149"/>
      <c r="AR19" s="149"/>
      <c r="AS19" s="149"/>
      <c r="AT19" s="149"/>
      <c r="AU19" s="149"/>
      <c r="AV19" s="149"/>
      <c r="AW19" s="149"/>
      <c r="AX19" s="149"/>
      <c r="AY19" s="149"/>
      <c r="AZ19" s="149"/>
      <c r="BA19" s="177" t="str">
        <f>C19</f>
        <v>s naložením vybouraných hmot a suti na dopravní prostředek nebo s odklizením na hromady do vzdálenosti 20 m</v>
      </c>
      <c r="BB19" s="149"/>
      <c r="BC19" s="149"/>
      <c r="BD19" s="149"/>
      <c r="BE19" s="149"/>
      <c r="BF19" s="149"/>
      <c r="BG19" s="149"/>
      <c r="BH19" s="149"/>
    </row>
    <row r="20" spans="1:60" outlineLevel="1" x14ac:dyDescent="0.2">
      <c r="A20" s="156"/>
      <c r="B20" s="157"/>
      <c r="C20" s="257" t="s">
        <v>219</v>
      </c>
      <c r="D20" s="258"/>
      <c r="E20" s="258"/>
      <c r="F20" s="258"/>
      <c r="G20" s="258"/>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151</v>
      </c>
      <c r="AH20" s="149"/>
      <c r="AI20" s="149"/>
      <c r="AJ20" s="149"/>
      <c r="AK20" s="149"/>
      <c r="AL20" s="149"/>
      <c r="AM20" s="149"/>
      <c r="AN20" s="149"/>
      <c r="AO20" s="149"/>
      <c r="AP20" s="149"/>
      <c r="AQ20" s="149"/>
      <c r="AR20" s="149"/>
      <c r="AS20" s="149"/>
      <c r="AT20" s="149"/>
      <c r="AU20" s="149"/>
      <c r="AV20" s="149"/>
      <c r="AW20" s="149"/>
      <c r="AX20" s="149"/>
      <c r="AY20" s="149"/>
      <c r="AZ20" s="149"/>
      <c r="BA20" s="177" t="str">
        <f>C20</f>
        <v>Včetně bourání geotextilií, výplně otvorů tvárnic, drenáží, trubek a dilatačních prvků apod. zabudovaných v bouraných konstrukcích.</v>
      </c>
      <c r="BB20" s="149"/>
      <c r="BC20" s="149"/>
      <c r="BD20" s="149"/>
      <c r="BE20" s="149"/>
      <c r="BF20" s="149"/>
      <c r="BG20" s="149"/>
      <c r="BH20" s="149"/>
    </row>
    <row r="21" spans="1:60" outlineLevel="1" x14ac:dyDescent="0.2">
      <c r="A21" s="156"/>
      <c r="B21" s="157"/>
      <c r="C21" s="195" t="s">
        <v>220</v>
      </c>
      <c r="D21" s="184"/>
      <c r="E21" s="185">
        <v>8.9700000000000002E-2</v>
      </c>
      <c r="F21" s="159"/>
      <c r="G21" s="159"/>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204</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5" t="s">
        <v>221</v>
      </c>
      <c r="D22" s="184"/>
      <c r="E22" s="185">
        <v>0.108</v>
      </c>
      <c r="F22" s="159"/>
      <c r="G22" s="15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204</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222</v>
      </c>
      <c r="D23" s="184"/>
      <c r="E23" s="185">
        <v>0.26250000000000001</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204</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4</v>
      </c>
      <c r="B24" s="171" t="s">
        <v>223</v>
      </c>
      <c r="C24" s="180" t="s">
        <v>224</v>
      </c>
      <c r="D24" s="172" t="s">
        <v>198</v>
      </c>
      <c r="E24" s="173">
        <v>3.44</v>
      </c>
      <c r="F24" s="174"/>
      <c r="G24" s="175">
        <f>ROUND(E24*F24,2)</f>
        <v>0</v>
      </c>
      <c r="H24" s="174"/>
      <c r="I24" s="175">
        <f>ROUND(E24*H24,2)</f>
        <v>0</v>
      </c>
      <c r="J24" s="174"/>
      <c r="K24" s="175">
        <f>ROUND(E24*J24,2)</f>
        <v>0</v>
      </c>
      <c r="L24" s="175">
        <v>21</v>
      </c>
      <c r="M24" s="175">
        <f>G24*(1+L24/100)</f>
        <v>0</v>
      </c>
      <c r="N24" s="173">
        <v>6.7000000000000002E-4</v>
      </c>
      <c r="O24" s="173">
        <f>ROUND(E24*N24,2)</f>
        <v>0</v>
      </c>
      <c r="P24" s="173">
        <v>0.16800000000000001</v>
      </c>
      <c r="Q24" s="173">
        <f>ROUND(E24*P24,2)</f>
        <v>0.57999999999999996</v>
      </c>
      <c r="R24" s="175" t="s">
        <v>225</v>
      </c>
      <c r="S24" s="175" t="s">
        <v>147</v>
      </c>
      <c r="T24" s="176" t="s">
        <v>200</v>
      </c>
      <c r="U24" s="159">
        <v>0.49399999999999999</v>
      </c>
      <c r="V24" s="159">
        <f>ROUND(E24*U24,2)</f>
        <v>1.7</v>
      </c>
      <c r="W24" s="159"/>
      <c r="X24" s="159" t="s">
        <v>201</v>
      </c>
      <c r="Y24" s="149"/>
      <c r="Z24" s="149"/>
      <c r="AA24" s="149"/>
      <c r="AB24" s="149"/>
      <c r="AC24" s="149"/>
      <c r="AD24" s="149"/>
      <c r="AE24" s="149"/>
      <c r="AF24" s="149"/>
      <c r="AG24" s="149" t="s">
        <v>202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56"/>
      <c r="B25" s="157"/>
      <c r="C25" s="266" t="s">
        <v>226</v>
      </c>
      <c r="D25" s="267"/>
      <c r="E25" s="267"/>
      <c r="F25" s="267"/>
      <c r="G25" s="267"/>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218</v>
      </c>
      <c r="AH25" s="149"/>
      <c r="AI25" s="149"/>
      <c r="AJ25" s="149"/>
      <c r="AK25" s="149"/>
      <c r="AL25" s="149"/>
      <c r="AM25" s="149"/>
      <c r="AN25" s="149"/>
      <c r="AO25" s="149"/>
      <c r="AP25" s="149"/>
      <c r="AQ25" s="149"/>
      <c r="AR25" s="149"/>
      <c r="AS25" s="149"/>
      <c r="AT25" s="149"/>
      <c r="AU25" s="149"/>
      <c r="AV25" s="149"/>
      <c r="AW25" s="149"/>
      <c r="AX25" s="149"/>
      <c r="AY25" s="149"/>
      <c r="AZ25" s="149"/>
      <c r="BA25" s="177" t="str">
        <f>C25</f>
        <v>nebo vybourání otvorů průřezové plochy přes 4 m2 v příčkách železobetonových, včetně pomocného lešení o výšce podlahy do 1900 mm a pro zatížení do 1,5 kPa  (150 kg/m2),</v>
      </c>
      <c r="BB25" s="149"/>
      <c r="BC25" s="149"/>
      <c r="BD25" s="149"/>
      <c r="BE25" s="149"/>
      <c r="BF25" s="149"/>
      <c r="BG25" s="149"/>
      <c r="BH25" s="149"/>
    </row>
    <row r="26" spans="1:60" outlineLevel="1" x14ac:dyDescent="0.2">
      <c r="A26" s="156"/>
      <c r="B26" s="157"/>
      <c r="C26" s="195" t="s">
        <v>227</v>
      </c>
      <c r="D26" s="184"/>
      <c r="E26" s="185">
        <v>3.44</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204</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0">
        <v>5</v>
      </c>
      <c r="B27" s="171" t="s">
        <v>228</v>
      </c>
      <c r="C27" s="180" t="s">
        <v>229</v>
      </c>
      <c r="D27" s="172" t="s">
        <v>198</v>
      </c>
      <c r="E27" s="173">
        <v>113.40940000000001</v>
      </c>
      <c r="F27" s="174"/>
      <c r="G27" s="175">
        <f>ROUND(E27*F27,2)</f>
        <v>0</v>
      </c>
      <c r="H27" s="174"/>
      <c r="I27" s="175">
        <f>ROUND(E27*H27,2)</f>
        <v>0</v>
      </c>
      <c r="J27" s="174"/>
      <c r="K27" s="175">
        <f>ROUND(E27*J27,2)</f>
        <v>0</v>
      </c>
      <c r="L27" s="175">
        <v>21</v>
      </c>
      <c r="M27" s="175">
        <f>G27*(1+L27/100)</f>
        <v>0</v>
      </c>
      <c r="N27" s="173">
        <v>0</v>
      </c>
      <c r="O27" s="173">
        <f>ROUND(E27*N27,2)</f>
        <v>0</v>
      </c>
      <c r="P27" s="173">
        <v>1.75E-3</v>
      </c>
      <c r="Q27" s="173">
        <f>ROUND(E27*P27,2)</f>
        <v>0.2</v>
      </c>
      <c r="R27" s="175" t="s">
        <v>225</v>
      </c>
      <c r="S27" s="175" t="s">
        <v>147</v>
      </c>
      <c r="T27" s="176" t="s">
        <v>200</v>
      </c>
      <c r="U27" s="159">
        <v>0.16500000000000001</v>
      </c>
      <c r="V27" s="159">
        <f>ROUND(E27*U27,2)</f>
        <v>18.71</v>
      </c>
      <c r="W27" s="159"/>
      <c r="X27" s="159" t="s">
        <v>201</v>
      </c>
      <c r="Y27" s="149"/>
      <c r="Z27" s="149"/>
      <c r="AA27" s="149"/>
      <c r="AB27" s="149"/>
      <c r="AC27" s="149"/>
      <c r="AD27" s="149"/>
      <c r="AE27" s="149"/>
      <c r="AF27" s="149"/>
      <c r="AG27" s="149" t="s">
        <v>202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5" t="s">
        <v>230</v>
      </c>
      <c r="D28" s="184"/>
      <c r="E28" s="185">
        <v>47.069400000000002</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204</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5" t="s">
        <v>231</v>
      </c>
      <c r="D29" s="184"/>
      <c r="E29" s="185">
        <v>73.22</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204</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95" t="s">
        <v>232</v>
      </c>
      <c r="D30" s="184"/>
      <c r="E30" s="185">
        <v>-6.88</v>
      </c>
      <c r="F30" s="159"/>
      <c r="G30" s="15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204</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0">
        <v>6</v>
      </c>
      <c r="B31" s="171" t="s">
        <v>233</v>
      </c>
      <c r="C31" s="180" t="s">
        <v>234</v>
      </c>
      <c r="D31" s="172" t="s">
        <v>198</v>
      </c>
      <c r="E31" s="173">
        <v>47.069400000000002</v>
      </c>
      <c r="F31" s="174"/>
      <c r="G31" s="175">
        <f>ROUND(E31*F31,2)</f>
        <v>0</v>
      </c>
      <c r="H31" s="174"/>
      <c r="I31" s="175">
        <f>ROUND(E31*H31,2)</f>
        <v>0</v>
      </c>
      <c r="J31" s="174"/>
      <c r="K31" s="175">
        <f>ROUND(E31*J31,2)</f>
        <v>0</v>
      </c>
      <c r="L31" s="175">
        <v>21</v>
      </c>
      <c r="M31" s="175">
        <f>G31*(1+L31/100)</f>
        <v>0</v>
      </c>
      <c r="N31" s="173">
        <v>0</v>
      </c>
      <c r="O31" s="173">
        <f>ROUND(E31*N31,2)</f>
        <v>0</v>
      </c>
      <c r="P31" s="173">
        <v>0.02</v>
      </c>
      <c r="Q31" s="173">
        <f>ROUND(E31*P31,2)</f>
        <v>0.94</v>
      </c>
      <c r="R31" s="175" t="s">
        <v>225</v>
      </c>
      <c r="S31" s="175" t="s">
        <v>147</v>
      </c>
      <c r="T31" s="176" t="s">
        <v>200</v>
      </c>
      <c r="U31" s="159">
        <v>0.23</v>
      </c>
      <c r="V31" s="159">
        <f>ROUND(E31*U31,2)</f>
        <v>10.83</v>
      </c>
      <c r="W31" s="159"/>
      <c r="X31" s="159" t="s">
        <v>201</v>
      </c>
      <c r="Y31" s="149"/>
      <c r="Z31" s="149"/>
      <c r="AA31" s="149"/>
      <c r="AB31" s="149"/>
      <c r="AC31" s="149"/>
      <c r="AD31" s="149"/>
      <c r="AE31" s="149"/>
      <c r="AF31" s="149"/>
      <c r="AG31" s="149" t="s">
        <v>202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6" t="s">
        <v>235</v>
      </c>
      <c r="D32" s="267"/>
      <c r="E32" s="267"/>
      <c r="F32" s="267"/>
      <c r="G32" s="267"/>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218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95" t="s">
        <v>236</v>
      </c>
      <c r="D33" s="184"/>
      <c r="E33" s="185">
        <v>39.585000000000001</v>
      </c>
      <c r="F33" s="159"/>
      <c r="G33" s="159"/>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204</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5" t="s">
        <v>237</v>
      </c>
      <c r="D34" s="184"/>
      <c r="E34" s="185"/>
      <c r="F34" s="159"/>
      <c r="G34" s="15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204</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5" t="s">
        <v>205</v>
      </c>
      <c r="D35" s="184"/>
      <c r="E35" s="185">
        <v>7.4843999999999999</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204</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7</v>
      </c>
      <c r="B36" s="171" t="s">
        <v>238</v>
      </c>
      <c r="C36" s="180" t="s">
        <v>239</v>
      </c>
      <c r="D36" s="172" t="s">
        <v>240</v>
      </c>
      <c r="E36" s="173">
        <v>1</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t="s">
        <v>225</v>
      </c>
      <c r="S36" s="175" t="s">
        <v>147</v>
      </c>
      <c r="T36" s="176" t="s">
        <v>200</v>
      </c>
      <c r="U36" s="159">
        <v>0.05</v>
      </c>
      <c r="V36" s="159">
        <f>ROUND(E36*U36,2)</f>
        <v>0.05</v>
      </c>
      <c r="W36" s="159"/>
      <c r="X36" s="159" t="s">
        <v>201</v>
      </c>
      <c r="Y36" s="149"/>
      <c r="Z36" s="149"/>
      <c r="AA36" s="149"/>
      <c r="AB36" s="149"/>
      <c r="AC36" s="149"/>
      <c r="AD36" s="149"/>
      <c r="AE36" s="149"/>
      <c r="AF36" s="149"/>
      <c r="AG36" s="149" t="s">
        <v>202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266" t="s">
        <v>241</v>
      </c>
      <c r="D37" s="267"/>
      <c r="E37" s="267"/>
      <c r="F37" s="267"/>
      <c r="G37" s="267"/>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218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33.75" outlineLevel="1" x14ac:dyDescent="0.2">
      <c r="A38" s="170">
        <v>8</v>
      </c>
      <c r="B38" s="171" t="s">
        <v>242</v>
      </c>
      <c r="C38" s="180" t="s">
        <v>243</v>
      </c>
      <c r="D38" s="172" t="s">
        <v>198</v>
      </c>
      <c r="E38" s="173">
        <v>1.552</v>
      </c>
      <c r="F38" s="174"/>
      <c r="G38" s="175">
        <f>ROUND(E38*F38,2)</f>
        <v>0</v>
      </c>
      <c r="H38" s="174"/>
      <c r="I38" s="175">
        <f>ROUND(E38*H38,2)</f>
        <v>0</v>
      </c>
      <c r="J38" s="174"/>
      <c r="K38" s="175">
        <f>ROUND(E38*J38,2)</f>
        <v>0</v>
      </c>
      <c r="L38" s="175">
        <v>21</v>
      </c>
      <c r="M38" s="175">
        <f>G38*(1+L38/100)</f>
        <v>0</v>
      </c>
      <c r="N38" s="173">
        <v>1.17E-3</v>
      </c>
      <c r="O38" s="173">
        <f>ROUND(E38*N38,2)</f>
        <v>0</v>
      </c>
      <c r="P38" s="173">
        <v>7.5999999999999998E-2</v>
      </c>
      <c r="Q38" s="173">
        <f>ROUND(E38*P38,2)</f>
        <v>0.12</v>
      </c>
      <c r="R38" s="175" t="s">
        <v>225</v>
      </c>
      <c r="S38" s="175" t="s">
        <v>147</v>
      </c>
      <c r="T38" s="176" t="s">
        <v>200</v>
      </c>
      <c r="U38" s="159">
        <v>0.93899999999999995</v>
      </c>
      <c r="V38" s="159">
        <f>ROUND(E38*U38,2)</f>
        <v>1.46</v>
      </c>
      <c r="W38" s="159"/>
      <c r="X38" s="159" t="s">
        <v>201</v>
      </c>
      <c r="Y38" s="149"/>
      <c r="Z38" s="149"/>
      <c r="AA38" s="149"/>
      <c r="AB38" s="149"/>
      <c r="AC38" s="149"/>
      <c r="AD38" s="149"/>
      <c r="AE38" s="149"/>
      <c r="AF38" s="149"/>
      <c r="AG38" s="149" t="s">
        <v>202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5" t="s">
        <v>244</v>
      </c>
      <c r="D39" s="184"/>
      <c r="E39" s="185">
        <v>1.552</v>
      </c>
      <c r="F39" s="159"/>
      <c r="G39" s="159"/>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204</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9</v>
      </c>
      <c r="B40" s="171" t="s">
        <v>245</v>
      </c>
      <c r="C40" s="180" t="s">
        <v>246</v>
      </c>
      <c r="D40" s="172" t="s">
        <v>247</v>
      </c>
      <c r="E40" s="173">
        <v>0.2</v>
      </c>
      <c r="F40" s="174"/>
      <c r="G40" s="175">
        <f>ROUND(E40*F40,2)</f>
        <v>0</v>
      </c>
      <c r="H40" s="174"/>
      <c r="I40" s="175">
        <f>ROUND(E40*H40,2)</f>
        <v>0</v>
      </c>
      <c r="J40" s="174"/>
      <c r="K40" s="175">
        <f>ROUND(E40*J40,2)</f>
        <v>0</v>
      </c>
      <c r="L40" s="175">
        <v>21</v>
      </c>
      <c r="M40" s="175">
        <f>G40*(1+L40/100)</f>
        <v>0</v>
      </c>
      <c r="N40" s="173">
        <v>0</v>
      </c>
      <c r="O40" s="173">
        <f>ROUND(E40*N40,2)</f>
        <v>0</v>
      </c>
      <c r="P40" s="173">
        <v>7.0699999999999999E-3</v>
      </c>
      <c r="Q40" s="173">
        <f>ROUND(E40*P40,2)</f>
        <v>0</v>
      </c>
      <c r="R40" s="175" t="s">
        <v>225</v>
      </c>
      <c r="S40" s="175" t="s">
        <v>147</v>
      </c>
      <c r="T40" s="176" t="s">
        <v>200</v>
      </c>
      <c r="U40" s="159">
        <v>2.5499999999999998</v>
      </c>
      <c r="V40" s="159">
        <f>ROUND(E40*U40,2)</f>
        <v>0.51</v>
      </c>
      <c r="W40" s="159"/>
      <c r="X40" s="159" t="s">
        <v>201</v>
      </c>
      <c r="Y40" s="149"/>
      <c r="Z40" s="149"/>
      <c r="AA40" s="149"/>
      <c r="AB40" s="149"/>
      <c r="AC40" s="149"/>
      <c r="AD40" s="149"/>
      <c r="AE40" s="149"/>
      <c r="AF40" s="149"/>
      <c r="AG40" s="149" t="s">
        <v>202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5" t="s">
        <v>248</v>
      </c>
      <c r="D41" s="184"/>
      <c r="E41" s="185">
        <v>0.2</v>
      </c>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204</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0">
        <v>10</v>
      </c>
      <c r="B42" s="171" t="s">
        <v>249</v>
      </c>
      <c r="C42" s="180" t="s">
        <v>250</v>
      </c>
      <c r="D42" s="172" t="s">
        <v>247</v>
      </c>
      <c r="E42" s="173">
        <v>7.5</v>
      </c>
      <c r="F42" s="174"/>
      <c r="G42" s="175">
        <f>ROUND(E42*F42,2)</f>
        <v>0</v>
      </c>
      <c r="H42" s="174"/>
      <c r="I42" s="175">
        <f>ROUND(E42*H42,2)</f>
        <v>0</v>
      </c>
      <c r="J42" s="174"/>
      <c r="K42" s="175">
        <f>ROUND(E42*J42,2)</f>
        <v>0</v>
      </c>
      <c r="L42" s="175">
        <v>21</v>
      </c>
      <c r="M42" s="175">
        <f>G42*(1+L42/100)</f>
        <v>0</v>
      </c>
      <c r="N42" s="173">
        <v>0</v>
      </c>
      <c r="O42" s="173">
        <f>ROUND(E42*N42,2)</f>
        <v>0</v>
      </c>
      <c r="P42" s="173">
        <v>4.6000000000000001E-4</v>
      </c>
      <c r="Q42" s="173">
        <f>ROUND(E42*P42,2)</f>
        <v>0</v>
      </c>
      <c r="R42" s="175" t="s">
        <v>225</v>
      </c>
      <c r="S42" s="175" t="s">
        <v>147</v>
      </c>
      <c r="T42" s="176" t="s">
        <v>200</v>
      </c>
      <c r="U42" s="159">
        <v>1</v>
      </c>
      <c r="V42" s="159">
        <f>ROUND(E42*U42,2)</f>
        <v>7.5</v>
      </c>
      <c r="W42" s="159"/>
      <c r="X42" s="159" t="s">
        <v>201</v>
      </c>
      <c r="Y42" s="149"/>
      <c r="Z42" s="149"/>
      <c r="AA42" s="149"/>
      <c r="AB42" s="149"/>
      <c r="AC42" s="149"/>
      <c r="AD42" s="149"/>
      <c r="AE42" s="149"/>
      <c r="AF42" s="149"/>
      <c r="AG42" s="149" t="s">
        <v>202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5" t="s">
        <v>251</v>
      </c>
      <c r="D43" s="184"/>
      <c r="E43" s="185">
        <v>7.5</v>
      </c>
      <c r="F43" s="159"/>
      <c r="G43" s="159"/>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204</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0">
        <v>11</v>
      </c>
      <c r="B44" s="171" t="s">
        <v>252</v>
      </c>
      <c r="C44" s="180" t="s">
        <v>253</v>
      </c>
      <c r="D44" s="172" t="s">
        <v>247</v>
      </c>
      <c r="E44" s="173">
        <v>4.6500000000000004</v>
      </c>
      <c r="F44" s="174"/>
      <c r="G44" s="175">
        <f>ROUND(E44*F44,2)</f>
        <v>0</v>
      </c>
      <c r="H44" s="174"/>
      <c r="I44" s="175">
        <f>ROUND(E44*H44,2)</f>
        <v>0</v>
      </c>
      <c r="J44" s="174"/>
      <c r="K44" s="175">
        <f>ROUND(E44*J44,2)</f>
        <v>0</v>
      </c>
      <c r="L44" s="175">
        <v>21</v>
      </c>
      <c r="M44" s="175">
        <f>G44*(1+L44/100)</f>
        <v>0</v>
      </c>
      <c r="N44" s="173">
        <v>0</v>
      </c>
      <c r="O44" s="173">
        <f>ROUND(E44*N44,2)</f>
        <v>0</v>
      </c>
      <c r="P44" s="173">
        <v>4.6000000000000001E-4</v>
      </c>
      <c r="Q44" s="173">
        <f>ROUND(E44*P44,2)</f>
        <v>0</v>
      </c>
      <c r="R44" s="175" t="s">
        <v>225</v>
      </c>
      <c r="S44" s="175" t="s">
        <v>147</v>
      </c>
      <c r="T44" s="176" t="s">
        <v>200</v>
      </c>
      <c r="U44" s="159">
        <v>1.5</v>
      </c>
      <c r="V44" s="159">
        <f>ROUND(E44*U44,2)</f>
        <v>6.98</v>
      </c>
      <c r="W44" s="159"/>
      <c r="X44" s="159" t="s">
        <v>201</v>
      </c>
      <c r="Y44" s="149"/>
      <c r="Z44" s="149"/>
      <c r="AA44" s="149"/>
      <c r="AB44" s="149"/>
      <c r="AC44" s="149"/>
      <c r="AD44" s="149"/>
      <c r="AE44" s="149"/>
      <c r="AF44" s="149"/>
      <c r="AG44" s="149" t="s">
        <v>202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95" t="s">
        <v>254</v>
      </c>
      <c r="D45" s="184"/>
      <c r="E45" s="185">
        <v>4.6500000000000004</v>
      </c>
      <c r="F45" s="159"/>
      <c r="G45" s="15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204</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0">
        <v>12</v>
      </c>
      <c r="B46" s="171" t="s">
        <v>255</v>
      </c>
      <c r="C46" s="180" t="s">
        <v>256</v>
      </c>
      <c r="D46" s="172" t="s">
        <v>247</v>
      </c>
      <c r="E46" s="173">
        <v>11</v>
      </c>
      <c r="F46" s="174"/>
      <c r="G46" s="175">
        <f>ROUND(E46*F46,2)</f>
        <v>0</v>
      </c>
      <c r="H46" s="174"/>
      <c r="I46" s="175">
        <f>ROUND(E46*H46,2)</f>
        <v>0</v>
      </c>
      <c r="J46" s="174"/>
      <c r="K46" s="175">
        <f>ROUND(E46*J46,2)</f>
        <v>0</v>
      </c>
      <c r="L46" s="175">
        <v>21</v>
      </c>
      <c r="M46" s="175">
        <f>G46*(1+L46/100)</f>
        <v>0</v>
      </c>
      <c r="N46" s="173">
        <v>4.8999999999999998E-4</v>
      </c>
      <c r="O46" s="173">
        <f>ROUND(E46*N46,2)</f>
        <v>0.01</v>
      </c>
      <c r="P46" s="173">
        <v>2E-3</v>
      </c>
      <c r="Q46" s="173">
        <f>ROUND(E46*P46,2)</f>
        <v>0.02</v>
      </c>
      <c r="R46" s="175" t="s">
        <v>225</v>
      </c>
      <c r="S46" s="175" t="s">
        <v>147</v>
      </c>
      <c r="T46" s="176" t="s">
        <v>200</v>
      </c>
      <c r="U46" s="159">
        <v>0.40899999999999997</v>
      </c>
      <c r="V46" s="159">
        <f>ROUND(E46*U46,2)</f>
        <v>4.5</v>
      </c>
      <c r="W46" s="159"/>
      <c r="X46" s="159" t="s">
        <v>201</v>
      </c>
      <c r="Y46" s="149"/>
      <c r="Z46" s="149"/>
      <c r="AA46" s="149"/>
      <c r="AB46" s="149"/>
      <c r="AC46" s="149"/>
      <c r="AD46" s="149"/>
      <c r="AE46" s="149"/>
      <c r="AF46" s="149"/>
      <c r="AG46" s="149" t="s">
        <v>202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55" t="s">
        <v>257</v>
      </c>
      <c r="D47" s="256"/>
      <c r="E47" s="256"/>
      <c r="F47" s="256"/>
      <c r="G47" s="256"/>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151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5" t="s">
        <v>258</v>
      </c>
      <c r="D48" s="184"/>
      <c r="E48" s="185">
        <v>10</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204</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5" t="s">
        <v>259</v>
      </c>
      <c r="D49" s="184"/>
      <c r="E49" s="185">
        <v>1</v>
      </c>
      <c r="F49" s="159"/>
      <c r="G49" s="15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204</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8">
        <v>13</v>
      </c>
      <c r="B50" s="189" t="s">
        <v>260</v>
      </c>
      <c r="C50" s="196" t="s">
        <v>261</v>
      </c>
      <c r="D50" s="190" t="s">
        <v>240</v>
      </c>
      <c r="E50" s="191">
        <v>16</v>
      </c>
      <c r="F50" s="192"/>
      <c r="G50" s="193">
        <f>ROUND(E50*F50,2)</f>
        <v>0</v>
      </c>
      <c r="H50" s="192"/>
      <c r="I50" s="193">
        <f>ROUND(E50*H50,2)</f>
        <v>0</v>
      </c>
      <c r="J50" s="192"/>
      <c r="K50" s="193">
        <f>ROUND(E50*J50,2)</f>
        <v>0</v>
      </c>
      <c r="L50" s="193">
        <v>21</v>
      </c>
      <c r="M50" s="193">
        <f>G50*(1+L50/100)</f>
        <v>0</v>
      </c>
      <c r="N50" s="191">
        <v>0</v>
      </c>
      <c r="O50" s="191">
        <f>ROUND(E50*N50,2)</f>
        <v>0</v>
      </c>
      <c r="P50" s="191">
        <v>5.5000000000000003E-4</v>
      </c>
      <c r="Q50" s="191">
        <f>ROUND(E50*P50,2)</f>
        <v>0.01</v>
      </c>
      <c r="R50" s="193" t="s">
        <v>225</v>
      </c>
      <c r="S50" s="193" t="s">
        <v>147</v>
      </c>
      <c r="T50" s="194" t="s">
        <v>200</v>
      </c>
      <c r="U50" s="159">
        <v>0.21160000000000001</v>
      </c>
      <c r="V50" s="159">
        <f>ROUND(E50*U50,2)</f>
        <v>3.39</v>
      </c>
      <c r="W50" s="159"/>
      <c r="X50" s="159" t="s">
        <v>201</v>
      </c>
      <c r="Y50" s="149"/>
      <c r="Z50" s="149"/>
      <c r="AA50" s="149"/>
      <c r="AB50" s="149"/>
      <c r="AC50" s="149"/>
      <c r="AD50" s="149"/>
      <c r="AE50" s="149"/>
      <c r="AF50" s="149"/>
      <c r="AG50" s="149" t="s">
        <v>202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33.75" outlineLevel="1" x14ac:dyDescent="0.2">
      <c r="A51" s="170">
        <v>14</v>
      </c>
      <c r="B51" s="171" t="s">
        <v>262</v>
      </c>
      <c r="C51" s="180" t="s">
        <v>263</v>
      </c>
      <c r="D51" s="172" t="s">
        <v>240</v>
      </c>
      <c r="E51" s="173">
        <v>1</v>
      </c>
      <c r="F51" s="174"/>
      <c r="G51" s="175">
        <f>ROUND(E51*F51,2)</f>
        <v>0</v>
      </c>
      <c r="H51" s="174"/>
      <c r="I51" s="175">
        <f>ROUND(E51*H51,2)</f>
        <v>0</v>
      </c>
      <c r="J51" s="174"/>
      <c r="K51" s="175">
        <f>ROUND(E51*J51,2)</f>
        <v>0</v>
      </c>
      <c r="L51" s="175">
        <v>21</v>
      </c>
      <c r="M51" s="175">
        <f>G51*(1+L51/100)</f>
        <v>0</v>
      </c>
      <c r="N51" s="173">
        <v>0</v>
      </c>
      <c r="O51" s="173">
        <f>ROUND(E51*N51,2)</f>
        <v>0</v>
      </c>
      <c r="P51" s="173">
        <v>4.4999999999999998E-2</v>
      </c>
      <c r="Q51" s="173">
        <f>ROUND(E51*P51,2)</f>
        <v>0.05</v>
      </c>
      <c r="R51" s="175" t="s">
        <v>225</v>
      </c>
      <c r="S51" s="175" t="s">
        <v>147</v>
      </c>
      <c r="T51" s="176" t="s">
        <v>200</v>
      </c>
      <c r="U51" s="159">
        <v>0.26</v>
      </c>
      <c r="V51" s="159">
        <f>ROUND(E51*U51,2)</f>
        <v>0.26</v>
      </c>
      <c r="W51" s="159"/>
      <c r="X51" s="159" t="s">
        <v>201</v>
      </c>
      <c r="Y51" s="149"/>
      <c r="Z51" s="149"/>
      <c r="AA51" s="149"/>
      <c r="AB51" s="149"/>
      <c r="AC51" s="149"/>
      <c r="AD51" s="149"/>
      <c r="AE51" s="149"/>
      <c r="AF51" s="149"/>
      <c r="AG51" s="149" t="s">
        <v>202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5" t="s">
        <v>264</v>
      </c>
      <c r="D52" s="184"/>
      <c r="E52" s="185">
        <v>1</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204</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x14ac:dyDescent="0.2">
      <c r="A53" s="170">
        <v>15</v>
      </c>
      <c r="B53" s="171" t="s">
        <v>265</v>
      </c>
      <c r="C53" s="180" t="s">
        <v>266</v>
      </c>
      <c r="D53" s="172" t="s">
        <v>198</v>
      </c>
      <c r="E53" s="173">
        <v>73.22</v>
      </c>
      <c r="F53" s="174"/>
      <c r="G53" s="175">
        <f>ROUND(E53*F53,2)</f>
        <v>0</v>
      </c>
      <c r="H53" s="174"/>
      <c r="I53" s="175">
        <f>ROUND(E53*H53,2)</f>
        <v>0</v>
      </c>
      <c r="J53" s="174"/>
      <c r="K53" s="175">
        <f>ROUND(E53*J53,2)</f>
        <v>0</v>
      </c>
      <c r="L53" s="175">
        <v>21</v>
      </c>
      <c r="M53" s="175">
        <f>G53*(1+L53/100)</f>
        <v>0</v>
      </c>
      <c r="N53" s="173">
        <v>0</v>
      </c>
      <c r="O53" s="173">
        <f>ROUND(E53*N53,2)</f>
        <v>0</v>
      </c>
      <c r="P53" s="173">
        <v>6.8000000000000005E-2</v>
      </c>
      <c r="Q53" s="173">
        <f>ROUND(E53*P53,2)</f>
        <v>4.9800000000000004</v>
      </c>
      <c r="R53" s="175" t="s">
        <v>225</v>
      </c>
      <c r="S53" s="175" t="s">
        <v>147</v>
      </c>
      <c r="T53" s="176" t="s">
        <v>200</v>
      </c>
      <c r="U53" s="159">
        <v>0.3</v>
      </c>
      <c r="V53" s="159">
        <f>ROUND(E53*U53,2)</f>
        <v>21.97</v>
      </c>
      <c r="W53" s="159"/>
      <c r="X53" s="159" t="s">
        <v>201</v>
      </c>
      <c r="Y53" s="149"/>
      <c r="Z53" s="149"/>
      <c r="AA53" s="149"/>
      <c r="AB53" s="149"/>
      <c r="AC53" s="149"/>
      <c r="AD53" s="149"/>
      <c r="AE53" s="149"/>
      <c r="AF53" s="149"/>
      <c r="AG53" s="149" t="s">
        <v>202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6" t="s">
        <v>267</v>
      </c>
      <c r="D54" s="267"/>
      <c r="E54" s="267"/>
      <c r="F54" s="267"/>
      <c r="G54" s="267"/>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218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56"/>
      <c r="B55" s="157"/>
      <c r="C55" s="195" t="s">
        <v>268</v>
      </c>
      <c r="D55" s="184"/>
      <c r="E55" s="185">
        <v>55.26</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204</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5" t="s">
        <v>269</v>
      </c>
      <c r="D56" s="184"/>
      <c r="E56" s="185">
        <v>3.2</v>
      </c>
      <c r="F56" s="159"/>
      <c r="G56" s="15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204</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5" t="s">
        <v>270</v>
      </c>
      <c r="D57" s="184"/>
      <c r="E57" s="185">
        <v>21.06</v>
      </c>
      <c r="F57" s="159"/>
      <c r="G57" s="15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204</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7" t="s">
        <v>271</v>
      </c>
      <c r="D58" s="186"/>
      <c r="E58" s="187">
        <v>79.52</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204</v>
      </c>
      <c r="AH58" s="149">
        <v>1</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5" t="s">
        <v>272</v>
      </c>
      <c r="D59" s="184"/>
      <c r="E59" s="185">
        <v>-1.62</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204</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5" t="s">
        <v>273</v>
      </c>
      <c r="D60" s="184"/>
      <c r="E60" s="185">
        <v>-1.44</v>
      </c>
      <c r="F60" s="159"/>
      <c r="G60" s="15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204</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5" t="s">
        <v>274</v>
      </c>
      <c r="D61" s="184"/>
      <c r="E61" s="185">
        <v>-3.24</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204</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164" t="s">
        <v>142</v>
      </c>
      <c r="B62" s="165" t="s">
        <v>87</v>
      </c>
      <c r="C62" s="179" t="s">
        <v>88</v>
      </c>
      <c r="D62" s="166"/>
      <c r="E62" s="167"/>
      <c r="F62" s="168"/>
      <c r="G62" s="168">
        <f>SUMIF(AG63:AG68,"&lt;&gt;NOR",G63:G68)</f>
        <v>0</v>
      </c>
      <c r="H62" s="168"/>
      <c r="I62" s="168">
        <f>SUM(I63:I68)</f>
        <v>0</v>
      </c>
      <c r="J62" s="168"/>
      <c r="K62" s="168">
        <f>SUM(K63:K68)</f>
        <v>0</v>
      </c>
      <c r="L62" s="168"/>
      <c r="M62" s="168">
        <f>SUM(M63:M68)</f>
        <v>0</v>
      </c>
      <c r="N62" s="167"/>
      <c r="O62" s="167">
        <f>SUM(O63:O68)</f>
        <v>0</v>
      </c>
      <c r="P62" s="167"/>
      <c r="Q62" s="167">
        <f>SUM(Q63:Q68)</f>
        <v>0.02</v>
      </c>
      <c r="R62" s="168"/>
      <c r="S62" s="168"/>
      <c r="T62" s="169"/>
      <c r="U62" s="163"/>
      <c r="V62" s="163">
        <f>SUM(V63:V68)</f>
        <v>0.56000000000000005</v>
      </c>
      <c r="W62" s="163"/>
      <c r="X62" s="163"/>
      <c r="AG62" t="s">
        <v>143</v>
      </c>
    </row>
    <row r="63" spans="1:60" outlineLevel="1" x14ac:dyDescent="0.2">
      <c r="A63" s="170">
        <v>16</v>
      </c>
      <c r="B63" s="171" t="s">
        <v>275</v>
      </c>
      <c r="C63" s="180" t="s">
        <v>276</v>
      </c>
      <c r="D63" s="172" t="s">
        <v>247</v>
      </c>
      <c r="E63" s="173">
        <v>10</v>
      </c>
      <c r="F63" s="174"/>
      <c r="G63" s="175">
        <f>ROUND(E63*F63,2)</f>
        <v>0</v>
      </c>
      <c r="H63" s="174"/>
      <c r="I63" s="175">
        <f>ROUND(E63*H63,2)</f>
        <v>0</v>
      </c>
      <c r="J63" s="174"/>
      <c r="K63" s="175">
        <f>ROUND(E63*J63,2)</f>
        <v>0</v>
      </c>
      <c r="L63" s="175">
        <v>21</v>
      </c>
      <c r="M63" s="175">
        <f>G63*(1+L63/100)</f>
        <v>0</v>
      </c>
      <c r="N63" s="173">
        <v>0</v>
      </c>
      <c r="O63" s="173">
        <f>ROUND(E63*N63,2)</f>
        <v>0</v>
      </c>
      <c r="P63" s="173">
        <v>2.0999999999999999E-3</v>
      </c>
      <c r="Q63" s="173">
        <f>ROUND(E63*P63,2)</f>
        <v>0.02</v>
      </c>
      <c r="R63" s="175" t="s">
        <v>277</v>
      </c>
      <c r="S63" s="175" t="s">
        <v>147</v>
      </c>
      <c r="T63" s="176" t="s">
        <v>200</v>
      </c>
      <c r="U63" s="159">
        <v>3.1E-2</v>
      </c>
      <c r="V63" s="159">
        <f>ROUND(E63*U63,2)</f>
        <v>0.31</v>
      </c>
      <c r="W63" s="159"/>
      <c r="X63" s="159" t="s">
        <v>201</v>
      </c>
      <c r="Y63" s="149"/>
      <c r="Z63" s="149"/>
      <c r="AA63" s="149"/>
      <c r="AB63" s="149"/>
      <c r="AC63" s="149"/>
      <c r="AD63" s="149"/>
      <c r="AE63" s="149"/>
      <c r="AF63" s="149"/>
      <c r="AG63" s="149" t="s">
        <v>202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6" t="s">
        <v>278</v>
      </c>
      <c r="D64" s="267"/>
      <c r="E64" s="267"/>
      <c r="F64" s="267"/>
      <c r="G64" s="267"/>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218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56"/>
      <c r="B65" s="157"/>
      <c r="C65" s="195" t="s">
        <v>279</v>
      </c>
      <c r="D65" s="184"/>
      <c r="E65" s="185">
        <v>10</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204</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0">
        <v>17</v>
      </c>
      <c r="B66" s="171" t="s">
        <v>280</v>
      </c>
      <c r="C66" s="180" t="s">
        <v>281</v>
      </c>
      <c r="D66" s="172" t="s">
        <v>240</v>
      </c>
      <c r="E66" s="173">
        <v>2</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277</v>
      </c>
      <c r="S66" s="175" t="s">
        <v>147</v>
      </c>
      <c r="T66" s="176" t="s">
        <v>200</v>
      </c>
      <c r="U66" s="159">
        <v>0.124</v>
      </c>
      <c r="V66" s="159">
        <f>ROUND(E66*U66,2)</f>
        <v>0.25</v>
      </c>
      <c r="W66" s="159"/>
      <c r="X66" s="159" t="s">
        <v>201</v>
      </c>
      <c r="Y66" s="149"/>
      <c r="Z66" s="149"/>
      <c r="AA66" s="149"/>
      <c r="AB66" s="149"/>
      <c r="AC66" s="149"/>
      <c r="AD66" s="149"/>
      <c r="AE66" s="149"/>
      <c r="AF66" s="149"/>
      <c r="AG66" s="149" t="s">
        <v>202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5" t="s">
        <v>282</v>
      </c>
      <c r="D67" s="184"/>
      <c r="E67" s="185">
        <v>1</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204</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283</v>
      </c>
      <c r="D68" s="184"/>
      <c r="E68" s="185">
        <v>1</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204</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x14ac:dyDescent="0.2">
      <c r="A69" s="164" t="s">
        <v>142</v>
      </c>
      <c r="B69" s="165" t="s">
        <v>91</v>
      </c>
      <c r="C69" s="179" t="s">
        <v>92</v>
      </c>
      <c r="D69" s="166"/>
      <c r="E69" s="167"/>
      <c r="F69" s="168"/>
      <c r="G69" s="168">
        <f>SUMIF(AG70:AG78,"&lt;&gt;NOR",G70:G78)</f>
        <v>0</v>
      </c>
      <c r="H69" s="168"/>
      <c r="I69" s="168">
        <f>SUM(I70:I78)</f>
        <v>0</v>
      </c>
      <c r="J69" s="168"/>
      <c r="K69" s="168">
        <f>SUM(K70:K78)</f>
        <v>0</v>
      </c>
      <c r="L69" s="168"/>
      <c r="M69" s="168">
        <f>SUM(M70:M78)</f>
        <v>0</v>
      </c>
      <c r="N69" s="167"/>
      <c r="O69" s="167">
        <f>SUM(O70:O78)</f>
        <v>0</v>
      </c>
      <c r="P69" s="167"/>
      <c r="Q69" s="167">
        <f>SUM(Q70:Q78)</f>
        <v>0.19</v>
      </c>
      <c r="R69" s="168"/>
      <c r="S69" s="168"/>
      <c r="T69" s="169"/>
      <c r="U69" s="163"/>
      <c r="V69" s="163">
        <f>SUM(V70:V78)</f>
        <v>3.66</v>
      </c>
      <c r="W69" s="163"/>
      <c r="X69" s="163"/>
      <c r="AG69" t="s">
        <v>143</v>
      </c>
    </row>
    <row r="70" spans="1:60" outlineLevel="1" x14ac:dyDescent="0.2">
      <c r="A70" s="188">
        <v>18</v>
      </c>
      <c r="B70" s="189" t="s">
        <v>284</v>
      </c>
      <c r="C70" s="196" t="s">
        <v>285</v>
      </c>
      <c r="D70" s="190" t="s">
        <v>286</v>
      </c>
      <c r="E70" s="191">
        <v>1</v>
      </c>
      <c r="F70" s="192"/>
      <c r="G70" s="193">
        <f>ROUND(E70*F70,2)</f>
        <v>0</v>
      </c>
      <c r="H70" s="192"/>
      <c r="I70" s="193">
        <f>ROUND(E70*H70,2)</f>
        <v>0</v>
      </c>
      <c r="J70" s="192"/>
      <c r="K70" s="193">
        <f>ROUND(E70*J70,2)</f>
        <v>0</v>
      </c>
      <c r="L70" s="193">
        <v>21</v>
      </c>
      <c r="M70" s="193">
        <f>G70*(1+L70/100)</f>
        <v>0</v>
      </c>
      <c r="N70" s="191">
        <v>0</v>
      </c>
      <c r="O70" s="191">
        <f>ROUND(E70*N70,2)</f>
        <v>0</v>
      </c>
      <c r="P70" s="191">
        <v>1.933E-2</v>
      </c>
      <c r="Q70" s="191">
        <f>ROUND(E70*P70,2)</f>
        <v>0.02</v>
      </c>
      <c r="R70" s="193" t="s">
        <v>277</v>
      </c>
      <c r="S70" s="193" t="s">
        <v>147</v>
      </c>
      <c r="T70" s="194" t="s">
        <v>200</v>
      </c>
      <c r="U70" s="159">
        <v>0.59</v>
      </c>
      <c r="V70" s="159">
        <f>ROUND(E70*U70,2)</f>
        <v>0.59</v>
      </c>
      <c r="W70" s="159"/>
      <c r="X70" s="159" t="s">
        <v>201</v>
      </c>
      <c r="Y70" s="149"/>
      <c r="Z70" s="149"/>
      <c r="AA70" s="149"/>
      <c r="AB70" s="149"/>
      <c r="AC70" s="149"/>
      <c r="AD70" s="149"/>
      <c r="AE70" s="149"/>
      <c r="AF70" s="149"/>
      <c r="AG70" s="149" t="s">
        <v>202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8">
        <v>19</v>
      </c>
      <c r="B71" s="189" t="s">
        <v>287</v>
      </c>
      <c r="C71" s="196" t="s">
        <v>288</v>
      </c>
      <c r="D71" s="190" t="s">
        <v>286</v>
      </c>
      <c r="E71" s="191">
        <v>1</v>
      </c>
      <c r="F71" s="192"/>
      <c r="G71" s="193">
        <f>ROUND(E71*F71,2)</f>
        <v>0</v>
      </c>
      <c r="H71" s="192"/>
      <c r="I71" s="193">
        <f>ROUND(E71*H71,2)</f>
        <v>0</v>
      </c>
      <c r="J71" s="192"/>
      <c r="K71" s="193">
        <f>ROUND(E71*J71,2)</f>
        <v>0</v>
      </c>
      <c r="L71" s="193">
        <v>21</v>
      </c>
      <c r="M71" s="193">
        <f>G71*(1+L71/100)</f>
        <v>0</v>
      </c>
      <c r="N71" s="191">
        <v>0</v>
      </c>
      <c r="O71" s="191">
        <f>ROUND(E71*N71,2)</f>
        <v>0</v>
      </c>
      <c r="P71" s="191">
        <v>1.9460000000000002E-2</v>
      </c>
      <c r="Q71" s="191">
        <f>ROUND(E71*P71,2)</f>
        <v>0.02</v>
      </c>
      <c r="R71" s="193" t="s">
        <v>277</v>
      </c>
      <c r="S71" s="193" t="s">
        <v>147</v>
      </c>
      <c r="T71" s="194" t="s">
        <v>200</v>
      </c>
      <c r="U71" s="159">
        <v>0.38200000000000001</v>
      </c>
      <c r="V71" s="159">
        <f>ROUND(E71*U71,2)</f>
        <v>0.38</v>
      </c>
      <c r="W71" s="159"/>
      <c r="X71" s="159" t="s">
        <v>201</v>
      </c>
      <c r="Y71" s="149"/>
      <c r="Z71" s="149"/>
      <c r="AA71" s="149"/>
      <c r="AB71" s="149"/>
      <c r="AC71" s="149"/>
      <c r="AD71" s="149"/>
      <c r="AE71" s="149"/>
      <c r="AF71" s="149"/>
      <c r="AG71" s="149" t="s">
        <v>202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88">
        <v>20</v>
      </c>
      <c r="B72" s="189" t="s">
        <v>289</v>
      </c>
      <c r="C72" s="196" t="s">
        <v>290</v>
      </c>
      <c r="D72" s="190" t="s">
        <v>286</v>
      </c>
      <c r="E72" s="191">
        <v>1</v>
      </c>
      <c r="F72" s="192"/>
      <c r="G72" s="193">
        <f>ROUND(E72*F72,2)</f>
        <v>0</v>
      </c>
      <c r="H72" s="192"/>
      <c r="I72" s="193">
        <f>ROUND(E72*H72,2)</f>
        <v>0</v>
      </c>
      <c r="J72" s="192"/>
      <c r="K72" s="193">
        <f>ROUND(E72*J72,2)</f>
        <v>0</v>
      </c>
      <c r="L72" s="193">
        <v>21</v>
      </c>
      <c r="M72" s="193">
        <f>G72*(1+L72/100)</f>
        <v>0</v>
      </c>
      <c r="N72" s="191">
        <v>0</v>
      </c>
      <c r="O72" s="191">
        <f>ROUND(E72*N72,2)</f>
        <v>0</v>
      </c>
      <c r="P72" s="191">
        <v>1.56E-3</v>
      </c>
      <c r="Q72" s="191">
        <f>ROUND(E72*P72,2)</f>
        <v>0</v>
      </c>
      <c r="R72" s="193" t="s">
        <v>277</v>
      </c>
      <c r="S72" s="193" t="s">
        <v>147</v>
      </c>
      <c r="T72" s="194" t="s">
        <v>200</v>
      </c>
      <c r="U72" s="159">
        <v>0.217</v>
      </c>
      <c r="V72" s="159">
        <f>ROUND(E72*U72,2)</f>
        <v>0.22</v>
      </c>
      <c r="W72" s="159"/>
      <c r="X72" s="159" t="s">
        <v>201</v>
      </c>
      <c r="Y72" s="149"/>
      <c r="Z72" s="149"/>
      <c r="AA72" s="149"/>
      <c r="AB72" s="149"/>
      <c r="AC72" s="149"/>
      <c r="AD72" s="149"/>
      <c r="AE72" s="149"/>
      <c r="AF72" s="149"/>
      <c r="AG72" s="149" t="s">
        <v>202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0">
        <v>21</v>
      </c>
      <c r="B73" s="171" t="s">
        <v>291</v>
      </c>
      <c r="C73" s="180" t="s">
        <v>292</v>
      </c>
      <c r="D73" s="172" t="s">
        <v>240</v>
      </c>
      <c r="E73" s="173">
        <v>8</v>
      </c>
      <c r="F73" s="174"/>
      <c r="G73" s="175">
        <f>ROUND(E73*F73,2)</f>
        <v>0</v>
      </c>
      <c r="H73" s="174"/>
      <c r="I73" s="175">
        <f>ROUND(E73*H73,2)</f>
        <v>0</v>
      </c>
      <c r="J73" s="174"/>
      <c r="K73" s="175">
        <f>ROUND(E73*J73,2)</f>
        <v>0</v>
      </c>
      <c r="L73" s="175">
        <v>21</v>
      </c>
      <c r="M73" s="175">
        <f>G73*(1+L73/100)</f>
        <v>0</v>
      </c>
      <c r="N73" s="173">
        <v>0</v>
      </c>
      <c r="O73" s="173">
        <f>ROUND(E73*N73,2)</f>
        <v>0</v>
      </c>
      <c r="P73" s="173">
        <v>5.0000000000000001E-3</v>
      </c>
      <c r="Q73" s="173">
        <f>ROUND(E73*P73,2)</f>
        <v>0.04</v>
      </c>
      <c r="R73" s="175" t="s">
        <v>277</v>
      </c>
      <c r="S73" s="175" t="s">
        <v>147</v>
      </c>
      <c r="T73" s="176" t="s">
        <v>200</v>
      </c>
      <c r="U73" s="159">
        <v>8.4000000000000005E-2</v>
      </c>
      <c r="V73" s="159">
        <f>ROUND(E73*U73,2)</f>
        <v>0.67</v>
      </c>
      <c r="W73" s="159"/>
      <c r="X73" s="159" t="s">
        <v>201</v>
      </c>
      <c r="Y73" s="149"/>
      <c r="Z73" s="149"/>
      <c r="AA73" s="149"/>
      <c r="AB73" s="149"/>
      <c r="AC73" s="149"/>
      <c r="AD73" s="149"/>
      <c r="AE73" s="149"/>
      <c r="AF73" s="149"/>
      <c r="AG73" s="149" t="s">
        <v>202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5" t="s">
        <v>293</v>
      </c>
      <c r="D74" s="184"/>
      <c r="E74" s="185">
        <v>2</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204</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5" t="s">
        <v>294</v>
      </c>
      <c r="D75" s="184"/>
      <c r="E75" s="185">
        <v>6</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204</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0">
        <v>22</v>
      </c>
      <c r="B76" s="171" t="s">
        <v>295</v>
      </c>
      <c r="C76" s="180" t="s">
        <v>296</v>
      </c>
      <c r="D76" s="172" t="s">
        <v>247</v>
      </c>
      <c r="E76" s="173">
        <v>34</v>
      </c>
      <c r="F76" s="174"/>
      <c r="G76" s="175">
        <f>ROUND(E76*F76,2)</f>
        <v>0</v>
      </c>
      <c r="H76" s="174"/>
      <c r="I76" s="175">
        <f>ROUND(E76*H76,2)</f>
        <v>0</v>
      </c>
      <c r="J76" s="174"/>
      <c r="K76" s="175">
        <f>ROUND(E76*J76,2)</f>
        <v>0</v>
      </c>
      <c r="L76" s="175">
        <v>21</v>
      </c>
      <c r="M76" s="175">
        <f>G76*(1+L76/100)</f>
        <v>0</v>
      </c>
      <c r="N76" s="173">
        <v>2.0000000000000002E-5</v>
      </c>
      <c r="O76" s="173">
        <f>ROUND(E76*N76,2)</f>
        <v>0</v>
      </c>
      <c r="P76" s="173">
        <v>3.2000000000000002E-3</v>
      </c>
      <c r="Q76" s="173">
        <f>ROUND(E76*P76,2)</f>
        <v>0.11</v>
      </c>
      <c r="R76" s="175" t="s">
        <v>297</v>
      </c>
      <c r="S76" s="175" t="s">
        <v>147</v>
      </c>
      <c r="T76" s="176" t="s">
        <v>200</v>
      </c>
      <c r="U76" s="159">
        <v>5.2999999999999999E-2</v>
      </c>
      <c r="V76" s="159">
        <f>ROUND(E76*U76,2)</f>
        <v>1.8</v>
      </c>
      <c r="W76" s="159"/>
      <c r="X76" s="159" t="s">
        <v>201</v>
      </c>
      <c r="Y76" s="149"/>
      <c r="Z76" s="149"/>
      <c r="AA76" s="149"/>
      <c r="AB76" s="149"/>
      <c r="AC76" s="149"/>
      <c r="AD76" s="149"/>
      <c r="AE76" s="149"/>
      <c r="AF76" s="149"/>
      <c r="AG76" s="149" t="s">
        <v>202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5" t="s">
        <v>298</v>
      </c>
      <c r="D77" s="184"/>
      <c r="E77" s="185">
        <v>30</v>
      </c>
      <c r="F77" s="159"/>
      <c r="G77" s="15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204</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95" t="s">
        <v>299</v>
      </c>
      <c r="D78" s="184"/>
      <c r="E78" s="185">
        <v>4</v>
      </c>
      <c r="F78" s="159"/>
      <c r="G78" s="15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204</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x14ac:dyDescent="0.2">
      <c r="A79" s="164" t="s">
        <v>142</v>
      </c>
      <c r="B79" s="165" t="s">
        <v>93</v>
      </c>
      <c r="C79" s="179" t="s">
        <v>94</v>
      </c>
      <c r="D79" s="166"/>
      <c r="E79" s="167"/>
      <c r="F79" s="168"/>
      <c r="G79" s="168">
        <f>SUMIF(AG80:AG81,"&lt;&gt;NOR",G80:G81)</f>
        <v>0</v>
      </c>
      <c r="H79" s="168"/>
      <c r="I79" s="168">
        <f>SUM(I80:I81)</f>
        <v>0</v>
      </c>
      <c r="J79" s="168"/>
      <c r="K79" s="168">
        <f>SUM(K80:K81)</f>
        <v>0</v>
      </c>
      <c r="L79" s="168"/>
      <c r="M79" s="168">
        <f>SUM(M80:M81)</f>
        <v>0</v>
      </c>
      <c r="N79" s="167"/>
      <c r="O79" s="167">
        <f>SUM(O80:O81)</f>
        <v>0</v>
      </c>
      <c r="P79" s="167"/>
      <c r="Q79" s="167">
        <f>SUM(Q80:Q81)</f>
        <v>7.0000000000000007E-2</v>
      </c>
      <c r="R79" s="168"/>
      <c r="S79" s="168"/>
      <c r="T79" s="169"/>
      <c r="U79" s="163"/>
      <c r="V79" s="163">
        <f>SUM(V80:V81)</f>
        <v>2.4700000000000002</v>
      </c>
      <c r="W79" s="163"/>
      <c r="X79" s="163"/>
      <c r="AG79" t="s">
        <v>143</v>
      </c>
    </row>
    <row r="80" spans="1:60" outlineLevel="1" x14ac:dyDescent="0.2">
      <c r="A80" s="170">
        <v>23</v>
      </c>
      <c r="B80" s="171" t="s">
        <v>300</v>
      </c>
      <c r="C80" s="180" t="s">
        <v>301</v>
      </c>
      <c r="D80" s="172" t="s">
        <v>247</v>
      </c>
      <c r="E80" s="173">
        <v>3</v>
      </c>
      <c r="F80" s="174"/>
      <c r="G80" s="175">
        <f>ROUND(E80*F80,2)</f>
        <v>0</v>
      </c>
      <c r="H80" s="174"/>
      <c r="I80" s="175">
        <f>ROUND(E80*H80,2)</f>
        <v>0</v>
      </c>
      <c r="J80" s="174"/>
      <c r="K80" s="175">
        <f>ROUND(E80*J80,2)</f>
        <v>0</v>
      </c>
      <c r="L80" s="175">
        <v>21</v>
      </c>
      <c r="M80" s="175">
        <f>G80*(1+L80/100)</f>
        <v>0</v>
      </c>
      <c r="N80" s="173">
        <v>0</v>
      </c>
      <c r="O80" s="173">
        <f>ROUND(E80*N80,2)</f>
        <v>0</v>
      </c>
      <c r="P80" s="173">
        <v>2.3740000000000001E-2</v>
      </c>
      <c r="Q80" s="173">
        <f>ROUND(E80*P80,2)</f>
        <v>7.0000000000000007E-2</v>
      </c>
      <c r="R80" s="175" t="s">
        <v>302</v>
      </c>
      <c r="S80" s="175" t="s">
        <v>147</v>
      </c>
      <c r="T80" s="176" t="s">
        <v>200</v>
      </c>
      <c r="U80" s="159">
        <v>0.82199999999999995</v>
      </c>
      <c r="V80" s="159">
        <f>ROUND(E80*U80,2)</f>
        <v>2.4700000000000002</v>
      </c>
      <c r="W80" s="159"/>
      <c r="X80" s="159" t="s">
        <v>201</v>
      </c>
      <c r="Y80" s="149"/>
      <c r="Z80" s="149"/>
      <c r="AA80" s="149"/>
      <c r="AB80" s="149"/>
      <c r="AC80" s="149"/>
      <c r="AD80" s="149"/>
      <c r="AE80" s="149"/>
      <c r="AF80" s="149"/>
      <c r="AG80" s="149" t="s">
        <v>202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5" t="s">
        <v>303</v>
      </c>
      <c r="D81" s="184"/>
      <c r="E81" s="185">
        <v>3</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204</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4" t="s">
        <v>142</v>
      </c>
      <c r="B82" s="165" t="s">
        <v>95</v>
      </c>
      <c r="C82" s="179" t="s">
        <v>96</v>
      </c>
      <c r="D82" s="166"/>
      <c r="E82" s="167"/>
      <c r="F82" s="168"/>
      <c r="G82" s="168">
        <f>SUMIF(AG83:AG85,"&lt;&gt;NOR",G83:G85)</f>
        <v>0</v>
      </c>
      <c r="H82" s="168"/>
      <c r="I82" s="168">
        <f>SUM(I83:I85)</f>
        <v>0</v>
      </c>
      <c r="J82" s="168"/>
      <c r="K82" s="168">
        <f>SUM(K83:K85)</f>
        <v>0</v>
      </c>
      <c r="L82" s="168"/>
      <c r="M82" s="168">
        <f>SUM(M83:M85)</f>
        <v>0</v>
      </c>
      <c r="N82" s="167"/>
      <c r="O82" s="167">
        <f>SUM(O83:O85)</f>
        <v>0</v>
      </c>
      <c r="P82" s="167"/>
      <c r="Q82" s="167">
        <f>SUM(Q83:Q85)</f>
        <v>0.03</v>
      </c>
      <c r="R82" s="168"/>
      <c r="S82" s="168"/>
      <c r="T82" s="169"/>
      <c r="U82" s="163"/>
      <c r="V82" s="163">
        <f>SUM(V83:V85)</f>
        <v>0.21</v>
      </c>
      <c r="W82" s="163"/>
      <c r="X82" s="163"/>
      <c r="AG82" t="s">
        <v>143</v>
      </c>
    </row>
    <row r="83" spans="1:60" outlineLevel="1" x14ac:dyDescent="0.2">
      <c r="A83" s="170">
        <v>24</v>
      </c>
      <c r="B83" s="171" t="s">
        <v>304</v>
      </c>
      <c r="C83" s="180" t="s">
        <v>305</v>
      </c>
      <c r="D83" s="172" t="s">
        <v>198</v>
      </c>
      <c r="E83" s="173">
        <v>2.52</v>
      </c>
      <c r="F83" s="174"/>
      <c r="G83" s="175">
        <f>ROUND(E83*F83,2)</f>
        <v>0</v>
      </c>
      <c r="H83" s="174"/>
      <c r="I83" s="175">
        <f>ROUND(E83*H83,2)</f>
        <v>0</v>
      </c>
      <c r="J83" s="174"/>
      <c r="K83" s="175">
        <f>ROUND(E83*J83,2)</f>
        <v>0</v>
      </c>
      <c r="L83" s="175">
        <v>21</v>
      </c>
      <c r="M83" s="175">
        <f>G83*(1+L83/100)</f>
        <v>0</v>
      </c>
      <c r="N83" s="173">
        <v>0</v>
      </c>
      <c r="O83" s="173">
        <f>ROUND(E83*N83,2)</f>
        <v>0</v>
      </c>
      <c r="P83" s="173">
        <v>1.057E-2</v>
      </c>
      <c r="Q83" s="173">
        <f>ROUND(E83*P83,2)</f>
        <v>0.03</v>
      </c>
      <c r="R83" s="175" t="s">
        <v>297</v>
      </c>
      <c r="S83" s="175" t="s">
        <v>147</v>
      </c>
      <c r="T83" s="176" t="s">
        <v>200</v>
      </c>
      <c r="U83" s="159">
        <v>8.2000000000000003E-2</v>
      </c>
      <c r="V83" s="159">
        <f>ROUND(E83*U83,2)</f>
        <v>0.21</v>
      </c>
      <c r="W83" s="159"/>
      <c r="X83" s="159" t="s">
        <v>201</v>
      </c>
      <c r="Y83" s="149"/>
      <c r="Z83" s="149"/>
      <c r="AA83" s="149"/>
      <c r="AB83" s="149"/>
      <c r="AC83" s="149"/>
      <c r="AD83" s="149"/>
      <c r="AE83" s="149"/>
      <c r="AF83" s="149"/>
      <c r="AG83" s="149" t="s">
        <v>202</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5" t="s">
        <v>306</v>
      </c>
      <c r="D84" s="184"/>
      <c r="E84" s="185">
        <v>2.16</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204</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5" t="s">
        <v>307</v>
      </c>
      <c r="D85" s="184"/>
      <c r="E85" s="185">
        <v>0.36</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204</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x14ac:dyDescent="0.2">
      <c r="A86" s="164" t="s">
        <v>142</v>
      </c>
      <c r="B86" s="165" t="s">
        <v>109</v>
      </c>
      <c r="C86" s="179" t="s">
        <v>110</v>
      </c>
      <c r="D86" s="166"/>
      <c r="E86" s="167"/>
      <c r="F86" s="168"/>
      <c r="G86" s="168">
        <f>SUMIF(AG87:AG92,"&lt;&gt;NOR",G87:G92)</f>
        <v>0</v>
      </c>
      <c r="H86" s="168"/>
      <c r="I86" s="168">
        <f>SUM(I87:I92)</f>
        <v>0</v>
      </c>
      <c r="J86" s="168"/>
      <c r="K86" s="168">
        <f>SUM(K87:K92)</f>
        <v>0</v>
      </c>
      <c r="L86" s="168"/>
      <c r="M86" s="168">
        <f>SUM(M87:M92)</f>
        <v>0</v>
      </c>
      <c r="N86" s="167"/>
      <c r="O86" s="167">
        <f>SUM(O87:O92)</f>
        <v>0</v>
      </c>
      <c r="P86" s="167"/>
      <c r="Q86" s="167">
        <f>SUM(Q87:Q92)</f>
        <v>0</v>
      </c>
      <c r="R86" s="168"/>
      <c r="S86" s="168"/>
      <c r="T86" s="169"/>
      <c r="U86" s="163"/>
      <c r="V86" s="163">
        <f>SUM(V87:V92)</f>
        <v>16</v>
      </c>
      <c r="W86" s="163"/>
      <c r="X86" s="163"/>
      <c r="AG86" t="s">
        <v>143</v>
      </c>
    </row>
    <row r="87" spans="1:60" outlineLevel="1" x14ac:dyDescent="0.2">
      <c r="A87" s="188">
        <v>25</v>
      </c>
      <c r="B87" s="189" t="s">
        <v>308</v>
      </c>
      <c r="C87" s="196" t="s">
        <v>309</v>
      </c>
      <c r="D87" s="190" t="s">
        <v>247</v>
      </c>
      <c r="E87" s="191">
        <v>10</v>
      </c>
      <c r="F87" s="192"/>
      <c r="G87" s="193">
        <f t="shared" ref="G87:G92" si="0">ROUND(E87*F87,2)</f>
        <v>0</v>
      </c>
      <c r="H87" s="192"/>
      <c r="I87" s="193">
        <f t="shared" ref="I87:I92" si="1">ROUND(E87*H87,2)</f>
        <v>0</v>
      </c>
      <c r="J87" s="192"/>
      <c r="K87" s="193">
        <f t="shared" ref="K87:K92" si="2">ROUND(E87*J87,2)</f>
        <v>0</v>
      </c>
      <c r="L87" s="193">
        <v>21</v>
      </c>
      <c r="M87" s="193">
        <f t="shared" ref="M87:M92" si="3">G87*(1+L87/100)</f>
        <v>0</v>
      </c>
      <c r="N87" s="191">
        <v>0</v>
      </c>
      <c r="O87" s="191">
        <f t="shared" ref="O87:O92" si="4">ROUND(E87*N87,2)</f>
        <v>0</v>
      </c>
      <c r="P87" s="191">
        <v>0</v>
      </c>
      <c r="Q87" s="191">
        <f t="shared" ref="Q87:Q92" si="5">ROUND(E87*P87,2)</f>
        <v>0</v>
      </c>
      <c r="R87" s="193"/>
      <c r="S87" s="193" t="s">
        <v>164</v>
      </c>
      <c r="T87" s="194" t="s">
        <v>200</v>
      </c>
      <c r="U87" s="159">
        <v>9.5000000000000001E-2</v>
      </c>
      <c r="V87" s="159">
        <f t="shared" ref="V87:V92" si="6">ROUND(E87*U87,2)</f>
        <v>0.95</v>
      </c>
      <c r="W87" s="159"/>
      <c r="X87" s="159" t="s">
        <v>201</v>
      </c>
      <c r="Y87" s="149"/>
      <c r="Z87" s="149"/>
      <c r="AA87" s="149"/>
      <c r="AB87" s="149"/>
      <c r="AC87" s="149"/>
      <c r="AD87" s="149"/>
      <c r="AE87" s="149"/>
      <c r="AF87" s="149"/>
      <c r="AG87" s="149" t="s">
        <v>202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8">
        <v>26</v>
      </c>
      <c r="B88" s="189" t="s">
        <v>310</v>
      </c>
      <c r="C88" s="196" t="s">
        <v>311</v>
      </c>
      <c r="D88" s="190" t="s">
        <v>247</v>
      </c>
      <c r="E88" s="191">
        <v>2</v>
      </c>
      <c r="F88" s="192"/>
      <c r="G88" s="193">
        <f t="shared" si="0"/>
        <v>0</v>
      </c>
      <c r="H88" s="192"/>
      <c r="I88" s="193">
        <f t="shared" si="1"/>
        <v>0</v>
      </c>
      <c r="J88" s="192"/>
      <c r="K88" s="193">
        <f t="shared" si="2"/>
        <v>0</v>
      </c>
      <c r="L88" s="193">
        <v>21</v>
      </c>
      <c r="M88" s="193">
        <f t="shared" si="3"/>
        <v>0</v>
      </c>
      <c r="N88" s="191">
        <v>0</v>
      </c>
      <c r="O88" s="191">
        <f t="shared" si="4"/>
        <v>0</v>
      </c>
      <c r="P88" s="191">
        <v>0</v>
      </c>
      <c r="Q88" s="191">
        <f t="shared" si="5"/>
        <v>0</v>
      </c>
      <c r="R88" s="193"/>
      <c r="S88" s="193" t="s">
        <v>164</v>
      </c>
      <c r="T88" s="194" t="s">
        <v>200</v>
      </c>
      <c r="U88" s="159">
        <v>4.4999999999999998E-2</v>
      </c>
      <c r="V88" s="159">
        <f t="shared" si="6"/>
        <v>0.09</v>
      </c>
      <c r="W88" s="159"/>
      <c r="X88" s="159" t="s">
        <v>201</v>
      </c>
      <c r="Y88" s="149"/>
      <c r="Z88" s="149"/>
      <c r="AA88" s="149"/>
      <c r="AB88" s="149"/>
      <c r="AC88" s="149"/>
      <c r="AD88" s="149"/>
      <c r="AE88" s="149"/>
      <c r="AF88" s="149"/>
      <c r="AG88" s="149" t="s">
        <v>202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88">
        <v>27</v>
      </c>
      <c r="B89" s="189" t="s">
        <v>312</v>
      </c>
      <c r="C89" s="196" t="s">
        <v>313</v>
      </c>
      <c r="D89" s="190" t="s">
        <v>240</v>
      </c>
      <c r="E89" s="191">
        <v>16</v>
      </c>
      <c r="F89" s="192"/>
      <c r="G89" s="193">
        <f t="shared" si="0"/>
        <v>0</v>
      </c>
      <c r="H89" s="192"/>
      <c r="I89" s="193">
        <f t="shared" si="1"/>
        <v>0</v>
      </c>
      <c r="J89" s="192"/>
      <c r="K89" s="193">
        <f t="shared" si="2"/>
        <v>0</v>
      </c>
      <c r="L89" s="193">
        <v>21</v>
      </c>
      <c r="M89" s="193">
        <f t="shared" si="3"/>
        <v>0</v>
      </c>
      <c r="N89" s="191">
        <v>0</v>
      </c>
      <c r="O89" s="191">
        <f t="shared" si="4"/>
        <v>0</v>
      </c>
      <c r="P89" s="191">
        <v>0</v>
      </c>
      <c r="Q89" s="191">
        <f t="shared" si="5"/>
        <v>0</v>
      </c>
      <c r="R89" s="193"/>
      <c r="S89" s="193" t="s">
        <v>164</v>
      </c>
      <c r="T89" s="194" t="s">
        <v>200</v>
      </c>
      <c r="U89" s="159">
        <v>0.06</v>
      </c>
      <c r="V89" s="159">
        <f t="shared" si="6"/>
        <v>0.96</v>
      </c>
      <c r="W89" s="159"/>
      <c r="X89" s="159" t="s">
        <v>201</v>
      </c>
      <c r="Y89" s="149"/>
      <c r="Z89" s="149"/>
      <c r="AA89" s="149"/>
      <c r="AB89" s="149"/>
      <c r="AC89" s="149"/>
      <c r="AD89" s="149"/>
      <c r="AE89" s="149"/>
      <c r="AF89" s="149"/>
      <c r="AG89" s="149" t="s">
        <v>202</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88">
        <v>28</v>
      </c>
      <c r="B90" s="189" t="s">
        <v>314</v>
      </c>
      <c r="C90" s="196" t="s">
        <v>315</v>
      </c>
      <c r="D90" s="190" t="s">
        <v>316</v>
      </c>
      <c r="E90" s="191">
        <v>3</v>
      </c>
      <c r="F90" s="192"/>
      <c r="G90" s="193">
        <f t="shared" si="0"/>
        <v>0</v>
      </c>
      <c r="H90" s="192"/>
      <c r="I90" s="193">
        <f t="shared" si="1"/>
        <v>0</v>
      </c>
      <c r="J90" s="192"/>
      <c r="K90" s="193">
        <f t="shared" si="2"/>
        <v>0</v>
      </c>
      <c r="L90" s="193">
        <v>21</v>
      </c>
      <c r="M90" s="193">
        <f t="shared" si="3"/>
        <v>0</v>
      </c>
      <c r="N90" s="191">
        <v>0</v>
      </c>
      <c r="O90" s="191">
        <f t="shared" si="4"/>
        <v>0</v>
      </c>
      <c r="P90" s="191">
        <v>0</v>
      </c>
      <c r="Q90" s="191">
        <f t="shared" si="5"/>
        <v>0</v>
      </c>
      <c r="R90" s="193" t="s">
        <v>317</v>
      </c>
      <c r="S90" s="193" t="s">
        <v>147</v>
      </c>
      <c r="T90" s="194" t="s">
        <v>200</v>
      </c>
      <c r="U90" s="159">
        <v>1</v>
      </c>
      <c r="V90" s="159">
        <f t="shared" si="6"/>
        <v>3</v>
      </c>
      <c r="W90" s="159"/>
      <c r="X90" s="159" t="s">
        <v>318</v>
      </c>
      <c r="Y90" s="149"/>
      <c r="Z90" s="149"/>
      <c r="AA90" s="149"/>
      <c r="AB90" s="149"/>
      <c r="AC90" s="149"/>
      <c r="AD90" s="149"/>
      <c r="AE90" s="149"/>
      <c r="AF90" s="149"/>
      <c r="AG90" s="149" t="s">
        <v>319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88">
        <v>29</v>
      </c>
      <c r="B91" s="189" t="s">
        <v>320</v>
      </c>
      <c r="C91" s="196" t="s">
        <v>321</v>
      </c>
      <c r="D91" s="190" t="s">
        <v>316</v>
      </c>
      <c r="E91" s="191">
        <v>8</v>
      </c>
      <c r="F91" s="192"/>
      <c r="G91" s="193">
        <f t="shared" si="0"/>
        <v>0</v>
      </c>
      <c r="H91" s="192"/>
      <c r="I91" s="193">
        <f t="shared" si="1"/>
        <v>0</v>
      </c>
      <c r="J91" s="192"/>
      <c r="K91" s="193">
        <f t="shared" si="2"/>
        <v>0</v>
      </c>
      <c r="L91" s="193">
        <v>21</v>
      </c>
      <c r="M91" s="193">
        <f t="shared" si="3"/>
        <v>0</v>
      </c>
      <c r="N91" s="191">
        <v>0</v>
      </c>
      <c r="O91" s="191">
        <f t="shared" si="4"/>
        <v>0</v>
      </c>
      <c r="P91" s="191">
        <v>0</v>
      </c>
      <c r="Q91" s="191">
        <f t="shared" si="5"/>
        <v>0</v>
      </c>
      <c r="R91" s="193" t="s">
        <v>317</v>
      </c>
      <c r="S91" s="193" t="s">
        <v>147</v>
      </c>
      <c r="T91" s="194" t="s">
        <v>200</v>
      </c>
      <c r="U91" s="159">
        <v>1</v>
      </c>
      <c r="V91" s="159">
        <f t="shared" si="6"/>
        <v>8</v>
      </c>
      <c r="W91" s="159"/>
      <c r="X91" s="159" t="s">
        <v>318</v>
      </c>
      <c r="Y91" s="149"/>
      <c r="Z91" s="149"/>
      <c r="AA91" s="149"/>
      <c r="AB91" s="149"/>
      <c r="AC91" s="149"/>
      <c r="AD91" s="149"/>
      <c r="AE91" s="149"/>
      <c r="AF91" s="149"/>
      <c r="AG91" s="149" t="s">
        <v>319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88">
        <v>30</v>
      </c>
      <c r="B92" s="189" t="s">
        <v>322</v>
      </c>
      <c r="C92" s="196" t="s">
        <v>323</v>
      </c>
      <c r="D92" s="190" t="s">
        <v>316</v>
      </c>
      <c r="E92" s="191">
        <v>3</v>
      </c>
      <c r="F92" s="192"/>
      <c r="G92" s="193">
        <f t="shared" si="0"/>
        <v>0</v>
      </c>
      <c r="H92" s="192"/>
      <c r="I92" s="193">
        <f t="shared" si="1"/>
        <v>0</v>
      </c>
      <c r="J92" s="192"/>
      <c r="K92" s="193">
        <f t="shared" si="2"/>
        <v>0</v>
      </c>
      <c r="L92" s="193">
        <v>21</v>
      </c>
      <c r="M92" s="193">
        <f t="shared" si="3"/>
        <v>0</v>
      </c>
      <c r="N92" s="191">
        <v>0</v>
      </c>
      <c r="O92" s="191">
        <f t="shared" si="4"/>
        <v>0</v>
      </c>
      <c r="P92" s="191">
        <v>0</v>
      </c>
      <c r="Q92" s="191">
        <f t="shared" si="5"/>
        <v>0</v>
      </c>
      <c r="R92" s="193" t="s">
        <v>317</v>
      </c>
      <c r="S92" s="193" t="s">
        <v>147</v>
      </c>
      <c r="T92" s="194" t="s">
        <v>200</v>
      </c>
      <c r="U92" s="159">
        <v>1</v>
      </c>
      <c r="V92" s="159">
        <f t="shared" si="6"/>
        <v>3</v>
      </c>
      <c r="W92" s="159"/>
      <c r="X92" s="159" t="s">
        <v>318</v>
      </c>
      <c r="Y92" s="149"/>
      <c r="Z92" s="149"/>
      <c r="AA92" s="149"/>
      <c r="AB92" s="149"/>
      <c r="AC92" s="149"/>
      <c r="AD92" s="149"/>
      <c r="AE92" s="149"/>
      <c r="AF92" s="149"/>
      <c r="AG92" s="149" t="s">
        <v>319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x14ac:dyDescent="0.2">
      <c r="A93" s="164" t="s">
        <v>142</v>
      </c>
      <c r="B93" s="165" t="s">
        <v>111</v>
      </c>
      <c r="C93" s="179" t="s">
        <v>112</v>
      </c>
      <c r="D93" s="166"/>
      <c r="E93" s="167"/>
      <c r="F93" s="168"/>
      <c r="G93" s="168">
        <f>SUMIF(AG94:AG107,"&lt;&gt;NOR",G94:G107)</f>
        <v>0</v>
      </c>
      <c r="H93" s="168"/>
      <c r="I93" s="168">
        <f>SUM(I94:I107)</f>
        <v>0</v>
      </c>
      <c r="J93" s="168"/>
      <c r="K93" s="168">
        <f>SUM(K94:K107)</f>
        <v>0</v>
      </c>
      <c r="L93" s="168"/>
      <c r="M93" s="168">
        <f>SUM(M94:M107)</f>
        <v>0</v>
      </c>
      <c r="N93" s="167"/>
      <c r="O93" s="167">
        <f>SUM(O94:O107)</f>
        <v>0</v>
      </c>
      <c r="P93" s="167"/>
      <c r="Q93" s="167">
        <f>SUM(Q94:Q107)</f>
        <v>0</v>
      </c>
      <c r="R93" s="168"/>
      <c r="S93" s="168"/>
      <c r="T93" s="169"/>
      <c r="U93" s="163"/>
      <c r="V93" s="163">
        <f>SUM(V94:V107)</f>
        <v>12.93</v>
      </c>
      <c r="W93" s="163"/>
      <c r="X93" s="163"/>
      <c r="AG93" t="s">
        <v>143</v>
      </c>
    </row>
    <row r="94" spans="1:60" ht="22.5" outlineLevel="1" x14ac:dyDescent="0.2">
      <c r="A94" s="170">
        <v>31</v>
      </c>
      <c r="B94" s="171" t="s">
        <v>324</v>
      </c>
      <c r="C94" s="180" t="s">
        <v>325</v>
      </c>
      <c r="D94" s="172" t="s">
        <v>326</v>
      </c>
      <c r="E94" s="173">
        <v>85.1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t="s">
        <v>225</v>
      </c>
      <c r="S94" s="175" t="s">
        <v>147</v>
      </c>
      <c r="T94" s="176" t="s">
        <v>200</v>
      </c>
      <c r="U94" s="159">
        <v>0</v>
      </c>
      <c r="V94" s="159">
        <f>ROUND(E94*U94,2)</f>
        <v>0</v>
      </c>
      <c r="W94" s="159"/>
      <c r="X94" s="159" t="s">
        <v>201</v>
      </c>
      <c r="Y94" s="149"/>
      <c r="Z94" s="149"/>
      <c r="AA94" s="149"/>
      <c r="AB94" s="149"/>
      <c r="AC94" s="149"/>
      <c r="AD94" s="149"/>
      <c r="AE94" s="149"/>
      <c r="AF94" s="149"/>
      <c r="AG94" s="149" t="s">
        <v>202</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95" t="s">
        <v>327</v>
      </c>
      <c r="D95" s="184"/>
      <c r="E95" s="185">
        <v>85.1</v>
      </c>
      <c r="F95" s="159"/>
      <c r="G95" s="15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204</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x14ac:dyDescent="0.2">
      <c r="A96" s="170">
        <v>32</v>
      </c>
      <c r="B96" s="171" t="s">
        <v>328</v>
      </c>
      <c r="C96" s="180" t="s">
        <v>329</v>
      </c>
      <c r="D96" s="172" t="s">
        <v>326</v>
      </c>
      <c r="E96" s="173">
        <v>8.5170700000000004</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216</v>
      </c>
      <c r="S96" s="175" t="s">
        <v>147</v>
      </c>
      <c r="T96" s="176" t="s">
        <v>200</v>
      </c>
      <c r="U96" s="159">
        <v>0.27700000000000002</v>
      </c>
      <c r="V96" s="159">
        <f>ROUND(E96*U96,2)</f>
        <v>2.36</v>
      </c>
      <c r="W96" s="159"/>
      <c r="X96" s="159" t="s">
        <v>330</v>
      </c>
      <c r="Y96" s="149"/>
      <c r="Z96" s="149"/>
      <c r="AA96" s="149"/>
      <c r="AB96" s="149"/>
      <c r="AC96" s="149"/>
      <c r="AD96" s="149"/>
      <c r="AE96" s="149"/>
      <c r="AF96" s="149"/>
      <c r="AG96" s="149" t="s">
        <v>331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6" t="s">
        <v>332</v>
      </c>
      <c r="D97" s="267"/>
      <c r="E97" s="267"/>
      <c r="F97" s="267"/>
      <c r="G97" s="267"/>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218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257" t="s">
        <v>333</v>
      </c>
      <c r="D98" s="258"/>
      <c r="E98" s="258"/>
      <c r="F98" s="258"/>
      <c r="G98" s="258"/>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151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57" t="s">
        <v>334</v>
      </c>
      <c r="D99" s="258"/>
      <c r="E99" s="258"/>
      <c r="F99" s="258"/>
      <c r="G99" s="258"/>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151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56"/>
      <c r="B100" s="157"/>
      <c r="C100" s="257" t="s">
        <v>335</v>
      </c>
      <c r="D100" s="258"/>
      <c r="E100" s="258"/>
      <c r="F100" s="258"/>
      <c r="G100" s="258"/>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151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77" t="str">
        <f>C100</f>
        <v>- při vodorovné dopravě po vodě : vyložení na hromady na suchu nebo na přeložení na dopravní prostředek na suchu do 15 m vodorovně a současně do 4 m svisle,</v>
      </c>
      <c r="BB100" s="149"/>
      <c r="BC100" s="149"/>
      <c r="BD100" s="149"/>
      <c r="BE100" s="149"/>
      <c r="BF100" s="149"/>
      <c r="BG100" s="149"/>
      <c r="BH100" s="149"/>
    </row>
    <row r="101" spans="1:60" outlineLevel="1" x14ac:dyDescent="0.2">
      <c r="A101" s="156"/>
      <c r="B101" s="157"/>
      <c r="C101" s="257" t="s">
        <v>336</v>
      </c>
      <c r="D101" s="258"/>
      <c r="E101" s="258"/>
      <c r="F101" s="258"/>
      <c r="G101" s="258"/>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151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0">
        <v>33</v>
      </c>
      <c r="B102" s="171" t="s">
        <v>337</v>
      </c>
      <c r="C102" s="180" t="s">
        <v>338</v>
      </c>
      <c r="D102" s="172" t="s">
        <v>326</v>
      </c>
      <c r="E102" s="173">
        <v>8.5170700000000004</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t="s">
        <v>225</v>
      </c>
      <c r="S102" s="175" t="s">
        <v>147</v>
      </c>
      <c r="T102" s="176" t="s">
        <v>200</v>
      </c>
      <c r="U102" s="159">
        <v>0.49</v>
      </c>
      <c r="V102" s="159">
        <f>ROUND(E102*U102,2)</f>
        <v>4.17</v>
      </c>
      <c r="W102" s="159"/>
      <c r="X102" s="159" t="s">
        <v>330</v>
      </c>
      <c r="Y102" s="149"/>
      <c r="Z102" s="149"/>
      <c r="AA102" s="149"/>
      <c r="AB102" s="149"/>
      <c r="AC102" s="149"/>
      <c r="AD102" s="149"/>
      <c r="AE102" s="149"/>
      <c r="AF102" s="149"/>
      <c r="AG102" s="149" t="s">
        <v>331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255" t="s">
        <v>339</v>
      </c>
      <c r="D103" s="256"/>
      <c r="E103" s="256"/>
      <c r="F103" s="256"/>
      <c r="G103" s="256"/>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151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70">
        <v>34</v>
      </c>
      <c r="B104" s="171" t="s">
        <v>340</v>
      </c>
      <c r="C104" s="180" t="s">
        <v>341</v>
      </c>
      <c r="D104" s="172" t="s">
        <v>326</v>
      </c>
      <c r="E104" s="173">
        <v>8.5170700000000004</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t="s">
        <v>209</v>
      </c>
      <c r="S104" s="175" t="s">
        <v>147</v>
      </c>
      <c r="T104" s="176" t="s">
        <v>200</v>
      </c>
      <c r="U104" s="159">
        <v>0.752</v>
      </c>
      <c r="V104" s="159">
        <f>ROUND(E104*U104,2)</f>
        <v>6.4</v>
      </c>
      <c r="W104" s="159"/>
      <c r="X104" s="159" t="s">
        <v>330</v>
      </c>
      <c r="Y104" s="149"/>
      <c r="Z104" s="149"/>
      <c r="AA104" s="149"/>
      <c r="AB104" s="149"/>
      <c r="AC104" s="149"/>
      <c r="AD104" s="149"/>
      <c r="AE104" s="149"/>
      <c r="AF104" s="149"/>
      <c r="AG104" s="149" t="s">
        <v>331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6" t="s">
        <v>342</v>
      </c>
      <c r="D105" s="267"/>
      <c r="E105" s="267"/>
      <c r="F105" s="267"/>
      <c r="G105" s="267"/>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218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77" t="str">
        <f>C105</f>
        <v>nebo vybouraných hmot nošením nebo přehazováním k místu nakládky přístupnému normálním dopravním prostředkům do 10 m,</v>
      </c>
      <c r="BB105" s="149"/>
      <c r="BC105" s="149"/>
      <c r="BD105" s="149"/>
      <c r="BE105" s="149"/>
      <c r="BF105" s="149"/>
      <c r="BG105" s="149"/>
      <c r="BH105" s="149"/>
    </row>
    <row r="106" spans="1:60" ht="22.5" outlineLevel="1" x14ac:dyDescent="0.2">
      <c r="A106" s="156"/>
      <c r="B106" s="157"/>
      <c r="C106" s="257" t="s">
        <v>343</v>
      </c>
      <c r="D106" s="258"/>
      <c r="E106" s="258"/>
      <c r="F106" s="258"/>
      <c r="G106" s="258"/>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151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77" t="str">
        <f>C106</f>
        <v>S naložením suti nebo vybouraných hmot do dopravního prostředku a na jejich vyložením, popřípadě přeložením na normální dopravní prostředek.</v>
      </c>
      <c r="BB106" s="149"/>
      <c r="BC106" s="149"/>
      <c r="BD106" s="149"/>
      <c r="BE106" s="149"/>
      <c r="BF106" s="149"/>
      <c r="BG106" s="149"/>
      <c r="BH106" s="149"/>
    </row>
    <row r="107" spans="1:60" ht="22.5" outlineLevel="1" x14ac:dyDescent="0.2">
      <c r="A107" s="170">
        <v>35</v>
      </c>
      <c r="B107" s="171" t="s">
        <v>344</v>
      </c>
      <c r="C107" s="180" t="s">
        <v>345</v>
      </c>
      <c r="D107" s="172" t="s">
        <v>326</v>
      </c>
      <c r="E107" s="173">
        <v>8.5170700000000004</v>
      </c>
      <c r="F107" s="174"/>
      <c r="G107" s="175">
        <f>ROUND(E107*F107,2)</f>
        <v>0</v>
      </c>
      <c r="H107" s="174"/>
      <c r="I107" s="175">
        <f>ROUND(E107*H107,2)</f>
        <v>0</v>
      </c>
      <c r="J107" s="174"/>
      <c r="K107" s="175">
        <f>ROUND(E107*J107,2)</f>
        <v>0</v>
      </c>
      <c r="L107" s="175">
        <v>21</v>
      </c>
      <c r="M107" s="175">
        <f>G107*(1+L107/100)</f>
        <v>0</v>
      </c>
      <c r="N107" s="173">
        <v>0</v>
      </c>
      <c r="O107" s="173">
        <f>ROUND(E107*N107,2)</f>
        <v>0</v>
      </c>
      <c r="P107" s="173">
        <v>0</v>
      </c>
      <c r="Q107" s="173">
        <f>ROUND(E107*P107,2)</f>
        <v>0</v>
      </c>
      <c r="R107" s="175"/>
      <c r="S107" s="175" t="s">
        <v>164</v>
      </c>
      <c r="T107" s="176" t="s">
        <v>200</v>
      </c>
      <c r="U107" s="159">
        <v>0</v>
      </c>
      <c r="V107" s="159">
        <f>ROUND(E107*U107,2)</f>
        <v>0</v>
      </c>
      <c r="W107" s="159"/>
      <c r="X107" s="159" t="s">
        <v>330</v>
      </c>
      <c r="Y107" s="149"/>
      <c r="Z107" s="149"/>
      <c r="AA107" s="149"/>
      <c r="AB107" s="149"/>
      <c r="AC107" s="149"/>
      <c r="AD107" s="149"/>
      <c r="AE107" s="149"/>
      <c r="AF107" s="149"/>
      <c r="AG107" s="149" t="s">
        <v>331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3"/>
      <c r="B108" s="4"/>
      <c r="C108" s="181"/>
      <c r="D108" s="6"/>
      <c r="E108" s="3"/>
      <c r="F108" s="3"/>
      <c r="G108" s="3"/>
      <c r="H108" s="3"/>
      <c r="I108" s="3"/>
      <c r="J108" s="3"/>
      <c r="K108" s="3"/>
      <c r="L108" s="3"/>
      <c r="M108" s="3"/>
      <c r="N108" s="3"/>
      <c r="O108" s="3"/>
      <c r="P108" s="3"/>
      <c r="Q108" s="3"/>
      <c r="R108" s="3"/>
      <c r="S108" s="3"/>
      <c r="T108" s="3"/>
      <c r="U108" s="3"/>
      <c r="V108" s="3"/>
      <c r="W108" s="3"/>
      <c r="X108" s="3"/>
      <c r="AE108">
        <v>15</v>
      </c>
      <c r="AF108">
        <v>21</v>
      </c>
      <c r="AG108" t="s">
        <v>129</v>
      </c>
    </row>
    <row r="109" spans="1:60" x14ac:dyDescent="0.2">
      <c r="A109" s="152"/>
      <c r="B109" s="153" t="s">
        <v>29</v>
      </c>
      <c r="C109" s="182"/>
      <c r="D109" s="154"/>
      <c r="E109" s="155"/>
      <c r="F109" s="155"/>
      <c r="G109" s="178">
        <f>G8+G13+G62+G69+G79+G82+G86+G93</f>
        <v>0</v>
      </c>
      <c r="H109" s="3"/>
      <c r="I109" s="3"/>
      <c r="J109" s="3"/>
      <c r="K109" s="3"/>
      <c r="L109" s="3"/>
      <c r="M109" s="3"/>
      <c r="N109" s="3"/>
      <c r="O109" s="3"/>
      <c r="P109" s="3"/>
      <c r="Q109" s="3"/>
      <c r="R109" s="3"/>
      <c r="S109" s="3"/>
      <c r="T109" s="3"/>
      <c r="U109" s="3"/>
      <c r="V109" s="3"/>
      <c r="W109" s="3"/>
      <c r="X109" s="3"/>
      <c r="AE109">
        <f>SUMIF(L7:L107,AE108,G7:G107)</f>
        <v>0</v>
      </c>
      <c r="AF109">
        <f>SUMIF(L7:L107,AF108,G7:G107)</f>
        <v>0</v>
      </c>
      <c r="AG109" t="s">
        <v>193</v>
      </c>
    </row>
    <row r="110" spans="1:60" x14ac:dyDescent="0.2">
      <c r="C110" s="183"/>
      <c r="D110" s="10"/>
      <c r="AG110" t="s">
        <v>195</v>
      </c>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5Zg7Boyyo6+SLcLGX7HFJ5D5xolujcCbMgLo9xxSd2PfpjvoOIqZexVWQsdyj1P3qY4wxXs+Wybui4MvVmK4A==" saltValue="Au/tDYWTa1EAqp4UUAlc6Q==" spinCount="100000" sheet="1"/>
  <mergeCells count="20">
    <mergeCell ref="C64:G64"/>
    <mergeCell ref="A1:G1"/>
    <mergeCell ref="C2:G2"/>
    <mergeCell ref="C3:G3"/>
    <mergeCell ref="C4:G4"/>
    <mergeCell ref="C19:G19"/>
    <mergeCell ref="C20:G20"/>
    <mergeCell ref="C25:G25"/>
    <mergeCell ref="C32:G32"/>
    <mergeCell ref="C37:G37"/>
    <mergeCell ref="C47:G47"/>
    <mergeCell ref="C54:G54"/>
    <mergeCell ref="C105:G105"/>
    <mergeCell ref="C106:G106"/>
    <mergeCell ref="C97:G97"/>
    <mergeCell ref="C98:G98"/>
    <mergeCell ref="C99:G99"/>
    <mergeCell ref="C100:G100"/>
    <mergeCell ref="C101:G101"/>
    <mergeCell ref="C103:G10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791D-8AE3-44F4-BC2C-03907147E585}">
  <sheetPr>
    <tabColor rgb="FF00B050"/>
    <outlinePr summaryBelow="0"/>
  </sheetPr>
  <dimension ref="A1:BH5000"/>
  <sheetViews>
    <sheetView tabSelected="1" workbookViewId="0">
      <pane ySplit="7" topLeftCell="A132" activePane="bottomLeft" state="frozen"/>
      <selection pane="bottomLeft" activeCell="AQ139" sqref="AQ139"/>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116</v>
      </c>
      <c r="B1" s="259"/>
      <c r="C1" s="259"/>
      <c r="D1" s="259"/>
      <c r="E1" s="259"/>
      <c r="F1" s="259"/>
      <c r="G1" s="259"/>
      <c r="AG1" t="s">
        <v>117</v>
      </c>
    </row>
    <row r="2" spans="1:60" ht="25.15" customHeight="1" x14ac:dyDescent="0.2">
      <c r="A2" s="141" t="s">
        <v>7</v>
      </c>
      <c r="B2" s="49" t="s">
        <v>43</v>
      </c>
      <c r="C2" s="260" t="s">
        <v>44</v>
      </c>
      <c r="D2" s="261"/>
      <c r="E2" s="261"/>
      <c r="F2" s="261"/>
      <c r="G2" s="262"/>
      <c r="AG2" t="s">
        <v>118</v>
      </c>
    </row>
    <row r="3" spans="1:60" ht="25.15" customHeight="1" x14ac:dyDescent="0.2">
      <c r="A3" s="141" t="s">
        <v>8</v>
      </c>
      <c r="B3" s="49" t="s">
        <v>54</v>
      </c>
      <c r="C3" s="260" t="s">
        <v>55</v>
      </c>
      <c r="D3" s="261"/>
      <c r="E3" s="261"/>
      <c r="F3" s="261"/>
      <c r="G3" s="262"/>
      <c r="AC3" s="123" t="s">
        <v>118</v>
      </c>
      <c r="AG3" t="s">
        <v>119</v>
      </c>
    </row>
    <row r="4" spans="1:60" ht="25.15" customHeight="1" x14ac:dyDescent="0.2">
      <c r="A4" s="142" t="s">
        <v>9</v>
      </c>
      <c r="B4" s="143" t="s">
        <v>59</v>
      </c>
      <c r="C4" s="263" t="s">
        <v>60</v>
      </c>
      <c r="D4" s="264"/>
      <c r="E4" s="264"/>
      <c r="F4" s="264"/>
      <c r="G4" s="265"/>
      <c r="AG4" t="s">
        <v>120</v>
      </c>
    </row>
    <row r="5" spans="1:60" x14ac:dyDescent="0.2">
      <c r="D5" s="10"/>
    </row>
    <row r="6" spans="1:60" ht="38.25" x14ac:dyDescent="0.2">
      <c r="A6" s="145" t="s">
        <v>121</v>
      </c>
      <c r="B6" s="147" t="s">
        <v>122</v>
      </c>
      <c r="C6" s="147" t="s">
        <v>123</v>
      </c>
      <c r="D6" s="146" t="s">
        <v>124</v>
      </c>
      <c r="E6" s="145" t="s">
        <v>125</v>
      </c>
      <c r="F6" s="144" t="s">
        <v>126</v>
      </c>
      <c r="G6" s="145" t="s">
        <v>29</v>
      </c>
      <c r="H6" s="148" t="s">
        <v>30</v>
      </c>
      <c r="I6" s="148" t="s">
        <v>127</v>
      </c>
      <c r="J6" s="148" t="s">
        <v>31</v>
      </c>
      <c r="K6" s="148" t="s">
        <v>128</v>
      </c>
      <c r="L6" s="148" t="s">
        <v>129</v>
      </c>
      <c r="M6" s="148" t="s">
        <v>130</v>
      </c>
      <c r="N6" s="148" t="s">
        <v>131</v>
      </c>
      <c r="O6" s="148" t="s">
        <v>132</v>
      </c>
      <c r="P6" s="148" t="s">
        <v>133</v>
      </c>
      <c r="Q6" s="148" t="s">
        <v>134</v>
      </c>
      <c r="R6" s="148" t="s">
        <v>135</v>
      </c>
      <c r="S6" s="148" t="s">
        <v>136</v>
      </c>
      <c r="T6" s="148" t="s">
        <v>137</v>
      </c>
      <c r="U6" s="148" t="s">
        <v>138</v>
      </c>
      <c r="V6" s="148" t="s">
        <v>139</v>
      </c>
      <c r="W6" s="148" t="s">
        <v>140</v>
      </c>
      <c r="X6" s="148" t="s">
        <v>141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4" t="s">
        <v>142</v>
      </c>
      <c r="B8" s="165" t="s">
        <v>73</v>
      </c>
      <c r="C8" s="179" t="s">
        <v>74</v>
      </c>
      <c r="D8" s="166"/>
      <c r="E8" s="167"/>
      <c r="F8" s="168"/>
      <c r="G8" s="168">
        <f>SUMIF(AG9:AG13,"&lt;&gt;NOR",G9:G13)</f>
        <v>0</v>
      </c>
      <c r="H8" s="168"/>
      <c r="I8" s="168">
        <f>SUM(I9:I13)</f>
        <v>0</v>
      </c>
      <c r="J8" s="168"/>
      <c r="K8" s="168">
        <f>SUM(K9:K13)</f>
        <v>0</v>
      </c>
      <c r="L8" s="168"/>
      <c r="M8" s="168">
        <f>SUM(M9:M13)</f>
        <v>0</v>
      </c>
      <c r="N8" s="167"/>
      <c r="O8" s="167">
        <f>SUM(O9:O13)</f>
        <v>1.87</v>
      </c>
      <c r="P8" s="167"/>
      <c r="Q8" s="167">
        <f>SUM(Q9:Q13)</f>
        <v>0</v>
      </c>
      <c r="R8" s="168"/>
      <c r="S8" s="168"/>
      <c r="T8" s="169"/>
      <c r="U8" s="163"/>
      <c r="V8" s="163">
        <f>SUM(V9:V13)</f>
        <v>2.86</v>
      </c>
      <c r="W8" s="163"/>
      <c r="X8" s="163"/>
      <c r="AG8" t="s">
        <v>143</v>
      </c>
    </row>
    <row r="9" spans="1:60" outlineLevel="1" x14ac:dyDescent="0.2">
      <c r="A9" s="170">
        <v>1</v>
      </c>
      <c r="B9" s="171" t="s">
        <v>346</v>
      </c>
      <c r="C9" s="180" t="s">
        <v>347</v>
      </c>
      <c r="D9" s="172" t="s">
        <v>215</v>
      </c>
      <c r="E9" s="173">
        <v>0.72899999999999998</v>
      </c>
      <c r="F9" s="174"/>
      <c r="G9" s="175">
        <f>ROUND(E9*F9,2)</f>
        <v>0</v>
      </c>
      <c r="H9" s="174"/>
      <c r="I9" s="175">
        <f>ROUND(E9*H9,2)</f>
        <v>0</v>
      </c>
      <c r="J9" s="174"/>
      <c r="K9" s="175">
        <f>ROUND(E9*J9,2)</f>
        <v>0</v>
      </c>
      <c r="L9" s="175">
        <v>21</v>
      </c>
      <c r="M9" s="175">
        <f>G9*(1+L9/100)</f>
        <v>0</v>
      </c>
      <c r="N9" s="173">
        <v>2.5698099999999999</v>
      </c>
      <c r="O9" s="173">
        <f>ROUND(E9*N9,2)</f>
        <v>1.87</v>
      </c>
      <c r="P9" s="173">
        <v>0</v>
      </c>
      <c r="Q9" s="173">
        <f>ROUND(E9*P9,2)</f>
        <v>0</v>
      </c>
      <c r="R9" s="175" t="s">
        <v>348</v>
      </c>
      <c r="S9" s="175" t="s">
        <v>147</v>
      </c>
      <c r="T9" s="176" t="s">
        <v>200</v>
      </c>
      <c r="U9" s="159">
        <v>3.9289999999999998</v>
      </c>
      <c r="V9" s="159">
        <f>ROUND(E9*U9,2)</f>
        <v>2.86</v>
      </c>
      <c r="W9" s="159"/>
      <c r="X9" s="159" t="s">
        <v>201</v>
      </c>
      <c r="Y9" s="149"/>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6" t="s">
        <v>349</v>
      </c>
      <c r="D10" s="267"/>
      <c r="E10" s="267"/>
      <c r="F10" s="267"/>
      <c r="G10" s="267"/>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5" t="s">
        <v>350</v>
      </c>
      <c r="D11" s="184"/>
      <c r="E11" s="185">
        <v>0.48599999999999999</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204</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5" t="s">
        <v>351</v>
      </c>
      <c r="D12" s="184"/>
      <c r="E12" s="185">
        <v>7.4999999999999997E-2</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204</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5" t="s">
        <v>352</v>
      </c>
      <c r="D13" s="184"/>
      <c r="E13" s="185">
        <v>0.16800000000000001</v>
      </c>
      <c r="F13" s="159"/>
      <c r="G13" s="159"/>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204</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4" t="s">
        <v>142</v>
      </c>
      <c r="B14" s="165" t="s">
        <v>75</v>
      </c>
      <c r="C14" s="179" t="s">
        <v>76</v>
      </c>
      <c r="D14" s="166"/>
      <c r="E14" s="167"/>
      <c r="F14" s="168"/>
      <c r="G14" s="168">
        <f>SUMIF(AG15:AG36,"&lt;&gt;NOR",G15:G36)</f>
        <v>0</v>
      </c>
      <c r="H14" s="168"/>
      <c r="I14" s="168">
        <f>SUM(I15:I36)</f>
        <v>0</v>
      </c>
      <c r="J14" s="168"/>
      <c r="K14" s="168">
        <f>SUM(K15:K36)</f>
        <v>0</v>
      </c>
      <c r="L14" s="168"/>
      <c r="M14" s="168">
        <f>SUM(M15:M36)</f>
        <v>0</v>
      </c>
      <c r="N14" s="167"/>
      <c r="O14" s="167">
        <f>SUM(O15:O36)</f>
        <v>0.27</v>
      </c>
      <c r="P14" s="167"/>
      <c r="Q14" s="167">
        <f>SUM(Q15:Q36)</f>
        <v>0</v>
      </c>
      <c r="R14" s="168"/>
      <c r="S14" s="168"/>
      <c r="T14" s="169"/>
      <c r="U14" s="163"/>
      <c r="V14" s="163">
        <f>SUM(V15:V36)</f>
        <v>21.68</v>
      </c>
      <c r="W14" s="163"/>
      <c r="X14" s="163"/>
      <c r="AG14" t="s">
        <v>143</v>
      </c>
    </row>
    <row r="15" spans="1:60" outlineLevel="1" x14ac:dyDescent="0.2">
      <c r="A15" s="170">
        <v>2</v>
      </c>
      <c r="B15" s="171" t="s">
        <v>353</v>
      </c>
      <c r="C15" s="180" t="s">
        <v>354</v>
      </c>
      <c r="D15" s="172" t="s">
        <v>198</v>
      </c>
      <c r="E15" s="173">
        <v>13.864000000000001</v>
      </c>
      <c r="F15" s="174"/>
      <c r="G15" s="175">
        <f>ROUND(E15*F15,2)</f>
        <v>0</v>
      </c>
      <c r="H15" s="174"/>
      <c r="I15" s="175">
        <f>ROUND(E15*H15,2)</f>
        <v>0</v>
      </c>
      <c r="J15" s="174"/>
      <c r="K15" s="175">
        <f>ROUND(E15*J15,2)</f>
        <v>0</v>
      </c>
      <c r="L15" s="175">
        <v>21</v>
      </c>
      <c r="M15" s="175">
        <f>G15*(1+L15/100)</f>
        <v>0</v>
      </c>
      <c r="N15" s="173">
        <v>4.8999999999999998E-3</v>
      </c>
      <c r="O15" s="173">
        <f>ROUND(E15*N15,2)</f>
        <v>7.0000000000000007E-2</v>
      </c>
      <c r="P15" s="173">
        <v>0</v>
      </c>
      <c r="Q15" s="173">
        <f>ROUND(E15*P15,2)</f>
        <v>0</v>
      </c>
      <c r="R15" s="175" t="s">
        <v>355</v>
      </c>
      <c r="S15" s="175" t="s">
        <v>147</v>
      </c>
      <c r="T15" s="176" t="s">
        <v>200</v>
      </c>
      <c r="U15" s="159">
        <v>0.25</v>
      </c>
      <c r="V15" s="159">
        <f>ROUND(E15*U15,2)</f>
        <v>3.47</v>
      </c>
      <c r="W15" s="159"/>
      <c r="X15" s="159" t="s">
        <v>201</v>
      </c>
      <c r="Y15" s="149"/>
      <c r="Z15" s="149"/>
      <c r="AA15" s="149"/>
      <c r="AB15" s="149"/>
      <c r="AC15" s="149"/>
      <c r="AD15" s="149"/>
      <c r="AE15" s="149"/>
      <c r="AF15" s="149"/>
      <c r="AG15" s="149" t="s">
        <v>202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6" t="s">
        <v>356</v>
      </c>
      <c r="D16" s="267"/>
      <c r="E16" s="267"/>
      <c r="F16" s="267"/>
      <c r="G16" s="267"/>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218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5" t="s">
        <v>357</v>
      </c>
      <c r="D17" s="184"/>
      <c r="E17" s="185">
        <v>13.864000000000001</v>
      </c>
      <c r="F17" s="159"/>
      <c r="G17" s="15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204</v>
      </c>
      <c r="AH17" s="149">
        <v>5</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0">
        <v>3</v>
      </c>
      <c r="B18" s="171" t="s">
        <v>358</v>
      </c>
      <c r="C18" s="180" t="s">
        <v>359</v>
      </c>
      <c r="D18" s="172" t="s">
        <v>247</v>
      </c>
      <c r="E18" s="173">
        <v>11</v>
      </c>
      <c r="F18" s="174"/>
      <c r="G18" s="175">
        <f>ROUND(E18*F18,2)</f>
        <v>0</v>
      </c>
      <c r="H18" s="174"/>
      <c r="I18" s="175">
        <f>ROUND(E18*H18,2)</f>
        <v>0</v>
      </c>
      <c r="J18" s="174"/>
      <c r="K18" s="175">
        <f>ROUND(E18*J18,2)</f>
        <v>0</v>
      </c>
      <c r="L18" s="175">
        <v>21</v>
      </c>
      <c r="M18" s="175">
        <f>G18*(1+L18/100)</f>
        <v>0</v>
      </c>
      <c r="N18" s="173">
        <v>5.5999999999999995E-4</v>
      </c>
      <c r="O18" s="173">
        <f>ROUND(E18*N18,2)</f>
        <v>0.01</v>
      </c>
      <c r="P18" s="173">
        <v>0</v>
      </c>
      <c r="Q18" s="173">
        <f>ROUND(E18*P18,2)</f>
        <v>0</v>
      </c>
      <c r="R18" s="175" t="s">
        <v>199</v>
      </c>
      <c r="S18" s="175" t="s">
        <v>147</v>
      </c>
      <c r="T18" s="176" t="s">
        <v>200</v>
      </c>
      <c r="U18" s="159">
        <v>0.12</v>
      </c>
      <c r="V18" s="159">
        <f>ROUND(E18*U18,2)</f>
        <v>1.32</v>
      </c>
      <c r="W18" s="159"/>
      <c r="X18" s="159" t="s">
        <v>201</v>
      </c>
      <c r="Y18" s="149"/>
      <c r="Z18" s="149"/>
      <c r="AA18" s="149"/>
      <c r="AB18" s="149"/>
      <c r="AC18" s="149"/>
      <c r="AD18" s="149"/>
      <c r="AE18" s="149"/>
      <c r="AF18" s="149"/>
      <c r="AG18" s="149" t="s">
        <v>202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6" t="s">
        <v>360</v>
      </c>
      <c r="D19" s="267"/>
      <c r="E19" s="267"/>
      <c r="F19" s="267"/>
      <c r="G19" s="267"/>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218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258</v>
      </c>
      <c r="D20" s="184"/>
      <c r="E20" s="185">
        <v>10</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204</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195" t="s">
        <v>259</v>
      </c>
      <c r="D21" s="184"/>
      <c r="E21" s="185">
        <v>1</v>
      </c>
      <c r="F21" s="159"/>
      <c r="G21" s="159"/>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204</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0">
        <v>4</v>
      </c>
      <c r="B22" s="171" t="s">
        <v>361</v>
      </c>
      <c r="C22" s="180" t="s">
        <v>362</v>
      </c>
      <c r="D22" s="172" t="s">
        <v>247</v>
      </c>
      <c r="E22" s="173">
        <v>58.07</v>
      </c>
      <c r="F22" s="174"/>
      <c r="G22" s="175">
        <f>ROUND(E22*F22,2)</f>
        <v>0</v>
      </c>
      <c r="H22" s="174"/>
      <c r="I22" s="175">
        <f>ROUND(E22*H22,2)</f>
        <v>0</v>
      </c>
      <c r="J22" s="174"/>
      <c r="K22" s="175">
        <f>ROUND(E22*J22,2)</f>
        <v>0</v>
      </c>
      <c r="L22" s="175">
        <v>21</v>
      </c>
      <c r="M22" s="175">
        <f>G22*(1+L22/100)</f>
        <v>0</v>
      </c>
      <c r="N22" s="173">
        <v>2.3800000000000002E-3</v>
      </c>
      <c r="O22" s="173">
        <f>ROUND(E22*N22,2)</f>
        <v>0.14000000000000001</v>
      </c>
      <c r="P22" s="173">
        <v>0</v>
      </c>
      <c r="Q22" s="173">
        <f>ROUND(E22*P22,2)</f>
        <v>0</v>
      </c>
      <c r="R22" s="175" t="s">
        <v>199</v>
      </c>
      <c r="S22" s="175" t="s">
        <v>147</v>
      </c>
      <c r="T22" s="176" t="s">
        <v>200</v>
      </c>
      <c r="U22" s="159">
        <v>0.18232999999999999</v>
      </c>
      <c r="V22" s="159">
        <f>ROUND(E22*U22,2)</f>
        <v>10.59</v>
      </c>
      <c r="W22" s="159"/>
      <c r="X22" s="159" t="s">
        <v>201</v>
      </c>
      <c r="Y22" s="149"/>
      <c r="Z22" s="149"/>
      <c r="AA22" s="149"/>
      <c r="AB22" s="149"/>
      <c r="AC22" s="149"/>
      <c r="AD22" s="149"/>
      <c r="AE22" s="149"/>
      <c r="AF22" s="149"/>
      <c r="AG22" s="149" t="s">
        <v>202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363</v>
      </c>
      <c r="D23" s="184"/>
      <c r="E23" s="185">
        <v>9.42</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204</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5" t="s">
        <v>364</v>
      </c>
      <c r="D24" s="184"/>
      <c r="E24" s="185">
        <v>23.05</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204</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95" t="s">
        <v>365</v>
      </c>
      <c r="D25" s="184"/>
      <c r="E25" s="185">
        <v>13.6</v>
      </c>
      <c r="F25" s="159"/>
      <c r="G25" s="159"/>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204</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5" t="s">
        <v>366</v>
      </c>
      <c r="D26" s="184"/>
      <c r="E26" s="185">
        <v>2.4</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204</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5" t="s">
        <v>367</v>
      </c>
      <c r="D27" s="184"/>
      <c r="E27" s="185">
        <v>9.6</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204</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0">
        <v>5</v>
      </c>
      <c r="B28" s="171" t="s">
        <v>368</v>
      </c>
      <c r="C28" s="180" t="s">
        <v>369</v>
      </c>
      <c r="D28" s="172" t="s">
        <v>198</v>
      </c>
      <c r="E28" s="173">
        <v>13.864000000000001</v>
      </c>
      <c r="F28" s="174"/>
      <c r="G28" s="175">
        <f>ROUND(E28*F28,2)</f>
        <v>0</v>
      </c>
      <c r="H28" s="174"/>
      <c r="I28" s="175">
        <f>ROUND(E28*H28,2)</f>
        <v>0</v>
      </c>
      <c r="J28" s="174"/>
      <c r="K28" s="175">
        <f>ROUND(E28*J28,2)</f>
        <v>0</v>
      </c>
      <c r="L28" s="175">
        <v>21</v>
      </c>
      <c r="M28" s="175">
        <f>G28*(1+L28/100)</f>
        <v>0</v>
      </c>
      <c r="N28" s="173">
        <v>3.6700000000000001E-3</v>
      </c>
      <c r="O28" s="173">
        <f>ROUND(E28*N28,2)</f>
        <v>0.05</v>
      </c>
      <c r="P28" s="173">
        <v>0</v>
      </c>
      <c r="Q28" s="173">
        <f>ROUND(E28*P28,2)</f>
        <v>0</v>
      </c>
      <c r="R28" s="175" t="s">
        <v>355</v>
      </c>
      <c r="S28" s="175" t="s">
        <v>147</v>
      </c>
      <c r="T28" s="176" t="s">
        <v>200</v>
      </c>
      <c r="U28" s="159">
        <v>0.36199999999999999</v>
      </c>
      <c r="V28" s="159">
        <f>ROUND(E28*U28,2)</f>
        <v>5.0199999999999996</v>
      </c>
      <c r="W28" s="159"/>
      <c r="X28" s="159" t="s">
        <v>201</v>
      </c>
      <c r="Y28" s="149"/>
      <c r="Z28" s="149"/>
      <c r="AA28" s="149"/>
      <c r="AB28" s="149"/>
      <c r="AC28" s="149"/>
      <c r="AD28" s="149"/>
      <c r="AE28" s="149"/>
      <c r="AF28" s="149"/>
      <c r="AG28" s="149" t="s">
        <v>202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5" t="s">
        <v>370</v>
      </c>
      <c r="D29" s="184"/>
      <c r="E29" s="185">
        <v>3.2480000000000002</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204</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95" t="s">
        <v>371</v>
      </c>
      <c r="D30" s="184"/>
      <c r="E30" s="185">
        <v>1.28</v>
      </c>
      <c r="F30" s="159"/>
      <c r="G30" s="15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204</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95" t="s">
        <v>372</v>
      </c>
      <c r="D31" s="184"/>
      <c r="E31" s="185">
        <v>9.3360000000000003</v>
      </c>
      <c r="F31" s="159"/>
      <c r="G31" s="159"/>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204</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6</v>
      </c>
      <c r="B32" s="171" t="s">
        <v>373</v>
      </c>
      <c r="C32" s="180" t="s">
        <v>374</v>
      </c>
      <c r="D32" s="172" t="s">
        <v>247</v>
      </c>
      <c r="E32" s="173">
        <v>25.6</v>
      </c>
      <c r="F32" s="174"/>
      <c r="G32" s="175">
        <f>ROUND(E32*F32,2)</f>
        <v>0</v>
      </c>
      <c r="H32" s="174"/>
      <c r="I32" s="175">
        <f>ROUND(E32*H32,2)</f>
        <v>0</v>
      </c>
      <c r="J32" s="174"/>
      <c r="K32" s="175">
        <f>ROUND(E32*J32,2)</f>
        <v>0</v>
      </c>
      <c r="L32" s="175">
        <v>21</v>
      </c>
      <c r="M32" s="175">
        <f>G32*(1+L32/100)</f>
        <v>0</v>
      </c>
      <c r="N32" s="173">
        <v>1.2E-4</v>
      </c>
      <c r="O32" s="173">
        <f>ROUND(E32*N32,2)</f>
        <v>0</v>
      </c>
      <c r="P32" s="173">
        <v>0</v>
      </c>
      <c r="Q32" s="173">
        <f>ROUND(E32*P32,2)</f>
        <v>0</v>
      </c>
      <c r="R32" s="175" t="s">
        <v>355</v>
      </c>
      <c r="S32" s="175" t="s">
        <v>147</v>
      </c>
      <c r="T32" s="176" t="s">
        <v>200</v>
      </c>
      <c r="U32" s="159">
        <v>0.05</v>
      </c>
      <c r="V32" s="159">
        <f>ROUND(E32*U32,2)</f>
        <v>1.28</v>
      </c>
      <c r="W32" s="159"/>
      <c r="X32" s="159" t="s">
        <v>201</v>
      </c>
      <c r="Y32" s="149"/>
      <c r="Z32" s="149"/>
      <c r="AA32" s="149"/>
      <c r="AB32" s="149"/>
      <c r="AC32" s="149"/>
      <c r="AD32" s="149"/>
      <c r="AE32" s="149"/>
      <c r="AF32" s="149"/>
      <c r="AG32" s="149" t="s">
        <v>202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6" t="s">
        <v>375</v>
      </c>
      <c r="D33" s="267"/>
      <c r="E33" s="267"/>
      <c r="F33" s="267"/>
      <c r="G33" s="267"/>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218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5" t="s">
        <v>365</v>
      </c>
      <c r="D34" s="184"/>
      <c r="E34" s="185">
        <v>13.6</v>
      </c>
      <c r="F34" s="159"/>
      <c r="G34" s="15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204</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5" t="s">
        <v>366</v>
      </c>
      <c r="D35" s="184"/>
      <c r="E35" s="185">
        <v>2.4</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204</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367</v>
      </c>
      <c r="D36" s="184"/>
      <c r="E36" s="185">
        <v>9.6</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204</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4" t="s">
        <v>142</v>
      </c>
      <c r="B37" s="165" t="s">
        <v>77</v>
      </c>
      <c r="C37" s="179" t="s">
        <v>78</v>
      </c>
      <c r="D37" s="166"/>
      <c r="E37" s="167"/>
      <c r="F37" s="168"/>
      <c r="G37" s="168">
        <f>SUMIF(AG38:AG42,"&lt;&gt;NOR",G38:G42)</f>
        <v>0</v>
      </c>
      <c r="H37" s="168"/>
      <c r="I37" s="168">
        <f>SUM(I38:I42)</f>
        <v>0</v>
      </c>
      <c r="J37" s="168"/>
      <c r="K37" s="168">
        <f>SUM(K38:K42)</f>
        <v>0</v>
      </c>
      <c r="L37" s="168"/>
      <c r="M37" s="168">
        <f>SUM(M38:M42)</f>
        <v>0</v>
      </c>
      <c r="N37" s="167"/>
      <c r="O37" s="167">
        <f>SUM(O38:O42)</f>
        <v>0.33</v>
      </c>
      <c r="P37" s="167"/>
      <c r="Q37" s="167">
        <f>SUM(Q38:Q42)</f>
        <v>0</v>
      </c>
      <c r="R37" s="168"/>
      <c r="S37" s="168"/>
      <c r="T37" s="169"/>
      <c r="U37" s="163"/>
      <c r="V37" s="163">
        <f>SUM(V38:V42)</f>
        <v>11.96</v>
      </c>
      <c r="W37" s="163"/>
      <c r="X37" s="163"/>
      <c r="AG37" t="s">
        <v>143</v>
      </c>
    </row>
    <row r="38" spans="1:60" ht="22.5" outlineLevel="1" x14ac:dyDescent="0.2">
      <c r="A38" s="170">
        <v>7</v>
      </c>
      <c r="B38" s="171" t="s">
        <v>376</v>
      </c>
      <c r="C38" s="180" t="s">
        <v>377</v>
      </c>
      <c r="D38" s="172" t="s">
        <v>198</v>
      </c>
      <c r="E38" s="173">
        <v>47.069400000000002</v>
      </c>
      <c r="F38" s="174"/>
      <c r="G38" s="175">
        <f>ROUND(E38*F38,2)</f>
        <v>0</v>
      </c>
      <c r="H38" s="174"/>
      <c r="I38" s="175">
        <f>ROUND(E38*H38,2)</f>
        <v>0</v>
      </c>
      <c r="J38" s="174"/>
      <c r="K38" s="175">
        <f>ROUND(E38*J38,2)</f>
        <v>0</v>
      </c>
      <c r="L38" s="175">
        <v>21</v>
      </c>
      <c r="M38" s="175">
        <f>G38*(1+L38/100)</f>
        <v>0</v>
      </c>
      <c r="N38" s="173">
        <v>7.0000000000000001E-3</v>
      </c>
      <c r="O38" s="173">
        <f>ROUND(E38*N38,2)</f>
        <v>0.33</v>
      </c>
      <c r="P38" s="173">
        <v>0</v>
      </c>
      <c r="Q38" s="173">
        <f>ROUND(E38*P38,2)</f>
        <v>0</v>
      </c>
      <c r="R38" s="175" t="s">
        <v>355</v>
      </c>
      <c r="S38" s="175" t="s">
        <v>147</v>
      </c>
      <c r="T38" s="176" t="s">
        <v>200</v>
      </c>
      <c r="U38" s="159">
        <v>0.254</v>
      </c>
      <c r="V38" s="159">
        <f>ROUND(E38*U38,2)</f>
        <v>11.96</v>
      </c>
      <c r="W38" s="159"/>
      <c r="X38" s="159" t="s">
        <v>201</v>
      </c>
      <c r="Y38" s="149"/>
      <c r="Z38" s="149"/>
      <c r="AA38" s="149"/>
      <c r="AB38" s="149"/>
      <c r="AC38" s="149"/>
      <c r="AD38" s="149"/>
      <c r="AE38" s="149"/>
      <c r="AF38" s="149"/>
      <c r="AG38" s="149" t="s">
        <v>202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6" t="s">
        <v>378</v>
      </c>
      <c r="D39" s="267"/>
      <c r="E39" s="267"/>
      <c r="F39" s="267"/>
      <c r="G39" s="267"/>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218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5" t="s">
        <v>236</v>
      </c>
      <c r="D40" s="184"/>
      <c r="E40" s="185">
        <v>39.585000000000001</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204</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5" t="s">
        <v>237</v>
      </c>
      <c r="D41" s="184"/>
      <c r="E41" s="185"/>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204</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5" t="s">
        <v>205</v>
      </c>
      <c r="D42" s="184"/>
      <c r="E42" s="185">
        <v>7.4843999999999999</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204</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4" t="s">
        <v>142</v>
      </c>
      <c r="B43" s="165" t="s">
        <v>79</v>
      </c>
      <c r="C43" s="179" t="s">
        <v>80</v>
      </c>
      <c r="D43" s="166"/>
      <c r="E43" s="167"/>
      <c r="F43" s="168"/>
      <c r="G43" s="168">
        <f>SUMIF(AG44:AG47,"&lt;&gt;NOR",G44:G47)</f>
        <v>0</v>
      </c>
      <c r="H43" s="168"/>
      <c r="I43" s="168">
        <f>SUM(I44:I47)</f>
        <v>0</v>
      </c>
      <c r="J43" s="168"/>
      <c r="K43" s="168">
        <f>SUM(K44:K47)</f>
        <v>0</v>
      </c>
      <c r="L43" s="168"/>
      <c r="M43" s="168">
        <f>SUM(M44:M47)</f>
        <v>0</v>
      </c>
      <c r="N43" s="167"/>
      <c r="O43" s="167">
        <f>SUM(O44:O47)</f>
        <v>0</v>
      </c>
      <c r="P43" s="167"/>
      <c r="Q43" s="167">
        <f>SUM(Q44:Q47)</f>
        <v>0</v>
      </c>
      <c r="R43" s="168"/>
      <c r="S43" s="168"/>
      <c r="T43" s="169"/>
      <c r="U43" s="163"/>
      <c r="V43" s="163">
        <f>SUM(V44:V47)</f>
        <v>18.309999999999999</v>
      </c>
      <c r="W43" s="163"/>
      <c r="X43" s="163"/>
      <c r="AG43" t="s">
        <v>143</v>
      </c>
    </row>
    <row r="44" spans="1:60" ht="56.25" outlineLevel="1" x14ac:dyDescent="0.2">
      <c r="A44" s="170">
        <v>8</v>
      </c>
      <c r="B44" s="171" t="s">
        <v>379</v>
      </c>
      <c r="C44" s="180" t="s">
        <v>380</v>
      </c>
      <c r="D44" s="172" t="s">
        <v>198</v>
      </c>
      <c r="E44" s="173">
        <v>59.432099999999998</v>
      </c>
      <c r="F44" s="174"/>
      <c r="G44" s="175">
        <f>ROUND(E44*F44,2)</f>
        <v>0</v>
      </c>
      <c r="H44" s="174"/>
      <c r="I44" s="175">
        <f>ROUND(E44*H44,2)</f>
        <v>0</v>
      </c>
      <c r="J44" s="174"/>
      <c r="K44" s="175">
        <f>ROUND(E44*J44,2)</f>
        <v>0</v>
      </c>
      <c r="L44" s="175">
        <v>21</v>
      </c>
      <c r="M44" s="175">
        <f>G44*(1+L44/100)</f>
        <v>0</v>
      </c>
      <c r="N44" s="173">
        <v>4.0000000000000003E-5</v>
      </c>
      <c r="O44" s="173">
        <f>ROUND(E44*N44,2)</f>
        <v>0</v>
      </c>
      <c r="P44" s="173">
        <v>0</v>
      </c>
      <c r="Q44" s="173">
        <f>ROUND(E44*P44,2)</f>
        <v>0</v>
      </c>
      <c r="R44" s="175" t="s">
        <v>355</v>
      </c>
      <c r="S44" s="175" t="s">
        <v>147</v>
      </c>
      <c r="T44" s="176" t="s">
        <v>200</v>
      </c>
      <c r="U44" s="159">
        <v>0.308</v>
      </c>
      <c r="V44" s="159">
        <f>ROUND(E44*U44,2)</f>
        <v>18.309999999999999</v>
      </c>
      <c r="W44" s="159"/>
      <c r="X44" s="159" t="s">
        <v>201</v>
      </c>
      <c r="Y44" s="149"/>
      <c r="Z44" s="149"/>
      <c r="AA44" s="149"/>
      <c r="AB44" s="149"/>
      <c r="AC44" s="149"/>
      <c r="AD44" s="149"/>
      <c r="AE44" s="149"/>
      <c r="AF44" s="149"/>
      <c r="AG44" s="149" t="s">
        <v>202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95" t="s">
        <v>236</v>
      </c>
      <c r="D45" s="184"/>
      <c r="E45" s="185">
        <v>39.585000000000001</v>
      </c>
      <c r="F45" s="159"/>
      <c r="G45" s="15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204</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5" t="s">
        <v>381</v>
      </c>
      <c r="D46" s="184"/>
      <c r="E46" s="185">
        <v>12.3627</v>
      </c>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204</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5" t="s">
        <v>205</v>
      </c>
      <c r="D47" s="184"/>
      <c r="E47" s="185">
        <v>7.4843999999999999</v>
      </c>
      <c r="F47" s="159"/>
      <c r="G47" s="15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204</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
      <c r="A48" s="164" t="s">
        <v>142</v>
      </c>
      <c r="B48" s="165" t="s">
        <v>83</v>
      </c>
      <c r="C48" s="179" t="s">
        <v>84</v>
      </c>
      <c r="D48" s="166"/>
      <c r="E48" s="167"/>
      <c r="F48" s="168"/>
      <c r="G48" s="168">
        <f>SUMIF(AG49:AG50,"&lt;&gt;NOR",G49:G50)</f>
        <v>0</v>
      </c>
      <c r="H48" s="168"/>
      <c r="I48" s="168">
        <f>SUM(I49:I50)</f>
        <v>0</v>
      </c>
      <c r="J48" s="168"/>
      <c r="K48" s="168">
        <f>SUM(K49:K50)</f>
        <v>0</v>
      </c>
      <c r="L48" s="168"/>
      <c r="M48" s="168">
        <f>SUM(M49:M50)</f>
        <v>0</v>
      </c>
      <c r="N48" s="167"/>
      <c r="O48" s="167">
        <f>SUM(O49:O50)</f>
        <v>0</v>
      </c>
      <c r="P48" s="167"/>
      <c r="Q48" s="167">
        <f>SUM(Q49:Q50)</f>
        <v>0</v>
      </c>
      <c r="R48" s="168"/>
      <c r="S48" s="168"/>
      <c r="T48" s="169"/>
      <c r="U48" s="163"/>
      <c r="V48" s="163">
        <f>SUM(V49:V50)</f>
        <v>5.19</v>
      </c>
      <c r="W48" s="163"/>
      <c r="X48" s="163"/>
      <c r="AG48" t="s">
        <v>143</v>
      </c>
    </row>
    <row r="49" spans="1:60" ht="33.75" outlineLevel="1" x14ac:dyDescent="0.2">
      <c r="A49" s="170">
        <v>9</v>
      </c>
      <c r="B49" s="171" t="s">
        <v>382</v>
      </c>
      <c r="C49" s="180" t="s">
        <v>383</v>
      </c>
      <c r="D49" s="172" t="s">
        <v>326</v>
      </c>
      <c r="E49" s="173">
        <v>2.4715099999999999</v>
      </c>
      <c r="F49" s="174"/>
      <c r="G49" s="175">
        <f>ROUND(E49*F49,2)</f>
        <v>0</v>
      </c>
      <c r="H49" s="174"/>
      <c r="I49" s="175">
        <f>ROUND(E49*H49,2)</f>
        <v>0</v>
      </c>
      <c r="J49" s="174"/>
      <c r="K49" s="175">
        <f>ROUND(E49*J49,2)</f>
        <v>0</v>
      </c>
      <c r="L49" s="175">
        <v>21</v>
      </c>
      <c r="M49" s="175">
        <f>G49*(1+L49/100)</f>
        <v>0</v>
      </c>
      <c r="N49" s="173">
        <v>0</v>
      </c>
      <c r="O49" s="173">
        <f>ROUND(E49*N49,2)</f>
        <v>0</v>
      </c>
      <c r="P49" s="173">
        <v>0</v>
      </c>
      <c r="Q49" s="173">
        <f>ROUND(E49*P49,2)</f>
        <v>0</v>
      </c>
      <c r="R49" s="175" t="s">
        <v>199</v>
      </c>
      <c r="S49" s="175" t="s">
        <v>147</v>
      </c>
      <c r="T49" s="176" t="s">
        <v>200</v>
      </c>
      <c r="U49" s="159">
        <v>2.1</v>
      </c>
      <c r="V49" s="159">
        <f>ROUND(E49*U49,2)</f>
        <v>5.19</v>
      </c>
      <c r="W49" s="159"/>
      <c r="X49" s="159" t="s">
        <v>384</v>
      </c>
      <c r="Y49" s="149"/>
      <c r="Z49" s="149"/>
      <c r="AA49" s="149"/>
      <c r="AB49" s="149"/>
      <c r="AC49" s="149"/>
      <c r="AD49" s="149"/>
      <c r="AE49" s="149"/>
      <c r="AF49" s="149"/>
      <c r="AG49" s="149" t="s">
        <v>385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6" t="s">
        <v>386</v>
      </c>
      <c r="D50" s="267"/>
      <c r="E50" s="267"/>
      <c r="F50" s="267"/>
      <c r="G50" s="267"/>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218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4" t="s">
        <v>142</v>
      </c>
      <c r="B51" s="165" t="s">
        <v>85</v>
      </c>
      <c r="C51" s="179" t="s">
        <v>86</v>
      </c>
      <c r="D51" s="166"/>
      <c r="E51" s="167"/>
      <c r="F51" s="168"/>
      <c r="G51" s="168">
        <f>SUMIF(AG52:AG56,"&lt;&gt;NOR",G52:G56)</f>
        <v>0</v>
      </c>
      <c r="H51" s="168"/>
      <c r="I51" s="168">
        <f>SUM(I52:I56)</f>
        <v>0</v>
      </c>
      <c r="J51" s="168"/>
      <c r="K51" s="168">
        <f>SUM(K52:K56)</f>
        <v>0</v>
      </c>
      <c r="L51" s="168"/>
      <c r="M51" s="168">
        <f>SUM(M52:M56)</f>
        <v>0</v>
      </c>
      <c r="N51" s="167"/>
      <c r="O51" s="167">
        <f>SUM(O52:O56)</f>
        <v>0.05</v>
      </c>
      <c r="P51" s="167"/>
      <c r="Q51" s="167">
        <f>SUM(Q52:Q56)</f>
        <v>0</v>
      </c>
      <c r="R51" s="168"/>
      <c r="S51" s="168"/>
      <c r="T51" s="169"/>
      <c r="U51" s="163"/>
      <c r="V51" s="163">
        <f>SUM(V52:V56)</f>
        <v>5.23</v>
      </c>
      <c r="W51" s="163"/>
      <c r="X51" s="163"/>
      <c r="AG51" t="s">
        <v>143</v>
      </c>
    </row>
    <row r="52" spans="1:60" outlineLevel="1" x14ac:dyDescent="0.2">
      <c r="A52" s="170">
        <v>10</v>
      </c>
      <c r="B52" s="171" t="s">
        <v>387</v>
      </c>
      <c r="C52" s="180" t="s">
        <v>388</v>
      </c>
      <c r="D52" s="172" t="s">
        <v>198</v>
      </c>
      <c r="E52" s="173">
        <v>13.365</v>
      </c>
      <c r="F52" s="174"/>
      <c r="G52" s="175">
        <f>ROUND(E52*F52,2)</f>
        <v>0</v>
      </c>
      <c r="H52" s="174"/>
      <c r="I52" s="175">
        <f>ROUND(E52*H52,2)</f>
        <v>0</v>
      </c>
      <c r="J52" s="174"/>
      <c r="K52" s="175">
        <f>ROUND(E52*J52,2)</f>
        <v>0</v>
      </c>
      <c r="L52" s="175">
        <v>21</v>
      </c>
      <c r="M52" s="175">
        <f>G52*(1+L52/100)</f>
        <v>0</v>
      </c>
      <c r="N52" s="173">
        <v>3.6800000000000001E-3</v>
      </c>
      <c r="O52" s="173">
        <f>ROUND(E52*N52,2)</f>
        <v>0.05</v>
      </c>
      <c r="P52" s="173">
        <v>0</v>
      </c>
      <c r="Q52" s="173">
        <f>ROUND(E52*P52,2)</f>
        <v>0</v>
      </c>
      <c r="R52" s="175" t="s">
        <v>389</v>
      </c>
      <c r="S52" s="175" t="s">
        <v>147</v>
      </c>
      <c r="T52" s="176" t="s">
        <v>200</v>
      </c>
      <c r="U52" s="159">
        <v>0.38500000000000001</v>
      </c>
      <c r="V52" s="159">
        <f>ROUND(E52*U52,2)</f>
        <v>5.15</v>
      </c>
      <c r="W52" s="159"/>
      <c r="X52" s="159" t="s">
        <v>201</v>
      </c>
      <c r="Y52" s="149"/>
      <c r="Z52" s="149"/>
      <c r="AA52" s="149"/>
      <c r="AB52" s="149"/>
      <c r="AC52" s="149"/>
      <c r="AD52" s="149"/>
      <c r="AE52" s="149"/>
      <c r="AF52" s="149"/>
      <c r="AG52" s="149" t="s">
        <v>202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55" t="s">
        <v>390</v>
      </c>
      <c r="D53" s="256"/>
      <c r="E53" s="256"/>
      <c r="F53" s="256"/>
      <c r="G53" s="256"/>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151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5" t="s">
        <v>391</v>
      </c>
      <c r="D54" s="184"/>
      <c r="E54" s="185">
        <v>13.365</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204</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11</v>
      </c>
      <c r="B55" s="171" t="s">
        <v>392</v>
      </c>
      <c r="C55" s="180" t="s">
        <v>393</v>
      </c>
      <c r="D55" s="172" t="s">
        <v>326</v>
      </c>
      <c r="E55" s="173">
        <v>4.9180000000000001E-2</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389</v>
      </c>
      <c r="S55" s="175" t="s">
        <v>147</v>
      </c>
      <c r="T55" s="176" t="s">
        <v>200</v>
      </c>
      <c r="U55" s="159">
        <v>1.5669999999999999</v>
      </c>
      <c r="V55" s="159">
        <f>ROUND(E55*U55,2)</f>
        <v>0.08</v>
      </c>
      <c r="W55" s="159"/>
      <c r="X55" s="159" t="s">
        <v>384</v>
      </c>
      <c r="Y55" s="149"/>
      <c r="Z55" s="149"/>
      <c r="AA55" s="149"/>
      <c r="AB55" s="149"/>
      <c r="AC55" s="149"/>
      <c r="AD55" s="149"/>
      <c r="AE55" s="149"/>
      <c r="AF55" s="149"/>
      <c r="AG55" s="149" t="s">
        <v>385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6" t="s">
        <v>394</v>
      </c>
      <c r="D56" s="267"/>
      <c r="E56" s="267"/>
      <c r="F56" s="267"/>
      <c r="G56" s="267"/>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218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4" t="s">
        <v>142</v>
      </c>
      <c r="B57" s="165" t="s">
        <v>87</v>
      </c>
      <c r="C57" s="179" t="s">
        <v>88</v>
      </c>
      <c r="D57" s="166"/>
      <c r="E57" s="167"/>
      <c r="F57" s="168"/>
      <c r="G57" s="168">
        <f>SUMIF(AG58:AG83,"&lt;&gt;NOR",G58:G83)</f>
        <v>0</v>
      </c>
      <c r="H57" s="168"/>
      <c r="I57" s="168">
        <f>SUM(I58:I83)</f>
        <v>0</v>
      </c>
      <c r="J57" s="168"/>
      <c r="K57" s="168">
        <f>SUM(K58:K83)</f>
        <v>0</v>
      </c>
      <c r="L57" s="168"/>
      <c r="M57" s="168">
        <f>SUM(M58:M83)</f>
        <v>0</v>
      </c>
      <c r="N57" s="167"/>
      <c r="O57" s="167">
        <f>SUM(O58:O83)</f>
        <v>0.3</v>
      </c>
      <c r="P57" s="167"/>
      <c r="Q57" s="167">
        <f>SUM(Q58:Q83)</f>
        <v>0</v>
      </c>
      <c r="R57" s="168"/>
      <c r="S57" s="168"/>
      <c r="T57" s="169"/>
      <c r="U57" s="163"/>
      <c r="V57" s="163">
        <f>SUM(V58:V83)</f>
        <v>16.86</v>
      </c>
      <c r="W57" s="163"/>
      <c r="X57" s="163"/>
      <c r="AG57" t="s">
        <v>143</v>
      </c>
    </row>
    <row r="58" spans="1:60" outlineLevel="1" x14ac:dyDescent="0.2">
      <c r="A58" s="170">
        <v>12</v>
      </c>
      <c r="B58" s="171" t="s">
        <v>395</v>
      </c>
      <c r="C58" s="180" t="s">
        <v>396</v>
      </c>
      <c r="D58" s="172" t="s">
        <v>247</v>
      </c>
      <c r="E58" s="173">
        <v>6</v>
      </c>
      <c r="F58" s="174"/>
      <c r="G58" s="175">
        <f>ROUND(E58*F58,2)</f>
        <v>0</v>
      </c>
      <c r="H58" s="174"/>
      <c r="I58" s="175">
        <f>ROUND(E58*H58,2)</f>
        <v>0</v>
      </c>
      <c r="J58" s="174"/>
      <c r="K58" s="175">
        <f>ROUND(E58*J58,2)</f>
        <v>0</v>
      </c>
      <c r="L58" s="175">
        <v>21</v>
      </c>
      <c r="M58" s="175">
        <f>G58*(1+L58/100)</f>
        <v>0</v>
      </c>
      <c r="N58" s="173">
        <v>3.4000000000000002E-4</v>
      </c>
      <c r="O58" s="173">
        <f>ROUND(E58*N58,2)</f>
        <v>0</v>
      </c>
      <c r="P58" s="173">
        <v>0</v>
      </c>
      <c r="Q58" s="173">
        <f>ROUND(E58*P58,2)</f>
        <v>0</v>
      </c>
      <c r="R58" s="175" t="s">
        <v>277</v>
      </c>
      <c r="S58" s="175" t="s">
        <v>147</v>
      </c>
      <c r="T58" s="176" t="s">
        <v>200</v>
      </c>
      <c r="U58" s="159">
        <v>0.32</v>
      </c>
      <c r="V58" s="159">
        <f>ROUND(E58*U58,2)</f>
        <v>1.92</v>
      </c>
      <c r="W58" s="159"/>
      <c r="X58" s="159" t="s">
        <v>201</v>
      </c>
      <c r="Y58" s="149"/>
      <c r="Z58" s="149"/>
      <c r="AA58" s="149"/>
      <c r="AB58" s="149"/>
      <c r="AC58" s="149"/>
      <c r="AD58" s="149"/>
      <c r="AE58" s="149"/>
      <c r="AF58" s="149"/>
      <c r="AG58" s="149" t="s">
        <v>202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6" t="s">
        <v>397</v>
      </c>
      <c r="D59" s="267"/>
      <c r="E59" s="267"/>
      <c r="F59" s="267"/>
      <c r="G59" s="267"/>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218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57" t="s">
        <v>398</v>
      </c>
      <c r="D60" s="258"/>
      <c r="E60" s="258"/>
      <c r="F60" s="258"/>
      <c r="G60" s="258"/>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151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0">
        <v>13</v>
      </c>
      <c r="B61" s="171" t="s">
        <v>399</v>
      </c>
      <c r="C61" s="180" t="s">
        <v>400</v>
      </c>
      <c r="D61" s="172" t="s">
        <v>247</v>
      </c>
      <c r="E61" s="173">
        <v>4</v>
      </c>
      <c r="F61" s="174"/>
      <c r="G61" s="175">
        <f>ROUND(E61*F61,2)</f>
        <v>0</v>
      </c>
      <c r="H61" s="174"/>
      <c r="I61" s="175">
        <f>ROUND(E61*H61,2)</f>
        <v>0</v>
      </c>
      <c r="J61" s="174"/>
      <c r="K61" s="175">
        <f>ROUND(E61*J61,2)</f>
        <v>0</v>
      </c>
      <c r="L61" s="175">
        <v>21</v>
      </c>
      <c r="M61" s="175">
        <f>G61*(1+L61/100)</f>
        <v>0</v>
      </c>
      <c r="N61" s="173">
        <v>6.9999999999999999E-4</v>
      </c>
      <c r="O61" s="173">
        <f>ROUND(E61*N61,2)</f>
        <v>0</v>
      </c>
      <c r="P61" s="173">
        <v>0</v>
      </c>
      <c r="Q61" s="173">
        <f>ROUND(E61*P61,2)</f>
        <v>0</v>
      </c>
      <c r="R61" s="175" t="s">
        <v>277</v>
      </c>
      <c r="S61" s="175" t="s">
        <v>147</v>
      </c>
      <c r="T61" s="176" t="s">
        <v>200</v>
      </c>
      <c r="U61" s="159">
        <v>0.45200000000000001</v>
      </c>
      <c r="V61" s="159">
        <f>ROUND(E61*U61,2)</f>
        <v>1.81</v>
      </c>
      <c r="W61" s="159"/>
      <c r="X61" s="159" t="s">
        <v>201</v>
      </c>
      <c r="Y61" s="149"/>
      <c r="Z61" s="149"/>
      <c r="AA61" s="149"/>
      <c r="AB61" s="149"/>
      <c r="AC61" s="149"/>
      <c r="AD61" s="149"/>
      <c r="AE61" s="149"/>
      <c r="AF61" s="149"/>
      <c r="AG61" s="149" t="s">
        <v>202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6" t="s">
        <v>397</v>
      </c>
      <c r="D62" s="267"/>
      <c r="E62" s="267"/>
      <c r="F62" s="267"/>
      <c r="G62" s="267"/>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218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57" t="s">
        <v>398</v>
      </c>
      <c r="D63" s="258"/>
      <c r="E63" s="258"/>
      <c r="F63" s="258"/>
      <c r="G63" s="258"/>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151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22.5" outlineLevel="1" x14ac:dyDescent="0.2">
      <c r="A64" s="170">
        <v>14</v>
      </c>
      <c r="B64" s="171" t="s">
        <v>401</v>
      </c>
      <c r="C64" s="180" t="s">
        <v>402</v>
      </c>
      <c r="D64" s="172" t="s">
        <v>247</v>
      </c>
      <c r="E64" s="173">
        <v>10</v>
      </c>
      <c r="F64" s="174"/>
      <c r="G64" s="175">
        <f>ROUND(E64*F64,2)</f>
        <v>0</v>
      </c>
      <c r="H64" s="174"/>
      <c r="I64" s="175">
        <f>ROUND(E64*H64,2)</f>
        <v>0</v>
      </c>
      <c r="J64" s="174"/>
      <c r="K64" s="175">
        <f>ROUND(E64*J64,2)</f>
        <v>0</v>
      </c>
      <c r="L64" s="175">
        <v>21</v>
      </c>
      <c r="M64" s="175">
        <f>G64*(1+L64/100)</f>
        <v>0</v>
      </c>
      <c r="N64" s="173">
        <v>1.4400000000000001E-3</v>
      </c>
      <c r="O64" s="173">
        <f>ROUND(E64*N64,2)</f>
        <v>0.01</v>
      </c>
      <c r="P64" s="173">
        <v>0</v>
      </c>
      <c r="Q64" s="173">
        <f>ROUND(E64*P64,2)</f>
        <v>0</v>
      </c>
      <c r="R64" s="175" t="s">
        <v>277</v>
      </c>
      <c r="S64" s="175" t="s">
        <v>147</v>
      </c>
      <c r="T64" s="176" t="s">
        <v>200</v>
      </c>
      <c r="U64" s="159">
        <v>0.8</v>
      </c>
      <c r="V64" s="159">
        <f>ROUND(E64*U64,2)</f>
        <v>8</v>
      </c>
      <c r="W64" s="159"/>
      <c r="X64" s="159" t="s">
        <v>201</v>
      </c>
      <c r="Y64" s="149"/>
      <c r="Z64" s="149"/>
      <c r="AA64" s="149"/>
      <c r="AB64" s="149"/>
      <c r="AC64" s="149"/>
      <c r="AD64" s="149"/>
      <c r="AE64" s="149"/>
      <c r="AF64" s="149"/>
      <c r="AG64" s="149" t="s">
        <v>202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266" t="s">
        <v>397</v>
      </c>
      <c r="D65" s="267"/>
      <c r="E65" s="267"/>
      <c r="F65" s="267"/>
      <c r="G65" s="267"/>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218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57" t="s">
        <v>398</v>
      </c>
      <c r="D66" s="258"/>
      <c r="E66" s="258"/>
      <c r="F66" s="258"/>
      <c r="G66" s="258"/>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151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1" x14ac:dyDescent="0.2">
      <c r="A67" s="170">
        <v>15</v>
      </c>
      <c r="B67" s="171" t="s">
        <v>403</v>
      </c>
      <c r="C67" s="180" t="s">
        <v>404</v>
      </c>
      <c r="D67" s="172" t="s">
        <v>240</v>
      </c>
      <c r="E67" s="173">
        <v>3</v>
      </c>
      <c r="F67" s="174"/>
      <c r="G67" s="175">
        <f>ROUND(E67*F67,2)</f>
        <v>0</v>
      </c>
      <c r="H67" s="174"/>
      <c r="I67" s="175">
        <f>ROUND(E67*H67,2)</f>
        <v>0</v>
      </c>
      <c r="J67" s="174"/>
      <c r="K67" s="175">
        <f>ROUND(E67*J67,2)</f>
        <v>0</v>
      </c>
      <c r="L67" s="175">
        <v>21</v>
      </c>
      <c r="M67" s="175">
        <f>G67*(1+L67/100)</f>
        <v>0</v>
      </c>
      <c r="N67" s="173">
        <v>9.7930000000000003E-2</v>
      </c>
      <c r="O67" s="173">
        <f>ROUND(E67*N67,2)</f>
        <v>0.28999999999999998</v>
      </c>
      <c r="P67" s="173">
        <v>0</v>
      </c>
      <c r="Q67" s="173">
        <f>ROUND(E67*P67,2)</f>
        <v>0</v>
      </c>
      <c r="R67" s="175" t="s">
        <v>277</v>
      </c>
      <c r="S67" s="175" t="s">
        <v>147</v>
      </c>
      <c r="T67" s="176" t="s">
        <v>200</v>
      </c>
      <c r="U67" s="159">
        <v>1.5580000000000001</v>
      </c>
      <c r="V67" s="159">
        <f>ROUND(E67*U67,2)</f>
        <v>4.67</v>
      </c>
      <c r="W67" s="159"/>
      <c r="X67" s="159" t="s">
        <v>201</v>
      </c>
      <c r="Y67" s="149"/>
      <c r="Z67" s="149"/>
      <c r="AA67" s="149"/>
      <c r="AB67" s="149"/>
      <c r="AC67" s="149"/>
      <c r="AD67" s="149"/>
      <c r="AE67" s="149"/>
      <c r="AF67" s="149"/>
      <c r="AG67" s="149" t="s">
        <v>202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6" t="s">
        <v>405</v>
      </c>
      <c r="D68" s="267"/>
      <c r="E68" s="267"/>
      <c r="F68" s="267"/>
      <c r="G68" s="267"/>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218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8" t="s">
        <v>406</v>
      </c>
      <c r="D69" s="160"/>
      <c r="E69" s="161"/>
      <c r="F69" s="162"/>
      <c r="G69" s="162"/>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151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57" t="s">
        <v>407</v>
      </c>
      <c r="D70" s="258"/>
      <c r="E70" s="258"/>
      <c r="F70" s="258"/>
      <c r="G70" s="258"/>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151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257" t="s">
        <v>408</v>
      </c>
      <c r="D71" s="258"/>
      <c r="E71" s="258"/>
      <c r="F71" s="258"/>
      <c r="G71" s="258"/>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151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57" t="s">
        <v>409</v>
      </c>
      <c r="D72" s="258"/>
      <c r="E72" s="258"/>
      <c r="F72" s="258"/>
      <c r="G72" s="258"/>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151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57" t="s">
        <v>410</v>
      </c>
      <c r="D73" s="258"/>
      <c r="E73" s="258"/>
      <c r="F73" s="258"/>
      <c r="G73" s="258"/>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151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257" t="s">
        <v>411</v>
      </c>
      <c r="D74" s="258"/>
      <c r="E74" s="258"/>
      <c r="F74" s="258"/>
      <c r="G74" s="258"/>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151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57" t="s">
        <v>412</v>
      </c>
      <c r="D75" s="258"/>
      <c r="E75" s="258"/>
      <c r="F75" s="258"/>
      <c r="G75" s="258"/>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151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57" t="s">
        <v>413</v>
      </c>
      <c r="D76" s="258"/>
      <c r="E76" s="258"/>
      <c r="F76" s="258"/>
      <c r="G76" s="258"/>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151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57" t="s">
        <v>414</v>
      </c>
      <c r="D77" s="258"/>
      <c r="E77" s="258"/>
      <c r="F77" s="258"/>
      <c r="G77" s="258"/>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151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57" t="s">
        <v>415</v>
      </c>
      <c r="D78" s="258"/>
      <c r="E78" s="258"/>
      <c r="F78" s="258"/>
      <c r="G78" s="258"/>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151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57" t="s">
        <v>416</v>
      </c>
      <c r="D79" s="258"/>
      <c r="E79" s="258"/>
      <c r="F79" s="258"/>
      <c r="G79" s="258"/>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151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57" t="s">
        <v>417</v>
      </c>
      <c r="D80" s="258"/>
      <c r="E80" s="258"/>
      <c r="F80" s="258"/>
      <c r="G80" s="258"/>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151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57" t="s">
        <v>418</v>
      </c>
      <c r="D81" s="258"/>
      <c r="E81" s="258"/>
      <c r="F81" s="258"/>
      <c r="G81" s="258"/>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151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16</v>
      </c>
      <c r="B82" s="171" t="s">
        <v>419</v>
      </c>
      <c r="C82" s="180" t="s">
        <v>420</v>
      </c>
      <c r="D82" s="172" t="s">
        <v>326</v>
      </c>
      <c r="E82" s="173">
        <v>0.31302999999999997</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t="s">
        <v>277</v>
      </c>
      <c r="S82" s="175" t="s">
        <v>147</v>
      </c>
      <c r="T82" s="176" t="s">
        <v>200</v>
      </c>
      <c r="U82" s="159">
        <v>1.47</v>
      </c>
      <c r="V82" s="159">
        <f>ROUND(E82*U82,2)</f>
        <v>0.46</v>
      </c>
      <c r="W82" s="159"/>
      <c r="X82" s="159" t="s">
        <v>384</v>
      </c>
      <c r="Y82" s="149"/>
      <c r="Z82" s="149"/>
      <c r="AA82" s="149"/>
      <c r="AB82" s="149"/>
      <c r="AC82" s="149"/>
      <c r="AD82" s="149"/>
      <c r="AE82" s="149"/>
      <c r="AF82" s="149"/>
      <c r="AG82" s="149" t="s">
        <v>385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6" t="s">
        <v>421</v>
      </c>
      <c r="D83" s="267"/>
      <c r="E83" s="267"/>
      <c r="F83" s="267"/>
      <c r="G83" s="267"/>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218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x14ac:dyDescent="0.2">
      <c r="A84" s="164" t="s">
        <v>142</v>
      </c>
      <c r="B84" s="165" t="s">
        <v>89</v>
      </c>
      <c r="C84" s="179" t="s">
        <v>90</v>
      </c>
      <c r="D84" s="166"/>
      <c r="E84" s="167"/>
      <c r="F84" s="168"/>
      <c r="G84" s="168">
        <f>SUMIF(AG85:AG100,"&lt;&gt;NOR",G85:G100)</f>
        <v>0</v>
      </c>
      <c r="H84" s="168"/>
      <c r="I84" s="168">
        <f>SUM(I85:I100)</f>
        <v>0</v>
      </c>
      <c r="J84" s="168"/>
      <c r="K84" s="168">
        <f>SUM(K85:K100)</f>
        <v>0</v>
      </c>
      <c r="L84" s="168"/>
      <c r="M84" s="168">
        <f>SUM(M85:M100)</f>
        <v>0</v>
      </c>
      <c r="N84" s="167"/>
      <c r="O84" s="167">
        <f>SUM(O85:O100)</f>
        <v>0.15</v>
      </c>
      <c r="P84" s="167"/>
      <c r="Q84" s="167">
        <f>SUM(Q85:Q100)</f>
        <v>0</v>
      </c>
      <c r="R84" s="168"/>
      <c r="S84" s="168"/>
      <c r="T84" s="169"/>
      <c r="U84" s="163"/>
      <c r="V84" s="163">
        <f>SUM(V85:V100)</f>
        <v>26.77</v>
      </c>
      <c r="W84" s="163"/>
      <c r="X84" s="163"/>
      <c r="AG84" t="s">
        <v>143</v>
      </c>
    </row>
    <row r="85" spans="1:60" ht="22.5" outlineLevel="1" x14ac:dyDescent="0.2">
      <c r="A85" s="170">
        <v>17</v>
      </c>
      <c r="B85" s="171" t="s">
        <v>422</v>
      </c>
      <c r="C85" s="180" t="s">
        <v>423</v>
      </c>
      <c r="D85" s="172" t="s">
        <v>247</v>
      </c>
      <c r="E85" s="173">
        <v>37.26</v>
      </c>
      <c r="F85" s="174"/>
      <c r="G85" s="175">
        <f>ROUND(E85*F85,2)</f>
        <v>0</v>
      </c>
      <c r="H85" s="174"/>
      <c r="I85" s="175">
        <f>ROUND(E85*H85,2)</f>
        <v>0</v>
      </c>
      <c r="J85" s="174"/>
      <c r="K85" s="175">
        <f>ROUND(E85*J85,2)</f>
        <v>0</v>
      </c>
      <c r="L85" s="175">
        <v>21</v>
      </c>
      <c r="M85" s="175">
        <f>G85*(1+L85/100)</f>
        <v>0</v>
      </c>
      <c r="N85" s="173">
        <v>3.9899999999999996E-3</v>
      </c>
      <c r="O85" s="173">
        <f>ROUND(E85*N85,2)</f>
        <v>0.15</v>
      </c>
      <c r="P85" s="173">
        <v>0</v>
      </c>
      <c r="Q85" s="173">
        <f>ROUND(E85*P85,2)</f>
        <v>0</v>
      </c>
      <c r="R85" s="175" t="s">
        <v>277</v>
      </c>
      <c r="S85" s="175" t="s">
        <v>147</v>
      </c>
      <c r="T85" s="176" t="s">
        <v>200</v>
      </c>
      <c r="U85" s="159">
        <v>0.54290000000000005</v>
      </c>
      <c r="V85" s="159">
        <f>ROUND(E85*U85,2)</f>
        <v>20.23</v>
      </c>
      <c r="W85" s="159"/>
      <c r="X85" s="159" t="s">
        <v>201</v>
      </c>
      <c r="Y85" s="149"/>
      <c r="Z85" s="149"/>
      <c r="AA85" s="149"/>
      <c r="AB85" s="149"/>
      <c r="AC85" s="149"/>
      <c r="AD85" s="149"/>
      <c r="AE85" s="149"/>
      <c r="AF85" s="149"/>
      <c r="AG85" s="149" t="s">
        <v>202</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6" t="s">
        <v>424</v>
      </c>
      <c r="D86" s="267"/>
      <c r="E86" s="267"/>
      <c r="F86" s="267"/>
      <c r="G86" s="267"/>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218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57" t="s">
        <v>425</v>
      </c>
      <c r="D87" s="258"/>
      <c r="E87" s="258"/>
      <c r="F87" s="258"/>
      <c r="G87" s="258"/>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151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57" t="s">
        <v>426</v>
      </c>
      <c r="D88" s="258"/>
      <c r="E88" s="258"/>
      <c r="F88" s="258"/>
      <c r="G88" s="258"/>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151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5" t="s">
        <v>427</v>
      </c>
      <c r="D89" s="184"/>
      <c r="E89" s="185">
        <v>10</v>
      </c>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204</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95" t="s">
        <v>428</v>
      </c>
      <c r="D90" s="184"/>
      <c r="E90" s="185">
        <v>4</v>
      </c>
      <c r="F90" s="159"/>
      <c r="G90" s="15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204</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5" t="s">
        <v>429</v>
      </c>
      <c r="D91" s="184"/>
      <c r="E91" s="185">
        <v>5.2</v>
      </c>
      <c r="F91" s="159"/>
      <c r="G91" s="15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204</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95" t="s">
        <v>430</v>
      </c>
      <c r="D92" s="184"/>
      <c r="E92" s="185">
        <v>4.05</v>
      </c>
      <c r="F92" s="159"/>
      <c r="G92" s="15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204</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5" t="s">
        <v>431</v>
      </c>
      <c r="D93" s="184"/>
      <c r="E93" s="185">
        <v>7.8</v>
      </c>
      <c r="F93" s="159"/>
      <c r="G93" s="15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204</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5" t="s">
        <v>432</v>
      </c>
      <c r="D94" s="184"/>
      <c r="E94" s="185">
        <v>6.21</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204</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88">
        <v>18</v>
      </c>
      <c r="B95" s="189" t="s">
        <v>433</v>
      </c>
      <c r="C95" s="196" t="s">
        <v>434</v>
      </c>
      <c r="D95" s="190" t="s">
        <v>286</v>
      </c>
      <c r="E95" s="191">
        <v>2</v>
      </c>
      <c r="F95" s="192"/>
      <c r="G95" s="193">
        <f>ROUND(E95*F95,2)</f>
        <v>0</v>
      </c>
      <c r="H95" s="192"/>
      <c r="I95" s="193">
        <f>ROUND(E95*H95,2)</f>
        <v>0</v>
      </c>
      <c r="J95" s="192"/>
      <c r="K95" s="193">
        <f>ROUND(E95*J95,2)</f>
        <v>0</v>
      </c>
      <c r="L95" s="193">
        <v>21</v>
      </c>
      <c r="M95" s="193">
        <f>G95*(1+L95/100)</f>
        <v>0</v>
      </c>
      <c r="N95" s="191">
        <v>0</v>
      </c>
      <c r="O95" s="191">
        <f>ROUND(E95*N95,2)</f>
        <v>0</v>
      </c>
      <c r="P95" s="191">
        <v>0</v>
      </c>
      <c r="Q95" s="191">
        <f>ROUND(E95*P95,2)</f>
        <v>0</v>
      </c>
      <c r="R95" s="193" t="s">
        <v>277</v>
      </c>
      <c r="S95" s="193" t="s">
        <v>147</v>
      </c>
      <c r="T95" s="194" t="s">
        <v>200</v>
      </c>
      <c r="U95" s="159">
        <v>0.65566000000000002</v>
      </c>
      <c r="V95" s="159">
        <f>ROUND(E95*U95,2)</f>
        <v>1.31</v>
      </c>
      <c r="W95" s="159"/>
      <c r="X95" s="159" t="s">
        <v>201</v>
      </c>
      <c r="Y95" s="149"/>
      <c r="Z95" s="149"/>
      <c r="AA95" s="149"/>
      <c r="AB95" s="149"/>
      <c r="AC95" s="149"/>
      <c r="AD95" s="149"/>
      <c r="AE95" s="149"/>
      <c r="AF95" s="149"/>
      <c r="AG95" s="149" t="s">
        <v>202</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x14ac:dyDescent="0.2">
      <c r="A96" s="170">
        <v>19</v>
      </c>
      <c r="B96" s="171" t="s">
        <v>435</v>
      </c>
      <c r="C96" s="180" t="s">
        <v>436</v>
      </c>
      <c r="D96" s="172" t="s">
        <v>247</v>
      </c>
      <c r="E96" s="173">
        <v>37.26</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277</v>
      </c>
      <c r="S96" s="175" t="s">
        <v>147</v>
      </c>
      <c r="T96" s="176" t="s">
        <v>200</v>
      </c>
      <c r="U96" s="159">
        <v>0.13500000000000001</v>
      </c>
      <c r="V96" s="159">
        <f>ROUND(E96*U96,2)</f>
        <v>5.03</v>
      </c>
      <c r="W96" s="159"/>
      <c r="X96" s="159" t="s">
        <v>201</v>
      </c>
      <c r="Y96" s="149"/>
      <c r="Z96" s="149"/>
      <c r="AA96" s="149"/>
      <c r="AB96" s="149"/>
      <c r="AC96" s="149"/>
      <c r="AD96" s="149"/>
      <c r="AE96" s="149"/>
      <c r="AF96" s="149"/>
      <c r="AG96" s="149" t="s">
        <v>202</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55" t="s">
        <v>437</v>
      </c>
      <c r="D97" s="256"/>
      <c r="E97" s="256"/>
      <c r="F97" s="256"/>
      <c r="G97" s="256"/>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151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5" t="s">
        <v>438</v>
      </c>
      <c r="D98" s="184"/>
      <c r="E98" s="185">
        <v>37.26</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204</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0">
        <v>20</v>
      </c>
      <c r="B99" s="171" t="s">
        <v>439</v>
      </c>
      <c r="C99" s="180" t="s">
        <v>440</v>
      </c>
      <c r="D99" s="172" t="s">
        <v>326</v>
      </c>
      <c r="E99" s="173">
        <v>0.14867</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t="s">
        <v>277</v>
      </c>
      <c r="S99" s="175" t="s">
        <v>147</v>
      </c>
      <c r="T99" s="176" t="s">
        <v>200</v>
      </c>
      <c r="U99" s="159">
        <v>1.327</v>
      </c>
      <c r="V99" s="159">
        <f>ROUND(E99*U99,2)</f>
        <v>0.2</v>
      </c>
      <c r="W99" s="159"/>
      <c r="X99" s="159" t="s">
        <v>384</v>
      </c>
      <c r="Y99" s="149"/>
      <c r="Z99" s="149"/>
      <c r="AA99" s="149"/>
      <c r="AB99" s="149"/>
      <c r="AC99" s="149"/>
      <c r="AD99" s="149"/>
      <c r="AE99" s="149"/>
      <c r="AF99" s="149"/>
      <c r="AG99" s="149" t="s">
        <v>385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266" t="s">
        <v>441</v>
      </c>
      <c r="D100" s="267"/>
      <c r="E100" s="267"/>
      <c r="F100" s="267"/>
      <c r="G100" s="267"/>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218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4" t="s">
        <v>142</v>
      </c>
      <c r="B101" s="165" t="s">
        <v>91</v>
      </c>
      <c r="C101" s="179" t="s">
        <v>92</v>
      </c>
      <c r="D101" s="166"/>
      <c r="E101" s="167"/>
      <c r="F101" s="168"/>
      <c r="G101" s="168">
        <f>SUMIF(AG102:AG117,"&lt;&gt;NOR",G102:G117)</f>
        <v>0</v>
      </c>
      <c r="H101" s="168"/>
      <c r="I101" s="168">
        <f>SUM(I102:I117)</f>
        <v>0</v>
      </c>
      <c r="J101" s="168"/>
      <c r="K101" s="168">
        <f>SUM(K102:K117)</f>
        <v>0</v>
      </c>
      <c r="L101" s="168"/>
      <c r="M101" s="168">
        <f>SUM(M102:M117)</f>
        <v>0</v>
      </c>
      <c r="N101" s="167"/>
      <c r="O101" s="167">
        <f>SUM(O102:O117)</f>
        <v>0.04</v>
      </c>
      <c r="P101" s="167"/>
      <c r="Q101" s="167">
        <f>SUM(Q102:Q117)</f>
        <v>0</v>
      </c>
      <c r="R101" s="168"/>
      <c r="S101" s="168"/>
      <c r="T101" s="169"/>
      <c r="U101" s="163"/>
      <c r="V101" s="163">
        <f>SUM(V102:V117)</f>
        <v>28.98</v>
      </c>
      <c r="W101" s="163"/>
      <c r="X101" s="163"/>
      <c r="AG101" t="s">
        <v>143</v>
      </c>
    </row>
    <row r="102" spans="1:60" ht="22.5" outlineLevel="1" x14ac:dyDescent="0.2">
      <c r="A102" s="188">
        <v>21</v>
      </c>
      <c r="B102" s="189" t="s">
        <v>442</v>
      </c>
      <c r="C102" s="196" t="s">
        <v>443</v>
      </c>
      <c r="D102" s="190" t="s">
        <v>286</v>
      </c>
      <c r="E102" s="191">
        <v>1</v>
      </c>
      <c r="F102" s="192"/>
      <c r="G102" s="193">
        <f>ROUND(E102*F102,2)</f>
        <v>0</v>
      </c>
      <c r="H102" s="192"/>
      <c r="I102" s="193">
        <f>ROUND(E102*H102,2)</f>
        <v>0</v>
      </c>
      <c r="J102" s="192"/>
      <c r="K102" s="193">
        <f>ROUND(E102*J102,2)</f>
        <v>0</v>
      </c>
      <c r="L102" s="193">
        <v>21</v>
      </c>
      <c r="M102" s="193">
        <f>G102*(1+L102/100)</f>
        <v>0</v>
      </c>
      <c r="N102" s="191">
        <v>1.772E-2</v>
      </c>
      <c r="O102" s="191">
        <f>ROUND(E102*N102,2)</f>
        <v>0.02</v>
      </c>
      <c r="P102" s="191">
        <v>0</v>
      </c>
      <c r="Q102" s="191">
        <f>ROUND(E102*P102,2)</f>
        <v>0</v>
      </c>
      <c r="R102" s="193" t="s">
        <v>277</v>
      </c>
      <c r="S102" s="193" t="s">
        <v>147</v>
      </c>
      <c r="T102" s="194" t="s">
        <v>200</v>
      </c>
      <c r="U102" s="159">
        <v>0.97299999999999998</v>
      </c>
      <c r="V102" s="159">
        <f>ROUND(E102*U102,2)</f>
        <v>0.97</v>
      </c>
      <c r="W102" s="159"/>
      <c r="X102" s="159" t="s">
        <v>201</v>
      </c>
      <c r="Y102" s="149"/>
      <c r="Z102" s="149"/>
      <c r="AA102" s="149"/>
      <c r="AB102" s="149"/>
      <c r="AC102" s="149"/>
      <c r="AD102" s="149"/>
      <c r="AE102" s="149"/>
      <c r="AF102" s="149"/>
      <c r="AG102" s="149" t="s">
        <v>202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88">
        <v>22</v>
      </c>
      <c r="B103" s="189" t="s">
        <v>444</v>
      </c>
      <c r="C103" s="196" t="s">
        <v>445</v>
      </c>
      <c r="D103" s="190" t="s">
        <v>286</v>
      </c>
      <c r="E103" s="191">
        <v>1</v>
      </c>
      <c r="F103" s="192"/>
      <c r="G103" s="193">
        <f>ROUND(E103*F103,2)</f>
        <v>0</v>
      </c>
      <c r="H103" s="192"/>
      <c r="I103" s="193">
        <f>ROUND(E103*H103,2)</f>
        <v>0</v>
      </c>
      <c r="J103" s="192"/>
      <c r="K103" s="193">
        <f>ROUND(E103*J103,2)</f>
        <v>0</v>
      </c>
      <c r="L103" s="193">
        <v>21</v>
      </c>
      <c r="M103" s="193">
        <f>G103*(1+L103/100)</f>
        <v>0</v>
      </c>
      <c r="N103" s="191">
        <v>8.8999999999999995E-4</v>
      </c>
      <c r="O103" s="191">
        <f>ROUND(E103*N103,2)</f>
        <v>0</v>
      </c>
      <c r="P103" s="191">
        <v>0</v>
      </c>
      <c r="Q103" s="191">
        <f>ROUND(E103*P103,2)</f>
        <v>0</v>
      </c>
      <c r="R103" s="193" t="s">
        <v>277</v>
      </c>
      <c r="S103" s="193" t="s">
        <v>147</v>
      </c>
      <c r="T103" s="194" t="s">
        <v>200</v>
      </c>
      <c r="U103" s="159">
        <v>1.1200000000000001</v>
      </c>
      <c r="V103" s="159">
        <f>ROUND(E103*U103,2)</f>
        <v>1.1200000000000001</v>
      </c>
      <c r="W103" s="159"/>
      <c r="X103" s="159" t="s">
        <v>201</v>
      </c>
      <c r="Y103" s="149"/>
      <c r="Z103" s="149"/>
      <c r="AA103" s="149"/>
      <c r="AB103" s="149"/>
      <c r="AC103" s="149"/>
      <c r="AD103" s="149"/>
      <c r="AE103" s="149"/>
      <c r="AF103" s="149"/>
      <c r="AG103" s="149" t="s">
        <v>202</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88">
        <v>23</v>
      </c>
      <c r="B104" s="189" t="s">
        <v>446</v>
      </c>
      <c r="C104" s="196" t="s">
        <v>447</v>
      </c>
      <c r="D104" s="190" t="s">
        <v>286</v>
      </c>
      <c r="E104" s="191">
        <v>1</v>
      </c>
      <c r="F104" s="192"/>
      <c r="G104" s="193">
        <f>ROUND(E104*F104,2)</f>
        <v>0</v>
      </c>
      <c r="H104" s="192"/>
      <c r="I104" s="193">
        <f>ROUND(E104*H104,2)</f>
        <v>0</v>
      </c>
      <c r="J104" s="192"/>
      <c r="K104" s="193">
        <f>ROUND(E104*J104,2)</f>
        <v>0</v>
      </c>
      <c r="L104" s="193">
        <v>21</v>
      </c>
      <c r="M104" s="193">
        <f>G104*(1+L104/100)</f>
        <v>0</v>
      </c>
      <c r="N104" s="191">
        <v>0</v>
      </c>
      <c r="O104" s="191">
        <f>ROUND(E104*N104,2)</f>
        <v>0</v>
      </c>
      <c r="P104" s="191">
        <v>0</v>
      </c>
      <c r="Q104" s="191">
        <f>ROUND(E104*P104,2)</f>
        <v>0</v>
      </c>
      <c r="R104" s="193" t="s">
        <v>277</v>
      </c>
      <c r="S104" s="193" t="s">
        <v>147</v>
      </c>
      <c r="T104" s="194" t="s">
        <v>200</v>
      </c>
      <c r="U104" s="159">
        <v>1.9</v>
      </c>
      <c r="V104" s="159">
        <f>ROUND(E104*U104,2)</f>
        <v>1.9</v>
      </c>
      <c r="W104" s="159"/>
      <c r="X104" s="159" t="s">
        <v>201</v>
      </c>
      <c r="Y104" s="149"/>
      <c r="Z104" s="149"/>
      <c r="AA104" s="149"/>
      <c r="AB104" s="149"/>
      <c r="AC104" s="149"/>
      <c r="AD104" s="149"/>
      <c r="AE104" s="149"/>
      <c r="AF104" s="149"/>
      <c r="AG104" s="149" t="s">
        <v>202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88">
        <v>24</v>
      </c>
      <c r="B105" s="189" t="s">
        <v>448</v>
      </c>
      <c r="C105" s="196" t="s">
        <v>449</v>
      </c>
      <c r="D105" s="190" t="s">
        <v>286</v>
      </c>
      <c r="E105" s="191">
        <v>1</v>
      </c>
      <c r="F105" s="192"/>
      <c r="G105" s="193">
        <f>ROUND(E105*F105,2)</f>
        <v>0</v>
      </c>
      <c r="H105" s="192"/>
      <c r="I105" s="193">
        <f>ROUND(E105*H105,2)</f>
        <v>0</v>
      </c>
      <c r="J105" s="192"/>
      <c r="K105" s="193">
        <f>ROUND(E105*J105,2)</f>
        <v>0</v>
      </c>
      <c r="L105" s="193">
        <v>21</v>
      </c>
      <c r="M105" s="193">
        <f>G105*(1+L105/100)</f>
        <v>0</v>
      </c>
      <c r="N105" s="191">
        <v>1.201E-2</v>
      </c>
      <c r="O105" s="191">
        <f>ROUND(E105*N105,2)</f>
        <v>0.01</v>
      </c>
      <c r="P105" s="191">
        <v>0</v>
      </c>
      <c r="Q105" s="191">
        <f>ROUND(E105*P105,2)</f>
        <v>0</v>
      </c>
      <c r="R105" s="193" t="s">
        <v>277</v>
      </c>
      <c r="S105" s="193" t="s">
        <v>147</v>
      </c>
      <c r="T105" s="194" t="s">
        <v>200</v>
      </c>
      <c r="U105" s="159">
        <v>1.1890000000000001</v>
      </c>
      <c r="V105" s="159">
        <f>ROUND(E105*U105,2)</f>
        <v>1.19</v>
      </c>
      <c r="W105" s="159"/>
      <c r="X105" s="159" t="s">
        <v>201</v>
      </c>
      <c r="Y105" s="149"/>
      <c r="Z105" s="149"/>
      <c r="AA105" s="149"/>
      <c r="AB105" s="149"/>
      <c r="AC105" s="149"/>
      <c r="AD105" s="149"/>
      <c r="AE105" s="149"/>
      <c r="AF105" s="149"/>
      <c r="AG105" s="149" t="s">
        <v>202</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25</v>
      </c>
      <c r="B106" s="171" t="s">
        <v>450</v>
      </c>
      <c r="C106" s="180" t="s">
        <v>451</v>
      </c>
      <c r="D106" s="172" t="s">
        <v>286</v>
      </c>
      <c r="E106" s="173">
        <v>1</v>
      </c>
      <c r="F106" s="174"/>
      <c r="G106" s="175">
        <f>ROUND(E106*F106,2)</f>
        <v>0</v>
      </c>
      <c r="H106" s="174"/>
      <c r="I106" s="175">
        <f>ROUND(E106*H106,2)</f>
        <v>0</v>
      </c>
      <c r="J106" s="174"/>
      <c r="K106" s="175">
        <f>ROUND(E106*J106,2)</f>
        <v>0</v>
      </c>
      <c r="L106" s="175">
        <v>21</v>
      </c>
      <c r="M106" s="175">
        <f>G106*(1+L106/100)</f>
        <v>0</v>
      </c>
      <c r="N106" s="173">
        <v>8.4000000000000003E-4</v>
      </c>
      <c r="O106" s="173">
        <f>ROUND(E106*N106,2)</f>
        <v>0</v>
      </c>
      <c r="P106" s="173">
        <v>0</v>
      </c>
      <c r="Q106" s="173">
        <f>ROUND(E106*P106,2)</f>
        <v>0</v>
      </c>
      <c r="R106" s="175" t="s">
        <v>277</v>
      </c>
      <c r="S106" s="175" t="s">
        <v>147</v>
      </c>
      <c r="T106" s="176" t="s">
        <v>200</v>
      </c>
      <c r="U106" s="159">
        <v>1.2529999999999999</v>
      </c>
      <c r="V106" s="159">
        <f>ROUND(E106*U106,2)</f>
        <v>1.25</v>
      </c>
      <c r="W106" s="159"/>
      <c r="X106" s="159" t="s">
        <v>201</v>
      </c>
      <c r="Y106" s="149"/>
      <c r="Z106" s="149"/>
      <c r="AA106" s="149"/>
      <c r="AB106" s="149"/>
      <c r="AC106" s="149"/>
      <c r="AD106" s="149"/>
      <c r="AE106" s="149"/>
      <c r="AF106" s="149"/>
      <c r="AG106" s="149" t="s">
        <v>202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55" t="s">
        <v>452</v>
      </c>
      <c r="D107" s="256"/>
      <c r="E107" s="256"/>
      <c r="F107" s="256"/>
      <c r="G107" s="256"/>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151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88">
        <v>26</v>
      </c>
      <c r="B108" s="189" t="s">
        <v>453</v>
      </c>
      <c r="C108" s="196" t="s">
        <v>454</v>
      </c>
      <c r="D108" s="190" t="s">
        <v>240</v>
      </c>
      <c r="E108" s="191">
        <v>1</v>
      </c>
      <c r="F108" s="192"/>
      <c r="G108" s="193">
        <f>ROUND(E108*F108,2)</f>
        <v>0</v>
      </c>
      <c r="H108" s="192"/>
      <c r="I108" s="193">
        <f>ROUND(E108*H108,2)</f>
        <v>0</v>
      </c>
      <c r="J108" s="192"/>
      <c r="K108" s="193">
        <f>ROUND(E108*J108,2)</f>
        <v>0</v>
      </c>
      <c r="L108" s="193">
        <v>21</v>
      </c>
      <c r="M108" s="193">
        <f>G108*(1+L108/100)</f>
        <v>0</v>
      </c>
      <c r="N108" s="191">
        <v>1.2E-4</v>
      </c>
      <c r="O108" s="191">
        <f>ROUND(E108*N108,2)</f>
        <v>0</v>
      </c>
      <c r="P108" s="191">
        <v>0</v>
      </c>
      <c r="Q108" s="191">
        <f>ROUND(E108*P108,2)</f>
        <v>0</v>
      </c>
      <c r="R108" s="193" t="s">
        <v>277</v>
      </c>
      <c r="S108" s="193" t="s">
        <v>147</v>
      </c>
      <c r="T108" s="194" t="s">
        <v>200</v>
      </c>
      <c r="U108" s="159">
        <v>0.47599999999999998</v>
      </c>
      <c r="V108" s="159">
        <f>ROUND(E108*U108,2)</f>
        <v>0.48</v>
      </c>
      <c r="W108" s="159"/>
      <c r="X108" s="159" t="s">
        <v>201</v>
      </c>
      <c r="Y108" s="149"/>
      <c r="Z108" s="149"/>
      <c r="AA108" s="149"/>
      <c r="AB108" s="149"/>
      <c r="AC108" s="149"/>
      <c r="AD108" s="149"/>
      <c r="AE108" s="149"/>
      <c r="AF108" s="149"/>
      <c r="AG108" s="149" t="s">
        <v>202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88">
        <v>27</v>
      </c>
      <c r="B109" s="189" t="s">
        <v>455</v>
      </c>
      <c r="C109" s="196" t="s">
        <v>456</v>
      </c>
      <c r="D109" s="190" t="s">
        <v>240</v>
      </c>
      <c r="E109" s="191">
        <v>1</v>
      </c>
      <c r="F109" s="192"/>
      <c r="G109" s="193">
        <f>ROUND(E109*F109,2)</f>
        <v>0</v>
      </c>
      <c r="H109" s="192"/>
      <c r="I109" s="193">
        <f>ROUND(E109*H109,2)</f>
        <v>0</v>
      </c>
      <c r="J109" s="192"/>
      <c r="K109" s="193">
        <f>ROUND(E109*J109,2)</f>
        <v>0</v>
      </c>
      <c r="L109" s="193">
        <v>21</v>
      </c>
      <c r="M109" s="193">
        <f>G109*(1+L109/100)</f>
        <v>0</v>
      </c>
      <c r="N109" s="191">
        <v>1E-4</v>
      </c>
      <c r="O109" s="191">
        <f>ROUND(E109*N109,2)</f>
        <v>0</v>
      </c>
      <c r="P109" s="191">
        <v>0</v>
      </c>
      <c r="Q109" s="191">
        <f>ROUND(E109*P109,2)</f>
        <v>0</v>
      </c>
      <c r="R109" s="193" t="s">
        <v>277</v>
      </c>
      <c r="S109" s="193" t="s">
        <v>147</v>
      </c>
      <c r="T109" s="194" t="s">
        <v>200</v>
      </c>
      <c r="U109" s="159">
        <v>0.246</v>
      </c>
      <c r="V109" s="159">
        <f>ROUND(E109*U109,2)</f>
        <v>0.25</v>
      </c>
      <c r="W109" s="159"/>
      <c r="X109" s="159" t="s">
        <v>201</v>
      </c>
      <c r="Y109" s="149"/>
      <c r="Z109" s="149"/>
      <c r="AA109" s="149"/>
      <c r="AB109" s="149"/>
      <c r="AC109" s="149"/>
      <c r="AD109" s="149"/>
      <c r="AE109" s="149"/>
      <c r="AF109" s="149"/>
      <c r="AG109" s="149" t="s">
        <v>202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88">
        <v>28</v>
      </c>
      <c r="B110" s="189" t="s">
        <v>457</v>
      </c>
      <c r="C110" s="196" t="s">
        <v>458</v>
      </c>
      <c r="D110" s="190" t="s">
        <v>240</v>
      </c>
      <c r="E110" s="191">
        <v>1</v>
      </c>
      <c r="F110" s="192"/>
      <c r="G110" s="193">
        <f>ROUND(E110*F110,2)</f>
        <v>0</v>
      </c>
      <c r="H110" s="192"/>
      <c r="I110" s="193">
        <f>ROUND(E110*H110,2)</f>
        <v>0</v>
      </c>
      <c r="J110" s="192"/>
      <c r="K110" s="193">
        <f>ROUND(E110*J110,2)</f>
        <v>0</v>
      </c>
      <c r="L110" s="193">
        <v>21</v>
      </c>
      <c r="M110" s="193">
        <f>G110*(1+L110/100)</f>
        <v>0</v>
      </c>
      <c r="N110" s="191">
        <v>1.3999999999999999E-4</v>
      </c>
      <c r="O110" s="191">
        <f>ROUND(E110*N110,2)</f>
        <v>0</v>
      </c>
      <c r="P110" s="191">
        <v>0</v>
      </c>
      <c r="Q110" s="191">
        <f>ROUND(E110*P110,2)</f>
        <v>0</v>
      </c>
      <c r="R110" s="193" t="s">
        <v>277</v>
      </c>
      <c r="S110" s="193" t="s">
        <v>147</v>
      </c>
      <c r="T110" s="194" t="s">
        <v>200</v>
      </c>
      <c r="U110" s="159">
        <v>0.246</v>
      </c>
      <c r="V110" s="159">
        <f>ROUND(E110*U110,2)</f>
        <v>0.25</v>
      </c>
      <c r="W110" s="159"/>
      <c r="X110" s="159" t="s">
        <v>201</v>
      </c>
      <c r="Y110" s="149"/>
      <c r="Z110" s="149"/>
      <c r="AA110" s="149"/>
      <c r="AB110" s="149"/>
      <c r="AC110" s="149"/>
      <c r="AD110" s="149"/>
      <c r="AE110" s="149"/>
      <c r="AF110" s="149"/>
      <c r="AG110" s="149" t="s">
        <v>202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33.75" outlineLevel="1" x14ac:dyDescent="0.2">
      <c r="A111" s="170">
        <v>29</v>
      </c>
      <c r="B111" s="171" t="s">
        <v>459</v>
      </c>
      <c r="C111" s="180" t="s">
        <v>460</v>
      </c>
      <c r="D111" s="172" t="s">
        <v>286</v>
      </c>
      <c r="E111" s="173">
        <v>1</v>
      </c>
      <c r="F111" s="174"/>
      <c r="G111" s="175">
        <f>ROUND(E111*F111,2)</f>
        <v>0</v>
      </c>
      <c r="H111" s="174"/>
      <c r="I111" s="175">
        <f>ROUND(E111*H111,2)</f>
        <v>0</v>
      </c>
      <c r="J111" s="174"/>
      <c r="K111" s="175">
        <f>ROUND(E111*J111,2)</f>
        <v>0</v>
      </c>
      <c r="L111" s="175">
        <v>21</v>
      </c>
      <c r="M111" s="175">
        <f>G111*(1+L111/100)</f>
        <v>0</v>
      </c>
      <c r="N111" s="173">
        <v>8.9999999999999993E-3</v>
      </c>
      <c r="O111" s="173">
        <f>ROUND(E111*N111,2)</f>
        <v>0.01</v>
      </c>
      <c r="P111" s="173">
        <v>0</v>
      </c>
      <c r="Q111" s="173">
        <f>ROUND(E111*P111,2)</f>
        <v>0</v>
      </c>
      <c r="R111" s="175" t="s">
        <v>277</v>
      </c>
      <c r="S111" s="175" t="s">
        <v>147</v>
      </c>
      <c r="T111" s="176" t="s">
        <v>200</v>
      </c>
      <c r="U111" s="159">
        <v>1.5</v>
      </c>
      <c r="V111" s="159">
        <f>ROUND(E111*U111,2)</f>
        <v>1.5</v>
      </c>
      <c r="W111" s="159"/>
      <c r="X111" s="159" t="s">
        <v>201</v>
      </c>
      <c r="Y111" s="149"/>
      <c r="Z111" s="149"/>
      <c r="AA111" s="149"/>
      <c r="AB111" s="149"/>
      <c r="AC111" s="149"/>
      <c r="AD111" s="149"/>
      <c r="AE111" s="149"/>
      <c r="AF111" s="149"/>
      <c r="AG111" s="149" t="s">
        <v>202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255" t="s">
        <v>461</v>
      </c>
      <c r="D112" s="256"/>
      <c r="E112" s="256"/>
      <c r="F112" s="256"/>
      <c r="G112" s="256"/>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151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0">
        <v>30</v>
      </c>
      <c r="B113" s="171" t="s">
        <v>320</v>
      </c>
      <c r="C113" s="180" t="s">
        <v>321</v>
      </c>
      <c r="D113" s="172" t="s">
        <v>316</v>
      </c>
      <c r="E113" s="173">
        <v>20</v>
      </c>
      <c r="F113" s="174"/>
      <c r="G113" s="175">
        <f>ROUND(E113*F113,2)</f>
        <v>0</v>
      </c>
      <c r="H113" s="174"/>
      <c r="I113" s="175">
        <f>ROUND(E113*H113,2)</f>
        <v>0</v>
      </c>
      <c r="J113" s="174"/>
      <c r="K113" s="175">
        <f>ROUND(E113*J113,2)</f>
        <v>0</v>
      </c>
      <c r="L113" s="175">
        <v>21</v>
      </c>
      <c r="M113" s="175">
        <f>G113*(1+L113/100)</f>
        <v>0</v>
      </c>
      <c r="N113" s="173">
        <v>0</v>
      </c>
      <c r="O113" s="173">
        <f>ROUND(E113*N113,2)</f>
        <v>0</v>
      </c>
      <c r="P113" s="173">
        <v>0</v>
      </c>
      <c r="Q113" s="173">
        <f>ROUND(E113*P113,2)</f>
        <v>0</v>
      </c>
      <c r="R113" s="175" t="s">
        <v>317</v>
      </c>
      <c r="S113" s="175" t="s">
        <v>147</v>
      </c>
      <c r="T113" s="176" t="s">
        <v>200</v>
      </c>
      <c r="U113" s="159">
        <v>1</v>
      </c>
      <c r="V113" s="159">
        <f>ROUND(E113*U113,2)</f>
        <v>20</v>
      </c>
      <c r="W113" s="159"/>
      <c r="X113" s="159" t="s">
        <v>318</v>
      </c>
      <c r="Y113" s="149"/>
      <c r="Z113" s="149"/>
      <c r="AA113" s="149"/>
      <c r="AB113" s="149"/>
      <c r="AC113" s="149"/>
      <c r="AD113" s="149"/>
      <c r="AE113" s="149"/>
      <c r="AF113" s="149"/>
      <c r="AG113" s="149" t="s">
        <v>319</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5" t="s">
        <v>462</v>
      </c>
      <c r="D114" s="184"/>
      <c r="E114" s="185">
        <v>20</v>
      </c>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204</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88">
        <v>31</v>
      </c>
      <c r="B115" s="189" t="s">
        <v>463</v>
      </c>
      <c r="C115" s="196" t="s">
        <v>464</v>
      </c>
      <c r="D115" s="190" t="s">
        <v>240</v>
      </c>
      <c r="E115" s="191">
        <v>1</v>
      </c>
      <c r="F115" s="192"/>
      <c r="G115" s="193">
        <f>ROUND(E115*F115,2)</f>
        <v>0</v>
      </c>
      <c r="H115" s="192"/>
      <c r="I115" s="193">
        <f>ROUND(E115*H115,2)</f>
        <v>0</v>
      </c>
      <c r="J115" s="192"/>
      <c r="K115" s="193">
        <f>ROUND(E115*J115,2)</f>
        <v>0</v>
      </c>
      <c r="L115" s="193">
        <v>21</v>
      </c>
      <c r="M115" s="193">
        <f>G115*(1+L115/100)</f>
        <v>0</v>
      </c>
      <c r="N115" s="191">
        <v>3.2000000000000002E-3</v>
      </c>
      <c r="O115" s="191">
        <f>ROUND(E115*N115,2)</f>
        <v>0</v>
      </c>
      <c r="P115" s="191">
        <v>0</v>
      </c>
      <c r="Q115" s="191">
        <f>ROUND(E115*P115,2)</f>
        <v>0</v>
      </c>
      <c r="R115" s="193"/>
      <c r="S115" s="193" t="s">
        <v>164</v>
      </c>
      <c r="T115" s="194" t="s">
        <v>200</v>
      </c>
      <c r="U115" s="159">
        <v>0</v>
      </c>
      <c r="V115" s="159">
        <f>ROUND(E115*U115,2)</f>
        <v>0</v>
      </c>
      <c r="W115" s="159"/>
      <c r="X115" s="159" t="s">
        <v>465</v>
      </c>
      <c r="Y115" s="149"/>
      <c r="Z115" s="149"/>
      <c r="AA115" s="149"/>
      <c r="AB115" s="149"/>
      <c r="AC115" s="149"/>
      <c r="AD115" s="149"/>
      <c r="AE115" s="149"/>
      <c r="AF115" s="149"/>
      <c r="AG115" s="149" t="s">
        <v>466</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0">
        <v>32</v>
      </c>
      <c r="B116" s="171" t="s">
        <v>467</v>
      </c>
      <c r="C116" s="180" t="s">
        <v>468</v>
      </c>
      <c r="D116" s="172" t="s">
        <v>326</v>
      </c>
      <c r="E116" s="173">
        <v>4.4019999999999997E-2</v>
      </c>
      <c r="F116" s="174"/>
      <c r="G116" s="175">
        <f>ROUND(E116*F116,2)</f>
        <v>0</v>
      </c>
      <c r="H116" s="174"/>
      <c r="I116" s="175">
        <f>ROUND(E116*H116,2)</f>
        <v>0</v>
      </c>
      <c r="J116" s="174"/>
      <c r="K116" s="175">
        <f>ROUND(E116*J116,2)</f>
        <v>0</v>
      </c>
      <c r="L116" s="175">
        <v>21</v>
      </c>
      <c r="M116" s="175">
        <f>G116*(1+L116/100)</f>
        <v>0</v>
      </c>
      <c r="N116" s="173">
        <v>0</v>
      </c>
      <c r="O116" s="173">
        <f>ROUND(E116*N116,2)</f>
        <v>0</v>
      </c>
      <c r="P116" s="173">
        <v>0</v>
      </c>
      <c r="Q116" s="173">
        <f>ROUND(E116*P116,2)</f>
        <v>0</v>
      </c>
      <c r="R116" s="175" t="s">
        <v>277</v>
      </c>
      <c r="S116" s="175" t="s">
        <v>147</v>
      </c>
      <c r="T116" s="176" t="s">
        <v>200</v>
      </c>
      <c r="U116" s="159">
        <v>1.5169999999999999</v>
      </c>
      <c r="V116" s="159">
        <f>ROUND(E116*U116,2)</f>
        <v>7.0000000000000007E-2</v>
      </c>
      <c r="W116" s="159"/>
      <c r="X116" s="159" t="s">
        <v>384</v>
      </c>
      <c r="Y116" s="149"/>
      <c r="Z116" s="149"/>
      <c r="AA116" s="149"/>
      <c r="AB116" s="149"/>
      <c r="AC116" s="149"/>
      <c r="AD116" s="149"/>
      <c r="AE116" s="149"/>
      <c r="AF116" s="149"/>
      <c r="AG116" s="149" t="s">
        <v>385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66" t="s">
        <v>441</v>
      </c>
      <c r="D117" s="267"/>
      <c r="E117" s="267"/>
      <c r="F117" s="267"/>
      <c r="G117" s="267"/>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218</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164" t="s">
        <v>142</v>
      </c>
      <c r="B118" s="165" t="s">
        <v>95</v>
      </c>
      <c r="C118" s="179" t="s">
        <v>96</v>
      </c>
      <c r="D118" s="166"/>
      <c r="E118" s="167"/>
      <c r="F118" s="168"/>
      <c r="G118" s="168">
        <f>SUMIF(AG119:AG125,"&lt;&gt;NOR",G119:G125)</f>
        <v>0</v>
      </c>
      <c r="H118" s="168"/>
      <c r="I118" s="168">
        <f>SUM(I119:I125)</f>
        <v>0</v>
      </c>
      <c r="J118" s="168"/>
      <c r="K118" s="168">
        <f>SUM(K119:K125)</f>
        <v>0</v>
      </c>
      <c r="L118" s="168"/>
      <c r="M118" s="168">
        <f>SUM(M119:M125)</f>
        <v>0</v>
      </c>
      <c r="N118" s="167"/>
      <c r="O118" s="167">
        <f>SUM(O119:O125)</f>
        <v>7.0000000000000007E-2</v>
      </c>
      <c r="P118" s="167"/>
      <c r="Q118" s="167">
        <f>SUM(Q119:Q125)</f>
        <v>0</v>
      </c>
      <c r="R118" s="168"/>
      <c r="S118" s="168"/>
      <c r="T118" s="169"/>
      <c r="U118" s="163"/>
      <c r="V118" s="163">
        <f>SUM(V119:V125)</f>
        <v>22.09</v>
      </c>
      <c r="W118" s="163"/>
      <c r="X118" s="163"/>
      <c r="AG118" t="s">
        <v>143</v>
      </c>
    </row>
    <row r="119" spans="1:60" outlineLevel="1" x14ac:dyDescent="0.2">
      <c r="A119" s="188">
        <v>33</v>
      </c>
      <c r="B119" s="189" t="s">
        <v>469</v>
      </c>
      <c r="C119" s="196" t="s">
        <v>602</v>
      </c>
      <c r="D119" s="190" t="s">
        <v>240</v>
      </c>
      <c r="E119" s="191">
        <v>1</v>
      </c>
      <c r="F119" s="192"/>
      <c r="G119" s="193">
        <f>ROUND(E119*F119,2)</f>
        <v>0</v>
      </c>
      <c r="H119" s="192"/>
      <c r="I119" s="193">
        <f>ROUND(E119*H119,2)</f>
        <v>0</v>
      </c>
      <c r="J119" s="192"/>
      <c r="K119" s="193">
        <f>ROUND(E119*J119,2)</f>
        <v>0</v>
      </c>
      <c r="L119" s="193">
        <v>21</v>
      </c>
      <c r="M119" s="193">
        <f>G119*(1+L119/100)</f>
        <v>0</v>
      </c>
      <c r="N119" s="191">
        <v>2.5999999999999998E-4</v>
      </c>
      <c r="O119" s="191">
        <f>ROUND(E119*N119,2)</f>
        <v>0</v>
      </c>
      <c r="P119" s="191">
        <v>0</v>
      </c>
      <c r="Q119" s="191">
        <f>ROUND(E119*P119,2)</f>
        <v>0</v>
      </c>
      <c r="R119" s="193"/>
      <c r="S119" s="193" t="s">
        <v>164</v>
      </c>
      <c r="T119" s="194" t="s">
        <v>200</v>
      </c>
      <c r="U119" s="159">
        <v>7.1999999999999995E-2</v>
      </c>
      <c r="V119" s="159">
        <f>ROUND(E119*U119,2)</f>
        <v>7.0000000000000007E-2</v>
      </c>
      <c r="W119" s="159"/>
      <c r="X119" s="159" t="s">
        <v>201</v>
      </c>
      <c r="Y119" s="149"/>
      <c r="Z119" s="149"/>
      <c r="AA119" s="149"/>
      <c r="AB119" s="149"/>
      <c r="AC119" s="149"/>
      <c r="AD119" s="149"/>
      <c r="AE119" s="149"/>
      <c r="AF119" s="149"/>
      <c r="AG119" s="149" t="s">
        <v>202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88">
        <v>34</v>
      </c>
      <c r="B120" s="189" t="s">
        <v>470</v>
      </c>
      <c r="C120" s="196" t="s">
        <v>471</v>
      </c>
      <c r="D120" s="190" t="s">
        <v>240</v>
      </c>
      <c r="E120" s="191">
        <v>1</v>
      </c>
      <c r="F120" s="192"/>
      <c r="G120" s="193">
        <f>ROUND(E120*F120,2)</f>
        <v>0</v>
      </c>
      <c r="H120" s="192"/>
      <c r="I120" s="193">
        <f>ROUND(E120*H120,2)</f>
        <v>0</v>
      </c>
      <c r="J120" s="192"/>
      <c r="K120" s="193">
        <f>ROUND(E120*J120,2)</f>
        <v>0</v>
      </c>
      <c r="L120" s="193">
        <v>21</v>
      </c>
      <c r="M120" s="193">
        <f>G120*(1+L120/100)</f>
        <v>0</v>
      </c>
      <c r="N120" s="191">
        <v>6.9999999999999999E-4</v>
      </c>
      <c r="O120" s="191">
        <f>ROUND(E120*N120,2)</f>
        <v>0</v>
      </c>
      <c r="P120" s="191">
        <v>0</v>
      </c>
      <c r="Q120" s="191">
        <f>ROUND(E120*P120,2)</f>
        <v>0</v>
      </c>
      <c r="R120" s="193" t="s">
        <v>297</v>
      </c>
      <c r="S120" s="193" t="s">
        <v>147</v>
      </c>
      <c r="T120" s="194" t="s">
        <v>200</v>
      </c>
      <c r="U120" s="159">
        <v>8.2000000000000003E-2</v>
      </c>
      <c r="V120" s="159">
        <f>ROUND(E120*U120,2)</f>
        <v>0.08</v>
      </c>
      <c r="W120" s="159"/>
      <c r="X120" s="159" t="s">
        <v>201</v>
      </c>
      <c r="Y120" s="149"/>
      <c r="Z120" s="149"/>
      <c r="AA120" s="149"/>
      <c r="AB120" s="149"/>
      <c r="AC120" s="149"/>
      <c r="AD120" s="149"/>
      <c r="AE120" s="149"/>
      <c r="AF120" s="149"/>
      <c r="AG120" s="149" t="s">
        <v>202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1" x14ac:dyDescent="0.2">
      <c r="A121" s="170">
        <v>35</v>
      </c>
      <c r="B121" s="171" t="s">
        <v>472</v>
      </c>
      <c r="C121" s="180" t="s">
        <v>473</v>
      </c>
      <c r="D121" s="172" t="s">
        <v>198</v>
      </c>
      <c r="E121" s="173">
        <v>2.16</v>
      </c>
      <c r="F121" s="174"/>
      <c r="G121" s="175">
        <f>ROUND(E121*F121,2)</f>
        <v>0</v>
      </c>
      <c r="H121" s="174"/>
      <c r="I121" s="175">
        <f>ROUND(E121*H121,2)</f>
        <v>0</v>
      </c>
      <c r="J121" s="174"/>
      <c r="K121" s="175">
        <f>ROUND(E121*J121,2)</f>
        <v>0</v>
      </c>
      <c r="L121" s="175">
        <v>21</v>
      </c>
      <c r="M121" s="175">
        <f>G121*(1+L121/100)</f>
        <v>0</v>
      </c>
      <c r="N121" s="173">
        <v>1.6320000000000001E-2</v>
      </c>
      <c r="O121" s="173">
        <f>ROUND(E121*N121,2)</f>
        <v>0.04</v>
      </c>
      <c r="P121" s="173">
        <v>0</v>
      </c>
      <c r="Q121" s="173">
        <f>ROUND(E121*P121,2)</f>
        <v>0</v>
      </c>
      <c r="R121" s="175" t="s">
        <v>297</v>
      </c>
      <c r="S121" s="175" t="s">
        <v>147</v>
      </c>
      <c r="T121" s="176" t="s">
        <v>200</v>
      </c>
      <c r="U121" s="159">
        <v>0.36199999999999999</v>
      </c>
      <c r="V121" s="159">
        <f>ROUND(E121*U121,2)</f>
        <v>0.78</v>
      </c>
      <c r="W121" s="159"/>
      <c r="X121" s="159" t="s">
        <v>201</v>
      </c>
      <c r="Y121" s="149"/>
      <c r="Z121" s="149"/>
      <c r="AA121" s="149"/>
      <c r="AB121" s="149"/>
      <c r="AC121" s="149"/>
      <c r="AD121" s="149"/>
      <c r="AE121" s="149"/>
      <c r="AF121" s="149"/>
      <c r="AG121" s="149" t="s">
        <v>202</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5" t="s">
        <v>306</v>
      </c>
      <c r="D122" s="184"/>
      <c r="E122" s="185">
        <v>2.16</v>
      </c>
      <c r="F122" s="159"/>
      <c r="G122" s="159"/>
      <c r="H122" s="159"/>
      <c r="I122" s="159"/>
      <c r="J122" s="159"/>
      <c r="K122" s="159"/>
      <c r="L122" s="159"/>
      <c r="M122" s="159"/>
      <c r="N122" s="158"/>
      <c r="O122" s="158"/>
      <c r="P122" s="158"/>
      <c r="Q122" s="158"/>
      <c r="R122" s="159"/>
      <c r="S122" s="159"/>
      <c r="T122" s="159"/>
      <c r="U122" s="159"/>
      <c r="V122" s="159"/>
      <c r="W122" s="159"/>
      <c r="X122" s="159"/>
      <c r="Y122" s="149"/>
      <c r="Z122" s="149"/>
      <c r="AA122" s="149"/>
      <c r="AB122" s="149"/>
      <c r="AC122" s="149"/>
      <c r="AD122" s="149"/>
      <c r="AE122" s="149"/>
      <c r="AF122" s="149"/>
      <c r="AG122" s="149" t="s">
        <v>204</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33.75" outlineLevel="1" x14ac:dyDescent="0.2">
      <c r="A123" s="188">
        <v>36</v>
      </c>
      <c r="B123" s="189" t="s">
        <v>474</v>
      </c>
      <c r="C123" s="196" t="s">
        <v>475</v>
      </c>
      <c r="D123" s="190" t="s">
        <v>240</v>
      </c>
      <c r="E123" s="191">
        <v>1</v>
      </c>
      <c r="F123" s="192"/>
      <c r="G123" s="193">
        <f>ROUND(E123*F123,2)</f>
        <v>0</v>
      </c>
      <c r="H123" s="192"/>
      <c r="I123" s="193">
        <f>ROUND(E123*H123,2)</f>
        <v>0</v>
      </c>
      <c r="J123" s="192"/>
      <c r="K123" s="193">
        <f>ROUND(E123*J123,2)</f>
        <v>0</v>
      </c>
      <c r="L123" s="193">
        <v>21</v>
      </c>
      <c r="M123" s="193">
        <f>G123*(1+L123/100)</f>
        <v>0</v>
      </c>
      <c r="N123" s="191">
        <v>3.0499999999999999E-2</v>
      </c>
      <c r="O123" s="191">
        <f>ROUND(E123*N123,2)</f>
        <v>0.03</v>
      </c>
      <c r="P123" s="191">
        <v>0</v>
      </c>
      <c r="Q123" s="191">
        <f>ROUND(E123*P123,2)</f>
        <v>0</v>
      </c>
      <c r="R123" s="193" t="s">
        <v>297</v>
      </c>
      <c r="S123" s="193" t="s">
        <v>147</v>
      </c>
      <c r="T123" s="194" t="s">
        <v>200</v>
      </c>
      <c r="U123" s="159">
        <v>0.95299999999999996</v>
      </c>
      <c r="V123" s="159">
        <f>ROUND(E123*U123,2)</f>
        <v>0.95</v>
      </c>
      <c r="W123" s="159"/>
      <c r="X123" s="159" t="s">
        <v>201</v>
      </c>
      <c r="Y123" s="149"/>
      <c r="Z123" s="149"/>
      <c r="AA123" s="149"/>
      <c r="AB123" s="149"/>
      <c r="AC123" s="149"/>
      <c r="AD123" s="149"/>
      <c r="AE123" s="149"/>
      <c r="AF123" s="149"/>
      <c r="AG123" s="149" t="s">
        <v>202</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88">
        <v>37</v>
      </c>
      <c r="B124" s="189" t="s">
        <v>476</v>
      </c>
      <c r="C124" s="196" t="s">
        <v>477</v>
      </c>
      <c r="D124" s="190" t="s">
        <v>316</v>
      </c>
      <c r="E124" s="191">
        <v>20</v>
      </c>
      <c r="F124" s="192"/>
      <c r="G124" s="193">
        <f>ROUND(E124*F124,2)</f>
        <v>0</v>
      </c>
      <c r="H124" s="192"/>
      <c r="I124" s="193">
        <f>ROUND(E124*H124,2)</f>
        <v>0</v>
      </c>
      <c r="J124" s="192"/>
      <c r="K124" s="193">
        <f>ROUND(E124*J124,2)</f>
        <v>0</v>
      </c>
      <c r="L124" s="193">
        <v>21</v>
      </c>
      <c r="M124" s="193">
        <f>G124*(1+L124/100)</f>
        <v>0</v>
      </c>
      <c r="N124" s="191">
        <v>0</v>
      </c>
      <c r="O124" s="191">
        <f>ROUND(E124*N124,2)</f>
        <v>0</v>
      </c>
      <c r="P124" s="191">
        <v>0</v>
      </c>
      <c r="Q124" s="191">
        <f>ROUND(E124*P124,2)</f>
        <v>0</v>
      </c>
      <c r="R124" s="193"/>
      <c r="S124" s="193" t="s">
        <v>164</v>
      </c>
      <c r="T124" s="194" t="s">
        <v>200</v>
      </c>
      <c r="U124" s="159">
        <v>1</v>
      </c>
      <c r="V124" s="159">
        <f>ROUND(E124*U124,2)</f>
        <v>20</v>
      </c>
      <c r="W124" s="159"/>
      <c r="X124" s="159" t="s">
        <v>318</v>
      </c>
      <c r="Y124" s="149"/>
      <c r="Z124" s="149"/>
      <c r="AA124" s="149"/>
      <c r="AB124" s="149"/>
      <c r="AC124" s="149"/>
      <c r="AD124" s="149"/>
      <c r="AE124" s="149"/>
      <c r="AF124" s="149"/>
      <c r="AG124" s="149" t="s">
        <v>319</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88">
        <v>38</v>
      </c>
      <c r="B125" s="189" t="s">
        <v>478</v>
      </c>
      <c r="C125" s="196" t="s">
        <v>479</v>
      </c>
      <c r="D125" s="190" t="s">
        <v>326</v>
      </c>
      <c r="E125" s="191">
        <v>6.6710000000000005E-2</v>
      </c>
      <c r="F125" s="192"/>
      <c r="G125" s="193">
        <f>ROUND(E125*F125,2)</f>
        <v>0</v>
      </c>
      <c r="H125" s="192"/>
      <c r="I125" s="193">
        <f>ROUND(E125*H125,2)</f>
        <v>0</v>
      </c>
      <c r="J125" s="192"/>
      <c r="K125" s="193">
        <f>ROUND(E125*J125,2)</f>
        <v>0</v>
      </c>
      <c r="L125" s="193">
        <v>21</v>
      </c>
      <c r="M125" s="193">
        <f>G125*(1+L125/100)</f>
        <v>0</v>
      </c>
      <c r="N125" s="191">
        <v>0</v>
      </c>
      <c r="O125" s="191">
        <f>ROUND(E125*N125,2)</f>
        <v>0</v>
      </c>
      <c r="P125" s="191">
        <v>0</v>
      </c>
      <c r="Q125" s="191">
        <f>ROUND(E125*P125,2)</f>
        <v>0</v>
      </c>
      <c r="R125" s="193" t="s">
        <v>297</v>
      </c>
      <c r="S125" s="193" t="s">
        <v>147</v>
      </c>
      <c r="T125" s="194" t="s">
        <v>200</v>
      </c>
      <c r="U125" s="159">
        <v>3.0750000000000002</v>
      </c>
      <c r="V125" s="159">
        <f>ROUND(E125*U125,2)</f>
        <v>0.21</v>
      </c>
      <c r="W125" s="159"/>
      <c r="X125" s="159" t="s">
        <v>384</v>
      </c>
      <c r="Y125" s="149"/>
      <c r="Z125" s="149"/>
      <c r="AA125" s="149"/>
      <c r="AB125" s="149"/>
      <c r="AC125" s="149"/>
      <c r="AD125" s="149"/>
      <c r="AE125" s="149"/>
      <c r="AF125" s="149"/>
      <c r="AG125" s="149" t="s">
        <v>385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x14ac:dyDescent="0.2">
      <c r="A126" s="164" t="s">
        <v>142</v>
      </c>
      <c r="B126" s="165" t="s">
        <v>97</v>
      </c>
      <c r="C126" s="179" t="s">
        <v>98</v>
      </c>
      <c r="D126" s="166"/>
      <c r="E126" s="167"/>
      <c r="F126" s="168"/>
      <c r="G126" s="168">
        <f>SUMIF(AG127:AG136,"&lt;&gt;NOR",G127:G136)</f>
        <v>0</v>
      </c>
      <c r="H126" s="168"/>
      <c r="I126" s="168">
        <f>SUM(I127:I136)</f>
        <v>0</v>
      </c>
      <c r="J126" s="168"/>
      <c r="K126" s="168">
        <f>SUM(K127:K136)</f>
        <v>0</v>
      </c>
      <c r="L126" s="168"/>
      <c r="M126" s="168">
        <f>SUM(M127:M136)</f>
        <v>0</v>
      </c>
      <c r="N126" s="167"/>
      <c r="O126" s="167">
        <f>SUM(O127:O136)</f>
        <v>0.21000000000000002</v>
      </c>
      <c r="P126" s="167"/>
      <c r="Q126" s="167">
        <f>SUM(Q127:Q136)</f>
        <v>0</v>
      </c>
      <c r="R126" s="168"/>
      <c r="S126" s="168"/>
      <c r="T126" s="169"/>
      <c r="U126" s="163"/>
      <c r="V126" s="163">
        <f>SUM(V127:V136)</f>
        <v>12.9</v>
      </c>
      <c r="W126" s="163"/>
      <c r="X126" s="163"/>
      <c r="AG126" t="s">
        <v>143</v>
      </c>
    </row>
    <row r="127" spans="1:60" ht="33.75" outlineLevel="1" x14ac:dyDescent="0.2">
      <c r="A127" s="170">
        <v>39</v>
      </c>
      <c r="B127" s="171" t="s">
        <v>480</v>
      </c>
      <c r="C127" s="180" t="s">
        <v>481</v>
      </c>
      <c r="D127" s="172" t="s">
        <v>198</v>
      </c>
      <c r="E127" s="173">
        <v>12.26</v>
      </c>
      <c r="F127" s="174"/>
      <c r="G127" s="175">
        <f>ROUND(E127*F127,2)</f>
        <v>0</v>
      </c>
      <c r="H127" s="174"/>
      <c r="I127" s="175">
        <f>ROUND(E127*H127,2)</f>
        <v>0</v>
      </c>
      <c r="J127" s="174"/>
      <c r="K127" s="175">
        <f>ROUND(E127*J127,2)</f>
        <v>0</v>
      </c>
      <c r="L127" s="175">
        <v>21</v>
      </c>
      <c r="M127" s="175">
        <f>G127*(1+L127/100)</f>
        <v>0</v>
      </c>
      <c r="N127" s="173">
        <v>1.3690000000000001E-2</v>
      </c>
      <c r="O127" s="173">
        <f>ROUND(E127*N127,2)</f>
        <v>0.17</v>
      </c>
      <c r="P127" s="173">
        <v>0</v>
      </c>
      <c r="Q127" s="173">
        <f>ROUND(E127*P127,2)</f>
        <v>0</v>
      </c>
      <c r="R127" s="175" t="s">
        <v>355</v>
      </c>
      <c r="S127" s="175" t="s">
        <v>147</v>
      </c>
      <c r="T127" s="176" t="s">
        <v>200</v>
      </c>
      <c r="U127" s="159">
        <v>0.8</v>
      </c>
      <c r="V127" s="159">
        <f>ROUND(E127*U127,2)</f>
        <v>9.81</v>
      </c>
      <c r="W127" s="159"/>
      <c r="X127" s="159" t="s">
        <v>201</v>
      </c>
      <c r="Y127" s="149"/>
      <c r="Z127" s="149"/>
      <c r="AA127" s="149"/>
      <c r="AB127" s="149"/>
      <c r="AC127" s="149"/>
      <c r="AD127" s="149"/>
      <c r="AE127" s="149"/>
      <c r="AF127" s="149"/>
      <c r="AG127" s="149" t="s">
        <v>202</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255" t="s">
        <v>333</v>
      </c>
      <c r="D128" s="256"/>
      <c r="E128" s="256"/>
      <c r="F128" s="256"/>
      <c r="G128" s="256"/>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151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57" t="s">
        <v>482</v>
      </c>
      <c r="D129" s="258"/>
      <c r="E129" s="258"/>
      <c r="F129" s="258"/>
      <c r="G129" s="258"/>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151</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257" t="s">
        <v>483</v>
      </c>
      <c r="D130" s="258"/>
      <c r="E130" s="258"/>
      <c r="F130" s="258"/>
      <c r="G130" s="258"/>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151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257" t="s">
        <v>484</v>
      </c>
      <c r="D131" s="258"/>
      <c r="E131" s="258"/>
      <c r="F131" s="258"/>
      <c r="G131" s="258"/>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151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77" t="str">
        <f>C131</f>
        <v>- standardního tmelení Q2, to je: základní tmelení Q1+ dodatečné tmelení (tmelení najemno) a případné přebroušení.</v>
      </c>
      <c r="BB131" s="149"/>
      <c r="BC131" s="149"/>
      <c r="BD131" s="149"/>
      <c r="BE131" s="149"/>
      <c r="BF131" s="149"/>
      <c r="BG131" s="149"/>
      <c r="BH131" s="149"/>
    </row>
    <row r="132" spans="1:60" outlineLevel="1" x14ac:dyDescent="0.2">
      <c r="A132" s="156"/>
      <c r="B132" s="157"/>
      <c r="C132" s="195" t="s">
        <v>485</v>
      </c>
      <c r="D132" s="184"/>
      <c r="E132" s="185">
        <v>4.16</v>
      </c>
      <c r="F132" s="159"/>
      <c r="G132" s="15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204</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5" t="s">
        <v>486</v>
      </c>
      <c r="D133" s="184"/>
      <c r="E133" s="185">
        <v>8.1</v>
      </c>
      <c r="F133" s="159"/>
      <c r="G133" s="15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204</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40</v>
      </c>
      <c r="B134" s="171" t="s">
        <v>487</v>
      </c>
      <c r="C134" s="180" t="s">
        <v>488</v>
      </c>
      <c r="D134" s="172" t="s">
        <v>198</v>
      </c>
      <c r="E134" s="173">
        <v>3.2480000000000002</v>
      </c>
      <c r="F134" s="174"/>
      <c r="G134" s="175">
        <f>ROUND(E134*F134,2)</f>
        <v>0</v>
      </c>
      <c r="H134" s="174"/>
      <c r="I134" s="175">
        <f>ROUND(E134*H134,2)</f>
        <v>0</v>
      </c>
      <c r="J134" s="174"/>
      <c r="K134" s="175">
        <f>ROUND(E134*J134,2)</f>
        <v>0</v>
      </c>
      <c r="L134" s="175">
        <v>21</v>
      </c>
      <c r="M134" s="175">
        <f>G134*(1+L134/100)</f>
        <v>0</v>
      </c>
      <c r="N134" s="173">
        <v>1.243E-2</v>
      </c>
      <c r="O134" s="173">
        <f>ROUND(E134*N134,2)</f>
        <v>0.04</v>
      </c>
      <c r="P134" s="173">
        <v>0</v>
      </c>
      <c r="Q134" s="173">
        <f>ROUND(E134*P134,2)</f>
        <v>0</v>
      </c>
      <c r="R134" s="175" t="s">
        <v>355</v>
      </c>
      <c r="S134" s="175" t="s">
        <v>147</v>
      </c>
      <c r="T134" s="176" t="s">
        <v>200</v>
      </c>
      <c r="U134" s="159">
        <v>0.95</v>
      </c>
      <c r="V134" s="159">
        <f>ROUND(E134*U134,2)</f>
        <v>3.09</v>
      </c>
      <c r="W134" s="159"/>
      <c r="X134" s="159" t="s">
        <v>201</v>
      </c>
      <c r="Y134" s="149"/>
      <c r="Z134" s="149"/>
      <c r="AA134" s="149"/>
      <c r="AB134" s="149"/>
      <c r="AC134" s="149"/>
      <c r="AD134" s="149"/>
      <c r="AE134" s="149"/>
      <c r="AF134" s="149"/>
      <c r="AG134" s="149" t="s">
        <v>202</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55" t="s">
        <v>489</v>
      </c>
      <c r="D135" s="256"/>
      <c r="E135" s="256"/>
      <c r="F135" s="256"/>
      <c r="G135" s="256"/>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151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95" t="s">
        <v>370</v>
      </c>
      <c r="D136" s="184"/>
      <c r="E136" s="185">
        <v>3.2480000000000002</v>
      </c>
      <c r="F136" s="159"/>
      <c r="G136" s="159"/>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204</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x14ac:dyDescent="0.2">
      <c r="A137" s="164" t="s">
        <v>142</v>
      </c>
      <c r="B137" s="165" t="s">
        <v>99</v>
      </c>
      <c r="C137" s="179" t="s">
        <v>100</v>
      </c>
      <c r="D137" s="166"/>
      <c r="E137" s="167"/>
      <c r="F137" s="168"/>
      <c r="G137" s="168">
        <f>SUMIF(AG138:AG152,"&lt;&gt;NOR",G138:G152)</f>
        <v>0</v>
      </c>
      <c r="H137" s="168"/>
      <c r="I137" s="168">
        <f>SUM(I138:I152)</f>
        <v>0</v>
      </c>
      <c r="J137" s="168"/>
      <c r="K137" s="168">
        <f>SUM(K138:K152)</f>
        <v>0</v>
      </c>
      <c r="L137" s="168"/>
      <c r="M137" s="168">
        <f>SUM(M138:M152)</f>
        <v>0</v>
      </c>
      <c r="N137" s="167"/>
      <c r="O137" s="167">
        <f>SUM(O138:O152)</f>
        <v>0.13</v>
      </c>
      <c r="P137" s="167"/>
      <c r="Q137" s="167">
        <f>SUM(Q138:Q152)</f>
        <v>0</v>
      </c>
      <c r="R137" s="168"/>
      <c r="S137" s="168"/>
      <c r="T137" s="169"/>
      <c r="U137" s="163"/>
      <c r="V137" s="163">
        <f>SUM(V138:V152)</f>
        <v>11.56</v>
      </c>
      <c r="W137" s="163"/>
      <c r="X137" s="163"/>
      <c r="AG137" t="s">
        <v>143</v>
      </c>
    </row>
    <row r="138" spans="1:60" ht="22.5" outlineLevel="1" x14ac:dyDescent="0.2">
      <c r="A138" s="170">
        <v>41</v>
      </c>
      <c r="B138" s="171" t="s">
        <v>490</v>
      </c>
      <c r="C138" s="180" t="s">
        <v>491</v>
      </c>
      <c r="D138" s="172" t="s">
        <v>198</v>
      </c>
      <c r="E138" s="173">
        <v>10.7</v>
      </c>
      <c r="F138" s="174"/>
      <c r="G138" s="175">
        <f>ROUND(E138*F138,2)</f>
        <v>0</v>
      </c>
      <c r="H138" s="174"/>
      <c r="I138" s="175">
        <f>ROUND(E138*H138,2)</f>
        <v>0</v>
      </c>
      <c r="J138" s="174"/>
      <c r="K138" s="175">
        <f>ROUND(E138*J138,2)</f>
        <v>0</v>
      </c>
      <c r="L138" s="175">
        <v>21</v>
      </c>
      <c r="M138" s="175">
        <f>G138*(1+L138/100)</f>
        <v>0</v>
      </c>
      <c r="N138" s="173">
        <v>1.7000000000000001E-4</v>
      </c>
      <c r="O138" s="173">
        <f>ROUND(E138*N138,2)</f>
        <v>0</v>
      </c>
      <c r="P138" s="173">
        <v>0</v>
      </c>
      <c r="Q138" s="173">
        <f>ROUND(E138*P138,2)</f>
        <v>0</v>
      </c>
      <c r="R138" s="175" t="s">
        <v>492</v>
      </c>
      <c r="S138" s="175" t="s">
        <v>147</v>
      </c>
      <c r="T138" s="176" t="s">
        <v>200</v>
      </c>
      <c r="U138" s="159">
        <v>0.49299999999999999</v>
      </c>
      <c r="V138" s="159">
        <f>ROUND(E138*U138,2)</f>
        <v>5.28</v>
      </c>
      <c r="W138" s="159"/>
      <c r="X138" s="159" t="s">
        <v>201</v>
      </c>
      <c r="Y138" s="149"/>
      <c r="Z138" s="149"/>
      <c r="AA138" s="149"/>
      <c r="AB138" s="149"/>
      <c r="AC138" s="149"/>
      <c r="AD138" s="149"/>
      <c r="AE138" s="149"/>
      <c r="AF138" s="149"/>
      <c r="AG138" s="149" t="s">
        <v>202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55" t="s">
        <v>493</v>
      </c>
      <c r="D139" s="256"/>
      <c r="E139" s="256"/>
      <c r="F139" s="256"/>
      <c r="G139" s="256"/>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151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95" t="s">
        <v>494</v>
      </c>
      <c r="D140" s="184"/>
      <c r="E140" s="185">
        <v>10.7</v>
      </c>
      <c r="F140" s="159"/>
      <c r="G140" s="159"/>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204</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22.5" outlineLevel="1" x14ac:dyDescent="0.2">
      <c r="A141" s="170">
        <v>42</v>
      </c>
      <c r="B141" s="171" t="s">
        <v>495</v>
      </c>
      <c r="C141" s="180" t="s">
        <v>605</v>
      </c>
      <c r="D141" s="172" t="s">
        <v>240</v>
      </c>
      <c r="E141" s="173">
        <v>1</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t="s">
        <v>492</v>
      </c>
      <c r="S141" s="175" t="s">
        <v>147</v>
      </c>
      <c r="T141" s="176" t="s">
        <v>200</v>
      </c>
      <c r="U141" s="159">
        <v>2.5099999999999998</v>
      </c>
      <c r="V141" s="159">
        <f>ROUND(E141*U141,2)</f>
        <v>2.5099999999999998</v>
      </c>
      <c r="W141" s="159"/>
      <c r="X141" s="159" t="s">
        <v>201</v>
      </c>
      <c r="Y141" s="149"/>
      <c r="Z141" s="149"/>
      <c r="AA141" s="149"/>
      <c r="AB141" s="149"/>
      <c r="AC141" s="149"/>
      <c r="AD141" s="149"/>
      <c r="AE141" s="149"/>
      <c r="AF141" s="149"/>
      <c r="AG141" s="149" t="s">
        <v>202</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255" t="s">
        <v>496</v>
      </c>
      <c r="D142" s="256"/>
      <c r="E142" s="256"/>
      <c r="F142" s="256"/>
      <c r="G142" s="256"/>
      <c r="H142" s="159"/>
      <c r="I142" s="159"/>
      <c r="J142" s="159"/>
      <c r="K142" s="159"/>
      <c r="L142" s="159"/>
      <c r="M142" s="159"/>
      <c r="N142" s="158"/>
      <c r="O142" s="158"/>
      <c r="P142" s="158"/>
      <c r="Q142" s="158"/>
      <c r="R142" s="159"/>
      <c r="S142" s="159"/>
      <c r="T142" s="159"/>
      <c r="U142" s="159"/>
      <c r="V142" s="159"/>
      <c r="W142" s="159"/>
      <c r="X142" s="159"/>
      <c r="Y142" s="149"/>
      <c r="Z142" s="149"/>
      <c r="AA142" s="149"/>
      <c r="AB142" s="149"/>
      <c r="AC142" s="149"/>
      <c r="AD142" s="149"/>
      <c r="AE142" s="149"/>
      <c r="AF142" s="149"/>
      <c r="AG142" s="149" t="s">
        <v>151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88">
        <v>43</v>
      </c>
      <c r="B143" s="189" t="s">
        <v>497</v>
      </c>
      <c r="C143" s="196" t="s">
        <v>498</v>
      </c>
      <c r="D143" s="190" t="s">
        <v>240</v>
      </c>
      <c r="E143" s="191">
        <v>1</v>
      </c>
      <c r="F143" s="192"/>
      <c r="G143" s="193">
        <f>ROUND(E143*F143,2)</f>
        <v>0</v>
      </c>
      <c r="H143" s="192"/>
      <c r="I143" s="193">
        <f>ROUND(E143*H143,2)</f>
        <v>0</v>
      </c>
      <c r="J143" s="192"/>
      <c r="K143" s="193">
        <f>ROUND(E143*J143,2)</f>
        <v>0</v>
      </c>
      <c r="L143" s="193">
        <v>21</v>
      </c>
      <c r="M143" s="193">
        <f>G143*(1+L143/100)</f>
        <v>0</v>
      </c>
      <c r="N143" s="191">
        <v>4.2750000000000003E-2</v>
      </c>
      <c r="O143" s="191">
        <f>ROUND(E143*N143,2)</f>
        <v>0.04</v>
      </c>
      <c r="P143" s="191">
        <v>0</v>
      </c>
      <c r="Q143" s="191">
        <f>ROUND(E143*P143,2)</f>
        <v>0</v>
      </c>
      <c r="R143" s="193"/>
      <c r="S143" s="193" t="s">
        <v>164</v>
      </c>
      <c r="T143" s="194" t="s">
        <v>200</v>
      </c>
      <c r="U143" s="159">
        <v>1.5</v>
      </c>
      <c r="V143" s="159">
        <f>ROUND(E143*U143,2)</f>
        <v>1.5</v>
      </c>
      <c r="W143" s="159"/>
      <c r="X143" s="159" t="s">
        <v>201</v>
      </c>
      <c r="Y143" s="149"/>
      <c r="Z143" s="149"/>
      <c r="AA143" s="149"/>
      <c r="AB143" s="149"/>
      <c r="AC143" s="149"/>
      <c r="AD143" s="149"/>
      <c r="AE143" s="149"/>
      <c r="AF143" s="149"/>
      <c r="AG143" s="149" t="s">
        <v>202</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0">
        <v>44</v>
      </c>
      <c r="B144" s="171" t="s">
        <v>499</v>
      </c>
      <c r="C144" s="180" t="s">
        <v>500</v>
      </c>
      <c r="D144" s="172" t="s">
        <v>198</v>
      </c>
      <c r="E144" s="173">
        <v>4.05</v>
      </c>
      <c r="F144" s="174"/>
      <c r="G144" s="175">
        <f>ROUND(E144*F144,2)</f>
        <v>0</v>
      </c>
      <c r="H144" s="174"/>
      <c r="I144" s="175">
        <f>ROUND(E144*H144,2)</f>
        <v>0</v>
      </c>
      <c r="J144" s="174"/>
      <c r="K144" s="175">
        <f>ROUND(E144*J144,2)</f>
        <v>0</v>
      </c>
      <c r="L144" s="175">
        <v>21</v>
      </c>
      <c r="M144" s="175">
        <f>G144*(1+L144/100)</f>
        <v>0</v>
      </c>
      <c r="N144" s="173">
        <v>4.8300000000000001E-3</v>
      </c>
      <c r="O144" s="173">
        <f>ROUND(E144*N144,2)</f>
        <v>0.02</v>
      </c>
      <c r="P144" s="173">
        <v>0</v>
      </c>
      <c r="Q144" s="173">
        <f>ROUND(E144*P144,2)</f>
        <v>0</v>
      </c>
      <c r="R144" s="175"/>
      <c r="S144" s="175" t="s">
        <v>164</v>
      </c>
      <c r="T144" s="176" t="s">
        <v>200</v>
      </c>
      <c r="U144" s="159">
        <v>0.48499999999999999</v>
      </c>
      <c r="V144" s="159">
        <f>ROUND(E144*U144,2)</f>
        <v>1.96</v>
      </c>
      <c r="W144" s="159"/>
      <c r="X144" s="159" t="s">
        <v>201</v>
      </c>
      <c r="Y144" s="149"/>
      <c r="Z144" s="149"/>
      <c r="AA144" s="149"/>
      <c r="AB144" s="149"/>
      <c r="AC144" s="149"/>
      <c r="AD144" s="149"/>
      <c r="AE144" s="149"/>
      <c r="AF144" s="149"/>
      <c r="AG144" s="149" t="s">
        <v>202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5" t="s">
        <v>501</v>
      </c>
      <c r="D145" s="184"/>
      <c r="E145" s="185">
        <v>4.05</v>
      </c>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204</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0">
        <v>45</v>
      </c>
      <c r="B146" s="171" t="s">
        <v>502</v>
      </c>
      <c r="C146" s="180" t="s">
        <v>503</v>
      </c>
      <c r="D146" s="172" t="s">
        <v>198</v>
      </c>
      <c r="E146" s="173">
        <v>11.77</v>
      </c>
      <c r="F146" s="174"/>
      <c r="G146" s="175">
        <f>ROUND(E146*F146,2)</f>
        <v>0</v>
      </c>
      <c r="H146" s="174"/>
      <c r="I146" s="175">
        <f>ROUND(E146*H146,2)</f>
        <v>0</v>
      </c>
      <c r="J146" s="174"/>
      <c r="K146" s="175">
        <f>ROUND(E146*J146,2)</f>
        <v>0</v>
      </c>
      <c r="L146" s="175">
        <v>21</v>
      </c>
      <c r="M146" s="175">
        <f>G146*(1+L146/100)</f>
        <v>0</v>
      </c>
      <c r="N146" s="173">
        <v>2.0999999999999999E-3</v>
      </c>
      <c r="O146" s="173">
        <f>ROUND(E146*N146,2)</f>
        <v>0.02</v>
      </c>
      <c r="P146" s="173">
        <v>0</v>
      </c>
      <c r="Q146" s="173">
        <f>ROUND(E146*P146,2)</f>
        <v>0</v>
      </c>
      <c r="R146" s="175"/>
      <c r="S146" s="175" t="s">
        <v>164</v>
      </c>
      <c r="T146" s="176" t="s">
        <v>200</v>
      </c>
      <c r="U146" s="159">
        <v>0</v>
      </c>
      <c r="V146" s="159">
        <f>ROUND(E146*U146,2)</f>
        <v>0</v>
      </c>
      <c r="W146" s="159"/>
      <c r="X146" s="159" t="s">
        <v>465</v>
      </c>
      <c r="Y146" s="149"/>
      <c r="Z146" s="149"/>
      <c r="AA146" s="149"/>
      <c r="AB146" s="149"/>
      <c r="AC146" s="149"/>
      <c r="AD146" s="149"/>
      <c r="AE146" s="149"/>
      <c r="AF146" s="149"/>
      <c r="AG146" s="149" t="s">
        <v>466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5" t="s">
        <v>504</v>
      </c>
      <c r="D147" s="184"/>
      <c r="E147" s="185">
        <v>11.77</v>
      </c>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204</v>
      </c>
      <c r="AH147" s="149">
        <v>5</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88">
        <v>46</v>
      </c>
      <c r="B148" s="189" t="s">
        <v>505</v>
      </c>
      <c r="C148" s="196" t="s">
        <v>506</v>
      </c>
      <c r="D148" s="190" t="s">
        <v>240</v>
      </c>
      <c r="E148" s="191">
        <v>1</v>
      </c>
      <c r="F148" s="192"/>
      <c r="G148" s="193">
        <f>ROUND(E148*F148,2)</f>
        <v>0</v>
      </c>
      <c r="H148" s="192"/>
      <c r="I148" s="193">
        <f>ROUND(E148*H148,2)</f>
        <v>0</v>
      </c>
      <c r="J148" s="192"/>
      <c r="K148" s="193">
        <f>ROUND(E148*J148,2)</f>
        <v>0</v>
      </c>
      <c r="L148" s="193">
        <v>21</v>
      </c>
      <c r="M148" s="193">
        <f>G148*(1+L148/100)</f>
        <v>0</v>
      </c>
      <c r="N148" s="191">
        <v>1E-4</v>
      </c>
      <c r="O148" s="191">
        <f>ROUND(E148*N148,2)</f>
        <v>0</v>
      </c>
      <c r="P148" s="191">
        <v>0</v>
      </c>
      <c r="Q148" s="191">
        <f>ROUND(E148*P148,2)</f>
        <v>0</v>
      </c>
      <c r="R148" s="193"/>
      <c r="S148" s="193" t="s">
        <v>164</v>
      </c>
      <c r="T148" s="194" t="s">
        <v>200</v>
      </c>
      <c r="U148" s="159">
        <v>0</v>
      </c>
      <c r="V148" s="159">
        <f>ROUND(E148*U148,2)</f>
        <v>0</v>
      </c>
      <c r="W148" s="159"/>
      <c r="X148" s="159" t="s">
        <v>465</v>
      </c>
      <c r="Y148" s="149"/>
      <c r="Z148" s="149"/>
      <c r="AA148" s="149"/>
      <c r="AB148" s="149"/>
      <c r="AC148" s="149"/>
      <c r="AD148" s="149"/>
      <c r="AE148" s="149"/>
      <c r="AF148" s="149"/>
      <c r="AG148" s="149" t="s">
        <v>466</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1" x14ac:dyDescent="0.2">
      <c r="A149" s="170">
        <v>47</v>
      </c>
      <c r="B149" s="171" t="s">
        <v>507</v>
      </c>
      <c r="C149" s="180" t="s">
        <v>508</v>
      </c>
      <c r="D149" s="172" t="s">
        <v>240</v>
      </c>
      <c r="E149" s="173">
        <v>1</v>
      </c>
      <c r="F149" s="174"/>
      <c r="G149" s="175">
        <f>ROUND(E149*F149,2)</f>
        <v>0</v>
      </c>
      <c r="H149" s="174"/>
      <c r="I149" s="175">
        <f>ROUND(E149*H149,2)</f>
        <v>0</v>
      </c>
      <c r="J149" s="174"/>
      <c r="K149" s="175">
        <f>ROUND(E149*J149,2)</f>
        <v>0</v>
      </c>
      <c r="L149" s="175">
        <v>21</v>
      </c>
      <c r="M149" s="175">
        <f>G149*(1+L149/100)</f>
        <v>0</v>
      </c>
      <c r="N149" s="173">
        <v>0.05</v>
      </c>
      <c r="O149" s="173">
        <f>ROUND(E149*N149,2)</f>
        <v>0.05</v>
      </c>
      <c r="P149" s="173">
        <v>0</v>
      </c>
      <c r="Q149" s="173">
        <f>ROUND(E149*P149,2)</f>
        <v>0</v>
      </c>
      <c r="R149" s="175"/>
      <c r="S149" s="175" t="s">
        <v>164</v>
      </c>
      <c r="T149" s="176" t="s">
        <v>200</v>
      </c>
      <c r="U149" s="159">
        <v>0</v>
      </c>
      <c r="V149" s="159">
        <f>ROUND(E149*U149,2)</f>
        <v>0</v>
      </c>
      <c r="W149" s="159"/>
      <c r="X149" s="159" t="s">
        <v>465</v>
      </c>
      <c r="Y149" s="149"/>
      <c r="Z149" s="149"/>
      <c r="AA149" s="149"/>
      <c r="AB149" s="149"/>
      <c r="AC149" s="149"/>
      <c r="AD149" s="149"/>
      <c r="AE149" s="149"/>
      <c r="AF149" s="149"/>
      <c r="AG149" s="149" t="s">
        <v>466</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55" t="s">
        <v>509</v>
      </c>
      <c r="D150" s="256"/>
      <c r="E150" s="256"/>
      <c r="F150" s="256"/>
      <c r="G150" s="256"/>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151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0">
        <v>48</v>
      </c>
      <c r="B151" s="171" t="s">
        <v>510</v>
      </c>
      <c r="C151" s="180" t="s">
        <v>511</v>
      </c>
      <c r="D151" s="172" t="s">
        <v>326</v>
      </c>
      <c r="E151" s="173">
        <v>0.13894999999999999</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492</v>
      </c>
      <c r="S151" s="175" t="s">
        <v>147</v>
      </c>
      <c r="T151" s="176" t="s">
        <v>200</v>
      </c>
      <c r="U151" s="159">
        <v>2.2549999999999999</v>
      </c>
      <c r="V151" s="159">
        <f>ROUND(E151*U151,2)</f>
        <v>0.31</v>
      </c>
      <c r="W151" s="159"/>
      <c r="X151" s="159" t="s">
        <v>384</v>
      </c>
      <c r="Y151" s="149"/>
      <c r="Z151" s="149"/>
      <c r="AA151" s="149"/>
      <c r="AB151" s="149"/>
      <c r="AC151" s="149"/>
      <c r="AD151" s="149"/>
      <c r="AE151" s="149"/>
      <c r="AF151" s="149"/>
      <c r="AG151" s="149" t="s">
        <v>385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266" t="s">
        <v>512</v>
      </c>
      <c r="D152" s="267"/>
      <c r="E152" s="267"/>
      <c r="F152" s="267"/>
      <c r="G152" s="267"/>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218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x14ac:dyDescent="0.2">
      <c r="A153" s="164" t="s">
        <v>142</v>
      </c>
      <c r="B153" s="165" t="s">
        <v>101</v>
      </c>
      <c r="C153" s="179" t="s">
        <v>102</v>
      </c>
      <c r="D153" s="166"/>
      <c r="E153" s="167"/>
      <c r="F153" s="168"/>
      <c r="G153" s="168">
        <f>SUMIF(AG154:AG162,"&lt;&gt;NOR",G154:G162)</f>
        <v>0</v>
      </c>
      <c r="H153" s="168"/>
      <c r="I153" s="168">
        <f>SUM(I154:I162)</f>
        <v>0</v>
      </c>
      <c r="J153" s="168"/>
      <c r="K153" s="168">
        <f>SUM(K154:K162)</f>
        <v>0</v>
      </c>
      <c r="L153" s="168"/>
      <c r="M153" s="168">
        <f>SUM(M154:M162)</f>
        <v>0</v>
      </c>
      <c r="N153" s="167"/>
      <c r="O153" s="167">
        <f>SUM(O154:O162)</f>
        <v>1.43</v>
      </c>
      <c r="P153" s="167"/>
      <c r="Q153" s="167">
        <f>SUM(Q154:Q162)</f>
        <v>0</v>
      </c>
      <c r="R153" s="168"/>
      <c r="S153" s="168"/>
      <c r="T153" s="169"/>
      <c r="U153" s="163"/>
      <c r="V153" s="163">
        <f>SUM(V154:V162)</f>
        <v>48.31</v>
      </c>
      <c r="W153" s="163"/>
      <c r="X153" s="163"/>
      <c r="AG153" t="s">
        <v>143</v>
      </c>
    </row>
    <row r="154" spans="1:60" ht="22.5" outlineLevel="1" x14ac:dyDescent="0.2">
      <c r="A154" s="170">
        <v>49</v>
      </c>
      <c r="B154" s="171" t="s">
        <v>513</v>
      </c>
      <c r="C154" s="180" t="s">
        <v>514</v>
      </c>
      <c r="D154" s="172" t="s">
        <v>198</v>
      </c>
      <c r="E154" s="173">
        <v>47.069400000000002</v>
      </c>
      <c r="F154" s="174"/>
      <c r="G154" s="175">
        <f>ROUND(E154*F154,2)</f>
        <v>0</v>
      </c>
      <c r="H154" s="174"/>
      <c r="I154" s="175">
        <f>ROUND(E154*H154,2)</f>
        <v>0</v>
      </c>
      <c r="J154" s="174"/>
      <c r="K154" s="175">
        <f>ROUND(E154*J154,2)</f>
        <v>0</v>
      </c>
      <c r="L154" s="175">
        <v>21</v>
      </c>
      <c r="M154" s="175">
        <f>G154*(1+L154/100)</f>
        <v>0</v>
      </c>
      <c r="N154" s="173">
        <v>9.5200000000000007E-3</v>
      </c>
      <c r="O154" s="173">
        <f>ROUND(E154*N154,2)</f>
        <v>0.45</v>
      </c>
      <c r="P154" s="173">
        <v>0</v>
      </c>
      <c r="Q154" s="173">
        <f>ROUND(E154*P154,2)</f>
        <v>0</v>
      </c>
      <c r="R154" s="175" t="s">
        <v>515</v>
      </c>
      <c r="S154" s="175" t="s">
        <v>147</v>
      </c>
      <c r="T154" s="176" t="s">
        <v>200</v>
      </c>
      <c r="U154" s="159">
        <v>0.97799999999999998</v>
      </c>
      <c r="V154" s="159">
        <f>ROUND(E154*U154,2)</f>
        <v>46.03</v>
      </c>
      <c r="W154" s="159"/>
      <c r="X154" s="159" t="s">
        <v>201</v>
      </c>
      <c r="Y154" s="149"/>
      <c r="Z154" s="149"/>
      <c r="AA154" s="149"/>
      <c r="AB154" s="149"/>
      <c r="AC154" s="149"/>
      <c r="AD154" s="149"/>
      <c r="AE154" s="149"/>
      <c r="AF154" s="149"/>
      <c r="AG154" s="149" t="s">
        <v>202</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95" t="s">
        <v>236</v>
      </c>
      <c r="D155" s="184"/>
      <c r="E155" s="185">
        <v>39.585000000000001</v>
      </c>
      <c r="F155" s="159"/>
      <c r="G155" s="15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204</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5" t="s">
        <v>237</v>
      </c>
      <c r="D156" s="184"/>
      <c r="E156" s="185"/>
      <c r="F156" s="159"/>
      <c r="G156" s="159"/>
      <c r="H156" s="159"/>
      <c r="I156" s="159"/>
      <c r="J156" s="159"/>
      <c r="K156" s="159"/>
      <c r="L156" s="159"/>
      <c r="M156" s="159"/>
      <c r="N156" s="158"/>
      <c r="O156" s="158"/>
      <c r="P156" s="158"/>
      <c r="Q156" s="158"/>
      <c r="R156" s="159"/>
      <c r="S156" s="159"/>
      <c r="T156" s="159"/>
      <c r="U156" s="159"/>
      <c r="V156" s="159"/>
      <c r="W156" s="159"/>
      <c r="X156" s="159"/>
      <c r="Y156" s="149"/>
      <c r="Z156" s="149"/>
      <c r="AA156" s="149"/>
      <c r="AB156" s="149"/>
      <c r="AC156" s="149"/>
      <c r="AD156" s="149"/>
      <c r="AE156" s="149"/>
      <c r="AF156" s="149"/>
      <c r="AG156" s="149" t="s">
        <v>204</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5" t="s">
        <v>205</v>
      </c>
      <c r="D157" s="184"/>
      <c r="E157" s="185">
        <v>7.4843999999999999</v>
      </c>
      <c r="F157" s="159"/>
      <c r="G157" s="159"/>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204</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0">
        <v>50</v>
      </c>
      <c r="B158" s="171" t="s">
        <v>516</v>
      </c>
      <c r="C158" s="180" t="s">
        <v>517</v>
      </c>
      <c r="D158" s="172" t="s">
        <v>198</v>
      </c>
      <c r="E158" s="173">
        <v>50.834949999999999</v>
      </c>
      <c r="F158" s="174"/>
      <c r="G158" s="175">
        <f>ROUND(E158*F158,2)</f>
        <v>0</v>
      </c>
      <c r="H158" s="174"/>
      <c r="I158" s="175">
        <f>ROUND(E158*H158,2)</f>
        <v>0</v>
      </c>
      <c r="J158" s="174"/>
      <c r="K158" s="175">
        <f>ROUND(E158*J158,2)</f>
        <v>0</v>
      </c>
      <c r="L158" s="175">
        <v>21</v>
      </c>
      <c r="M158" s="175">
        <f>G158*(1+L158/100)</f>
        <v>0</v>
      </c>
      <c r="N158" s="173">
        <v>1.9199999999999998E-2</v>
      </c>
      <c r="O158" s="173">
        <f>ROUND(E158*N158,2)</f>
        <v>0.98</v>
      </c>
      <c r="P158" s="173">
        <v>0</v>
      </c>
      <c r="Q158" s="173">
        <f>ROUND(E158*P158,2)</f>
        <v>0</v>
      </c>
      <c r="R158" s="175"/>
      <c r="S158" s="175" t="s">
        <v>164</v>
      </c>
      <c r="T158" s="176" t="s">
        <v>200</v>
      </c>
      <c r="U158" s="159">
        <v>0</v>
      </c>
      <c r="V158" s="159">
        <f>ROUND(E158*U158,2)</f>
        <v>0</v>
      </c>
      <c r="W158" s="159"/>
      <c r="X158" s="159" t="s">
        <v>465</v>
      </c>
      <c r="Y158" s="149"/>
      <c r="Z158" s="149"/>
      <c r="AA158" s="149"/>
      <c r="AB158" s="149"/>
      <c r="AC158" s="149"/>
      <c r="AD158" s="149"/>
      <c r="AE158" s="149"/>
      <c r="AF158" s="149"/>
      <c r="AG158" s="149" t="s">
        <v>466</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255" t="s">
        <v>518</v>
      </c>
      <c r="D159" s="256"/>
      <c r="E159" s="256"/>
      <c r="F159" s="256"/>
      <c r="G159" s="256"/>
      <c r="H159" s="159"/>
      <c r="I159" s="159"/>
      <c r="J159" s="159"/>
      <c r="K159" s="159"/>
      <c r="L159" s="159"/>
      <c r="M159" s="159"/>
      <c r="N159" s="158"/>
      <c r="O159" s="158"/>
      <c r="P159" s="158"/>
      <c r="Q159" s="158"/>
      <c r="R159" s="159"/>
      <c r="S159" s="159"/>
      <c r="T159" s="159"/>
      <c r="U159" s="159"/>
      <c r="V159" s="159"/>
      <c r="W159" s="159"/>
      <c r="X159" s="159"/>
      <c r="Y159" s="149"/>
      <c r="Z159" s="149"/>
      <c r="AA159" s="149"/>
      <c r="AB159" s="149"/>
      <c r="AC159" s="149"/>
      <c r="AD159" s="149"/>
      <c r="AE159" s="149"/>
      <c r="AF159" s="149"/>
      <c r="AG159" s="149" t="s">
        <v>151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195" t="s">
        <v>519</v>
      </c>
      <c r="D160" s="184"/>
      <c r="E160" s="185">
        <v>50.834949999999999</v>
      </c>
      <c r="F160" s="159"/>
      <c r="G160" s="159"/>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204</v>
      </c>
      <c r="AH160" s="149">
        <v>5</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0">
        <v>51</v>
      </c>
      <c r="B161" s="171" t="s">
        <v>520</v>
      </c>
      <c r="C161" s="180" t="s">
        <v>521</v>
      </c>
      <c r="D161" s="172" t="s">
        <v>326</v>
      </c>
      <c r="E161" s="173">
        <v>1.4241299999999999</v>
      </c>
      <c r="F161" s="174"/>
      <c r="G161" s="175">
        <f>ROUND(E161*F161,2)</f>
        <v>0</v>
      </c>
      <c r="H161" s="174"/>
      <c r="I161" s="175">
        <f>ROUND(E161*H161,2)</f>
        <v>0</v>
      </c>
      <c r="J161" s="174"/>
      <c r="K161" s="175">
        <f>ROUND(E161*J161,2)</f>
        <v>0</v>
      </c>
      <c r="L161" s="175">
        <v>21</v>
      </c>
      <c r="M161" s="175">
        <f>G161*(1+L161/100)</f>
        <v>0</v>
      </c>
      <c r="N161" s="173">
        <v>0</v>
      </c>
      <c r="O161" s="173">
        <f>ROUND(E161*N161,2)</f>
        <v>0</v>
      </c>
      <c r="P161" s="173">
        <v>0</v>
      </c>
      <c r="Q161" s="173">
        <f>ROUND(E161*P161,2)</f>
        <v>0</v>
      </c>
      <c r="R161" s="175" t="s">
        <v>515</v>
      </c>
      <c r="S161" s="175" t="s">
        <v>147</v>
      </c>
      <c r="T161" s="176" t="s">
        <v>200</v>
      </c>
      <c r="U161" s="159">
        <v>1.5980000000000001</v>
      </c>
      <c r="V161" s="159">
        <f>ROUND(E161*U161,2)</f>
        <v>2.2799999999999998</v>
      </c>
      <c r="W161" s="159"/>
      <c r="X161" s="159" t="s">
        <v>384</v>
      </c>
      <c r="Y161" s="149"/>
      <c r="Z161" s="149"/>
      <c r="AA161" s="149"/>
      <c r="AB161" s="149"/>
      <c r="AC161" s="149"/>
      <c r="AD161" s="149"/>
      <c r="AE161" s="149"/>
      <c r="AF161" s="149"/>
      <c r="AG161" s="149" t="s">
        <v>385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266" t="s">
        <v>512</v>
      </c>
      <c r="D162" s="267"/>
      <c r="E162" s="267"/>
      <c r="F162" s="267"/>
      <c r="G162" s="267"/>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218</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x14ac:dyDescent="0.2">
      <c r="A163" s="164" t="s">
        <v>142</v>
      </c>
      <c r="B163" s="165" t="s">
        <v>103</v>
      </c>
      <c r="C163" s="179" t="s">
        <v>104</v>
      </c>
      <c r="D163" s="166"/>
      <c r="E163" s="167"/>
      <c r="F163" s="168"/>
      <c r="G163" s="168">
        <f>SUMIF(AG164:AG189,"&lt;&gt;NOR",G164:G189)</f>
        <v>0</v>
      </c>
      <c r="H163" s="168"/>
      <c r="I163" s="168">
        <f>SUM(I164:I189)</f>
        <v>0</v>
      </c>
      <c r="J163" s="168"/>
      <c r="K163" s="168">
        <f>SUM(K164:K189)</f>
        <v>0</v>
      </c>
      <c r="L163" s="168"/>
      <c r="M163" s="168">
        <f>SUM(M164:M189)</f>
        <v>0</v>
      </c>
      <c r="N163" s="167"/>
      <c r="O163" s="167">
        <f>SUM(O164:O189)</f>
        <v>1.1099999999999999</v>
      </c>
      <c r="P163" s="167"/>
      <c r="Q163" s="167">
        <f>SUM(Q164:Q189)</f>
        <v>0</v>
      </c>
      <c r="R163" s="168"/>
      <c r="S163" s="168"/>
      <c r="T163" s="169"/>
      <c r="U163" s="163"/>
      <c r="V163" s="163">
        <f>SUM(V164:V189)</f>
        <v>64.430000000000007</v>
      </c>
      <c r="W163" s="163"/>
      <c r="X163" s="163"/>
      <c r="AG163" t="s">
        <v>143</v>
      </c>
    </row>
    <row r="164" spans="1:60" outlineLevel="1" x14ac:dyDescent="0.2">
      <c r="A164" s="170">
        <v>52</v>
      </c>
      <c r="B164" s="171" t="s">
        <v>522</v>
      </c>
      <c r="C164" s="180" t="s">
        <v>523</v>
      </c>
      <c r="D164" s="172" t="s">
        <v>247</v>
      </c>
      <c r="E164" s="173">
        <v>4</v>
      </c>
      <c r="F164" s="174"/>
      <c r="G164" s="175">
        <f>ROUND(E164*F164,2)</f>
        <v>0</v>
      </c>
      <c r="H164" s="174"/>
      <c r="I164" s="175">
        <f>ROUND(E164*H164,2)</f>
        <v>0</v>
      </c>
      <c r="J164" s="174"/>
      <c r="K164" s="175">
        <f>ROUND(E164*J164,2)</f>
        <v>0</v>
      </c>
      <c r="L164" s="175">
        <v>21</v>
      </c>
      <c r="M164" s="175">
        <f>G164*(1+L164/100)</f>
        <v>0</v>
      </c>
      <c r="N164" s="173">
        <v>0</v>
      </c>
      <c r="O164" s="173">
        <f>ROUND(E164*N164,2)</f>
        <v>0</v>
      </c>
      <c r="P164" s="173">
        <v>0</v>
      </c>
      <c r="Q164" s="173">
        <f>ROUND(E164*P164,2)</f>
        <v>0</v>
      </c>
      <c r="R164" s="175" t="s">
        <v>515</v>
      </c>
      <c r="S164" s="175" t="s">
        <v>147</v>
      </c>
      <c r="T164" s="176" t="s">
        <v>200</v>
      </c>
      <c r="U164" s="159">
        <v>0.154</v>
      </c>
      <c r="V164" s="159">
        <f>ROUND(E164*U164,2)</f>
        <v>0.62</v>
      </c>
      <c r="W164" s="159"/>
      <c r="X164" s="159" t="s">
        <v>201</v>
      </c>
      <c r="Y164" s="149"/>
      <c r="Z164" s="149"/>
      <c r="AA164" s="149"/>
      <c r="AB164" s="149"/>
      <c r="AC164" s="149"/>
      <c r="AD164" s="149"/>
      <c r="AE164" s="149"/>
      <c r="AF164" s="149"/>
      <c r="AG164" s="149" t="s">
        <v>202</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5" t="s">
        <v>524</v>
      </c>
      <c r="D165" s="184"/>
      <c r="E165" s="185">
        <v>4</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204</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88">
        <v>53</v>
      </c>
      <c r="B166" s="189" t="s">
        <v>525</v>
      </c>
      <c r="C166" s="196" t="s">
        <v>526</v>
      </c>
      <c r="D166" s="190" t="s">
        <v>240</v>
      </c>
      <c r="E166" s="191">
        <v>20</v>
      </c>
      <c r="F166" s="192"/>
      <c r="G166" s="193">
        <f>ROUND(E166*F166,2)</f>
        <v>0</v>
      </c>
      <c r="H166" s="192"/>
      <c r="I166" s="193">
        <f>ROUND(E166*H166,2)</f>
        <v>0</v>
      </c>
      <c r="J166" s="192"/>
      <c r="K166" s="193">
        <f>ROUND(E166*J166,2)</f>
        <v>0</v>
      </c>
      <c r="L166" s="193">
        <v>21</v>
      </c>
      <c r="M166" s="193">
        <f>G166*(1+L166/100)</f>
        <v>0</v>
      </c>
      <c r="N166" s="191">
        <v>0</v>
      </c>
      <c r="O166" s="191">
        <f>ROUND(E166*N166,2)</f>
        <v>0</v>
      </c>
      <c r="P166" s="191">
        <v>0</v>
      </c>
      <c r="Q166" s="191">
        <f>ROUND(E166*P166,2)</f>
        <v>0</v>
      </c>
      <c r="R166" s="193" t="s">
        <v>515</v>
      </c>
      <c r="S166" s="193" t="s">
        <v>147</v>
      </c>
      <c r="T166" s="194" t="s">
        <v>200</v>
      </c>
      <c r="U166" s="159">
        <v>0.1</v>
      </c>
      <c r="V166" s="159">
        <f>ROUND(E166*U166,2)</f>
        <v>2</v>
      </c>
      <c r="W166" s="159"/>
      <c r="X166" s="159" t="s">
        <v>201</v>
      </c>
      <c r="Y166" s="149"/>
      <c r="Z166" s="149"/>
      <c r="AA166" s="149"/>
      <c r="AB166" s="149"/>
      <c r="AC166" s="149"/>
      <c r="AD166" s="149"/>
      <c r="AE166" s="149"/>
      <c r="AF166" s="149"/>
      <c r="AG166" s="149" t="s">
        <v>202</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1" x14ac:dyDescent="0.2">
      <c r="A167" s="188">
        <v>54</v>
      </c>
      <c r="B167" s="189" t="s">
        <v>527</v>
      </c>
      <c r="C167" s="196" t="s">
        <v>528</v>
      </c>
      <c r="D167" s="190" t="s">
        <v>240</v>
      </c>
      <c r="E167" s="191">
        <v>10</v>
      </c>
      <c r="F167" s="192"/>
      <c r="G167" s="193">
        <f>ROUND(E167*F167,2)</f>
        <v>0</v>
      </c>
      <c r="H167" s="192"/>
      <c r="I167" s="193">
        <f>ROUND(E167*H167,2)</f>
        <v>0</v>
      </c>
      <c r="J167" s="192"/>
      <c r="K167" s="193">
        <f>ROUND(E167*J167,2)</f>
        <v>0</v>
      </c>
      <c r="L167" s="193">
        <v>21</v>
      </c>
      <c r="M167" s="193">
        <f>G167*(1+L167/100)</f>
        <v>0</v>
      </c>
      <c r="N167" s="191">
        <v>0</v>
      </c>
      <c r="O167" s="191">
        <f>ROUND(E167*N167,2)</f>
        <v>0</v>
      </c>
      <c r="P167" s="191">
        <v>0</v>
      </c>
      <c r="Q167" s="191">
        <f>ROUND(E167*P167,2)</f>
        <v>0</v>
      </c>
      <c r="R167" s="193" t="s">
        <v>515</v>
      </c>
      <c r="S167" s="193" t="s">
        <v>147</v>
      </c>
      <c r="T167" s="194" t="s">
        <v>200</v>
      </c>
      <c r="U167" s="159">
        <v>0.11</v>
      </c>
      <c r="V167" s="159">
        <f>ROUND(E167*U167,2)</f>
        <v>1.1000000000000001</v>
      </c>
      <c r="W167" s="159"/>
      <c r="X167" s="159" t="s">
        <v>201</v>
      </c>
      <c r="Y167" s="149"/>
      <c r="Z167" s="149"/>
      <c r="AA167" s="149"/>
      <c r="AB167" s="149"/>
      <c r="AC167" s="149"/>
      <c r="AD167" s="149"/>
      <c r="AE167" s="149"/>
      <c r="AF167" s="149"/>
      <c r="AG167" s="149" t="s">
        <v>202</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33.75" outlineLevel="1" x14ac:dyDescent="0.2">
      <c r="A168" s="170">
        <v>55</v>
      </c>
      <c r="B168" s="171" t="s">
        <v>529</v>
      </c>
      <c r="C168" s="180" t="s">
        <v>530</v>
      </c>
      <c r="D168" s="172" t="s">
        <v>198</v>
      </c>
      <c r="E168" s="173">
        <v>12.26</v>
      </c>
      <c r="F168" s="174"/>
      <c r="G168" s="175">
        <f>ROUND(E168*F168,2)</f>
        <v>0</v>
      </c>
      <c r="H168" s="174"/>
      <c r="I168" s="175">
        <f>ROUND(E168*H168,2)</f>
        <v>0</v>
      </c>
      <c r="J168" s="174"/>
      <c r="K168" s="175">
        <f>ROUND(E168*J168,2)</f>
        <v>0</v>
      </c>
      <c r="L168" s="175">
        <v>21</v>
      </c>
      <c r="M168" s="175">
        <f>G168*(1+L168/100)</f>
        <v>0</v>
      </c>
      <c r="N168" s="173">
        <v>1.1E-4</v>
      </c>
      <c r="O168" s="173">
        <f>ROUND(E168*N168,2)</f>
        <v>0</v>
      </c>
      <c r="P168" s="173">
        <v>0</v>
      </c>
      <c r="Q168" s="173">
        <f>ROUND(E168*P168,2)</f>
        <v>0</v>
      </c>
      <c r="R168" s="175" t="s">
        <v>515</v>
      </c>
      <c r="S168" s="175" t="s">
        <v>147</v>
      </c>
      <c r="T168" s="176" t="s">
        <v>200</v>
      </c>
      <c r="U168" s="159">
        <v>0</v>
      </c>
      <c r="V168" s="159">
        <f>ROUND(E168*U168,2)</f>
        <v>0</v>
      </c>
      <c r="W168" s="159"/>
      <c r="X168" s="159" t="s">
        <v>201</v>
      </c>
      <c r="Y168" s="149"/>
      <c r="Z168" s="149"/>
      <c r="AA168" s="149"/>
      <c r="AB168" s="149"/>
      <c r="AC168" s="149"/>
      <c r="AD168" s="149"/>
      <c r="AE168" s="149"/>
      <c r="AF168" s="149"/>
      <c r="AG168" s="149" t="s">
        <v>202</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95" t="s">
        <v>531</v>
      </c>
      <c r="D169" s="184"/>
      <c r="E169" s="185">
        <v>12.26</v>
      </c>
      <c r="F169" s="159"/>
      <c r="G169" s="159"/>
      <c r="H169" s="159"/>
      <c r="I169" s="159"/>
      <c r="J169" s="159"/>
      <c r="K169" s="159"/>
      <c r="L169" s="159"/>
      <c r="M169" s="159"/>
      <c r="N169" s="158"/>
      <c r="O169" s="158"/>
      <c r="P169" s="158"/>
      <c r="Q169" s="158"/>
      <c r="R169" s="159"/>
      <c r="S169" s="159"/>
      <c r="T169" s="159"/>
      <c r="U169" s="159"/>
      <c r="V169" s="159"/>
      <c r="W169" s="159"/>
      <c r="X169" s="159"/>
      <c r="Y169" s="149"/>
      <c r="Z169" s="149"/>
      <c r="AA169" s="149"/>
      <c r="AB169" s="149"/>
      <c r="AC169" s="149"/>
      <c r="AD169" s="149"/>
      <c r="AE169" s="149"/>
      <c r="AF169" s="149"/>
      <c r="AG169" s="149" t="s">
        <v>204</v>
      </c>
      <c r="AH169" s="149">
        <v>5</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70">
        <v>56</v>
      </c>
      <c r="B170" s="171" t="s">
        <v>532</v>
      </c>
      <c r="C170" s="180" t="s">
        <v>533</v>
      </c>
      <c r="D170" s="172" t="s">
        <v>198</v>
      </c>
      <c r="E170" s="173">
        <v>49.32</v>
      </c>
      <c r="F170" s="174"/>
      <c r="G170" s="175">
        <f>ROUND(E170*F170,2)</f>
        <v>0</v>
      </c>
      <c r="H170" s="174"/>
      <c r="I170" s="175">
        <f>ROUND(E170*H170,2)</f>
        <v>0</v>
      </c>
      <c r="J170" s="174"/>
      <c r="K170" s="175">
        <f>ROUND(E170*J170,2)</f>
        <v>0</v>
      </c>
      <c r="L170" s="175">
        <v>21</v>
      </c>
      <c r="M170" s="175">
        <f>G170*(1+L170/100)</f>
        <v>0</v>
      </c>
      <c r="N170" s="173">
        <v>3.98E-3</v>
      </c>
      <c r="O170" s="173">
        <f>ROUND(E170*N170,2)</f>
        <v>0.2</v>
      </c>
      <c r="P170" s="173">
        <v>0</v>
      </c>
      <c r="Q170" s="173">
        <f>ROUND(E170*P170,2)</f>
        <v>0</v>
      </c>
      <c r="R170" s="175" t="s">
        <v>515</v>
      </c>
      <c r="S170" s="175" t="s">
        <v>147</v>
      </c>
      <c r="T170" s="176" t="s">
        <v>200</v>
      </c>
      <c r="U170" s="159">
        <v>1.0746</v>
      </c>
      <c r="V170" s="159">
        <f>ROUND(E170*U170,2)</f>
        <v>53</v>
      </c>
      <c r="W170" s="159"/>
      <c r="X170" s="159" t="s">
        <v>201</v>
      </c>
      <c r="Y170" s="149"/>
      <c r="Z170" s="149"/>
      <c r="AA170" s="149"/>
      <c r="AB170" s="149"/>
      <c r="AC170" s="149"/>
      <c r="AD170" s="149"/>
      <c r="AE170" s="149"/>
      <c r="AF170" s="149"/>
      <c r="AG170" s="149" t="s">
        <v>202</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95" t="s">
        <v>534</v>
      </c>
      <c r="D171" s="184"/>
      <c r="E171" s="185"/>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204</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ht="22.5" outlineLevel="1" x14ac:dyDescent="0.2">
      <c r="A172" s="156"/>
      <c r="B172" s="157"/>
      <c r="C172" s="195" t="s">
        <v>535</v>
      </c>
      <c r="D172" s="184"/>
      <c r="E172" s="185">
        <v>52.38</v>
      </c>
      <c r="F172" s="159"/>
      <c r="G172" s="15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204</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95" t="s">
        <v>536</v>
      </c>
      <c r="D173" s="184"/>
      <c r="E173" s="185"/>
      <c r="F173" s="159"/>
      <c r="G173" s="159"/>
      <c r="H173" s="159"/>
      <c r="I173" s="159"/>
      <c r="J173" s="159"/>
      <c r="K173" s="159"/>
      <c r="L173" s="159"/>
      <c r="M173" s="159"/>
      <c r="N173" s="158"/>
      <c r="O173" s="158"/>
      <c r="P173" s="158"/>
      <c r="Q173" s="158"/>
      <c r="R173" s="159"/>
      <c r="S173" s="159"/>
      <c r="T173" s="159"/>
      <c r="U173" s="159"/>
      <c r="V173" s="159"/>
      <c r="W173" s="159"/>
      <c r="X173" s="159"/>
      <c r="Y173" s="149"/>
      <c r="Z173" s="149"/>
      <c r="AA173" s="149"/>
      <c r="AB173" s="149"/>
      <c r="AC173" s="149"/>
      <c r="AD173" s="149"/>
      <c r="AE173" s="149"/>
      <c r="AF173" s="149"/>
      <c r="AG173" s="149" t="s">
        <v>204</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95" t="s">
        <v>537</v>
      </c>
      <c r="D174" s="184"/>
      <c r="E174" s="185"/>
      <c r="F174" s="159"/>
      <c r="G174" s="159"/>
      <c r="H174" s="159"/>
      <c r="I174" s="159"/>
      <c r="J174" s="159"/>
      <c r="K174" s="159"/>
      <c r="L174" s="159"/>
      <c r="M174" s="159"/>
      <c r="N174" s="158"/>
      <c r="O174" s="158"/>
      <c r="P174" s="158"/>
      <c r="Q174" s="158"/>
      <c r="R174" s="159"/>
      <c r="S174" s="159"/>
      <c r="T174" s="159"/>
      <c r="U174" s="159"/>
      <c r="V174" s="159"/>
      <c r="W174" s="159"/>
      <c r="X174" s="159"/>
      <c r="Y174" s="149"/>
      <c r="Z174" s="149"/>
      <c r="AA174" s="149"/>
      <c r="AB174" s="149"/>
      <c r="AC174" s="149"/>
      <c r="AD174" s="149"/>
      <c r="AE174" s="149"/>
      <c r="AF174" s="149"/>
      <c r="AG174" s="149" t="s">
        <v>204</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97" t="s">
        <v>271</v>
      </c>
      <c r="D175" s="186"/>
      <c r="E175" s="187">
        <v>52.38</v>
      </c>
      <c r="F175" s="159"/>
      <c r="G175" s="15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204</v>
      </c>
      <c r="AH175" s="149">
        <v>1</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5" t="s">
        <v>272</v>
      </c>
      <c r="D176" s="184"/>
      <c r="E176" s="185">
        <v>-1.62</v>
      </c>
      <c r="F176" s="159"/>
      <c r="G176" s="159"/>
      <c r="H176" s="159"/>
      <c r="I176" s="159"/>
      <c r="J176" s="159"/>
      <c r="K176" s="159"/>
      <c r="L176" s="159"/>
      <c r="M176" s="159"/>
      <c r="N176" s="158"/>
      <c r="O176" s="158"/>
      <c r="P176" s="158"/>
      <c r="Q176" s="158"/>
      <c r="R176" s="159"/>
      <c r="S176" s="159"/>
      <c r="T176" s="159"/>
      <c r="U176" s="159"/>
      <c r="V176" s="159"/>
      <c r="W176" s="159"/>
      <c r="X176" s="159"/>
      <c r="Y176" s="149"/>
      <c r="Z176" s="149"/>
      <c r="AA176" s="149"/>
      <c r="AB176" s="149"/>
      <c r="AC176" s="149"/>
      <c r="AD176" s="149"/>
      <c r="AE176" s="149"/>
      <c r="AF176" s="149"/>
      <c r="AG176" s="149" t="s">
        <v>204</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5" t="s">
        <v>273</v>
      </c>
      <c r="D177" s="184"/>
      <c r="E177" s="185">
        <v>-1.44</v>
      </c>
      <c r="F177" s="159"/>
      <c r="G177" s="159"/>
      <c r="H177" s="159"/>
      <c r="I177" s="159"/>
      <c r="J177" s="159"/>
      <c r="K177" s="159"/>
      <c r="L177" s="159"/>
      <c r="M177" s="159"/>
      <c r="N177" s="158"/>
      <c r="O177" s="158"/>
      <c r="P177" s="158"/>
      <c r="Q177" s="158"/>
      <c r="R177" s="159"/>
      <c r="S177" s="159"/>
      <c r="T177" s="159"/>
      <c r="U177" s="159"/>
      <c r="V177" s="159"/>
      <c r="W177" s="159"/>
      <c r="X177" s="159"/>
      <c r="Y177" s="149"/>
      <c r="Z177" s="149"/>
      <c r="AA177" s="149"/>
      <c r="AB177" s="149"/>
      <c r="AC177" s="149"/>
      <c r="AD177" s="149"/>
      <c r="AE177" s="149"/>
      <c r="AF177" s="149"/>
      <c r="AG177" s="149" t="s">
        <v>204</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195" t="s">
        <v>538</v>
      </c>
      <c r="D178" s="184"/>
      <c r="E178" s="185"/>
      <c r="F178" s="159"/>
      <c r="G178" s="159"/>
      <c r="H178" s="159"/>
      <c r="I178" s="159"/>
      <c r="J178" s="159"/>
      <c r="K178" s="159"/>
      <c r="L178" s="159"/>
      <c r="M178" s="159"/>
      <c r="N178" s="158"/>
      <c r="O178" s="158"/>
      <c r="P178" s="158"/>
      <c r="Q178" s="158"/>
      <c r="R178" s="159"/>
      <c r="S178" s="159"/>
      <c r="T178" s="159"/>
      <c r="U178" s="159"/>
      <c r="V178" s="159"/>
      <c r="W178" s="159"/>
      <c r="X178" s="159"/>
      <c r="Y178" s="149"/>
      <c r="Z178" s="149"/>
      <c r="AA178" s="149"/>
      <c r="AB178" s="149"/>
      <c r="AC178" s="149"/>
      <c r="AD178" s="149"/>
      <c r="AE178" s="149"/>
      <c r="AF178" s="149"/>
      <c r="AG178" s="149" t="s">
        <v>204</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22.5" outlineLevel="1" x14ac:dyDescent="0.2">
      <c r="A179" s="170">
        <v>57</v>
      </c>
      <c r="B179" s="171" t="s">
        <v>539</v>
      </c>
      <c r="C179" s="180" t="s">
        <v>540</v>
      </c>
      <c r="D179" s="172" t="s">
        <v>198</v>
      </c>
      <c r="E179" s="173">
        <v>12.26</v>
      </c>
      <c r="F179" s="174"/>
      <c r="G179" s="175">
        <f>ROUND(E179*F179,2)</f>
        <v>0</v>
      </c>
      <c r="H179" s="174"/>
      <c r="I179" s="175">
        <f>ROUND(E179*H179,2)</f>
        <v>0</v>
      </c>
      <c r="J179" s="174"/>
      <c r="K179" s="175">
        <f>ROUND(E179*J179,2)</f>
        <v>0</v>
      </c>
      <c r="L179" s="175">
        <v>21</v>
      </c>
      <c r="M179" s="175">
        <f>G179*(1+L179/100)</f>
        <v>0</v>
      </c>
      <c r="N179" s="173">
        <v>0</v>
      </c>
      <c r="O179" s="173">
        <f>ROUND(E179*N179,2)</f>
        <v>0</v>
      </c>
      <c r="P179" s="173">
        <v>0</v>
      </c>
      <c r="Q179" s="173">
        <f>ROUND(E179*P179,2)</f>
        <v>0</v>
      </c>
      <c r="R179" s="175" t="s">
        <v>515</v>
      </c>
      <c r="S179" s="175" t="s">
        <v>147</v>
      </c>
      <c r="T179" s="176" t="s">
        <v>200</v>
      </c>
      <c r="U179" s="159">
        <v>0.13</v>
      </c>
      <c r="V179" s="159">
        <f>ROUND(E179*U179,2)</f>
        <v>1.59</v>
      </c>
      <c r="W179" s="159"/>
      <c r="X179" s="159" t="s">
        <v>201</v>
      </c>
      <c r="Y179" s="149"/>
      <c r="Z179" s="149"/>
      <c r="AA179" s="149"/>
      <c r="AB179" s="149"/>
      <c r="AC179" s="149"/>
      <c r="AD179" s="149"/>
      <c r="AE179" s="149"/>
      <c r="AF179" s="149"/>
      <c r="AG179" s="149" t="s">
        <v>202</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195" t="s">
        <v>541</v>
      </c>
      <c r="D180" s="184"/>
      <c r="E180" s="185">
        <v>12.26</v>
      </c>
      <c r="F180" s="159"/>
      <c r="G180" s="159"/>
      <c r="H180" s="159"/>
      <c r="I180" s="159"/>
      <c r="J180" s="159"/>
      <c r="K180" s="159"/>
      <c r="L180" s="159"/>
      <c r="M180" s="159"/>
      <c r="N180" s="158"/>
      <c r="O180" s="158"/>
      <c r="P180" s="158"/>
      <c r="Q180" s="158"/>
      <c r="R180" s="159"/>
      <c r="S180" s="159"/>
      <c r="T180" s="159"/>
      <c r="U180" s="159"/>
      <c r="V180" s="159"/>
      <c r="W180" s="159"/>
      <c r="X180" s="159"/>
      <c r="Y180" s="149"/>
      <c r="Z180" s="149"/>
      <c r="AA180" s="149"/>
      <c r="AB180" s="149"/>
      <c r="AC180" s="149"/>
      <c r="AD180" s="149"/>
      <c r="AE180" s="149"/>
      <c r="AF180" s="149"/>
      <c r="AG180" s="149" t="s">
        <v>204</v>
      </c>
      <c r="AH180" s="149">
        <v>5</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0">
        <v>58</v>
      </c>
      <c r="B181" s="171" t="s">
        <v>542</v>
      </c>
      <c r="C181" s="180" t="s">
        <v>543</v>
      </c>
      <c r="D181" s="172" t="s">
        <v>247</v>
      </c>
      <c r="E181" s="173">
        <v>36.36</v>
      </c>
      <c r="F181" s="174"/>
      <c r="G181" s="175">
        <f>ROUND(E181*F181,2)</f>
        <v>0</v>
      </c>
      <c r="H181" s="174"/>
      <c r="I181" s="175">
        <f>ROUND(E181*H181,2)</f>
        <v>0</v>
      </c>
      <c r="J181" s="174"/>
      <c r="K181" s="175">
        <f>ROUND(E181*J181,2)</f>
        <v>0</v>
      </c>
      <c r="L181" s="175">
        <v>21</v>
      </c>
      <c r="M181" s="175">
        <f>G181*(1+L181/100)</f>
        <v>0</v>
      </c>
      <c r="N181" s="173">
        <v>0</v>
      </c>
      <c r="O181" s="173">
        <f>ROUND(E181*N181,2)</f>
        <v>0</v>
      </c>
      <c r="P181" s="173">
        <v>0</v>
      </c>
      <c r="Q181" s="173">
        <f>ROUND(E181*P181,2)</f>
        <v>0</v>
      </c>
      <c r="R181" s="175" t="s">
        <v>515</v>
      </c>
      <c r="S181" s="175" t="s">
        <v>147</v>
      </c>
      <c r="T181" s="176" t="s">
        <v>200</v>
      </c>
      <c r="U181" s="159">
        <v>0.12</v>
      </c>
      <c r="V181" s="159">
        <f>ROUND(E181*U181,2)</f>
        <v>4.3600000000000003</v>
      </c>
      <c r="W181" s="159"/>
      <c r="X181" s="159" t="s">
        <v>201</v>
      </c>
      <c r="Y181" s="149"/>
      <c r="Z181" s="149"/>
      <c r="AA181" s="149"/>
      <c r="AB181" s="149"/>
      <c r="AC181" s="149"/>
      <c r="AD181" s="149"/>
      <c r="AE181" s="149"/>
      <c r="AF181" s="149"/>
      <c r="AG181" s="149" t="s">
        <v>202</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5" t="s">
        <v>544</v>
      </c>
      <c r="D182" s="184"/>
      <c r="E182" s="185">
        <v>36.36</v>
      </c>
      <c r="F182" s="159"/>
      <c r="G182" s="159"/>
      <c r="H182" s="159"/>
      <c r="I182" s="159"/>
      <c r="J182" s="159"/>
      <c r="K182" s="159"/>
      <c r="L182" s="159"/>
      <c r="M182" s="159"/>
      <c r="N182" s="158"/>
      <c r="O182" s="158"/>
      <c r="P182" s="158"/>
      <c r="Q182" s="158"/>
      <c r="R182" s="159"/>
      <c r="S182" s="159"/>
      <c r="T182" s="159"/>
      <c r="U182" s="159"/>
      <c r="V182" s="159"/>
      <c r="W182" s="159"/>
      <c r="X182" s="159"/>
      <c r="Y182" s="149"/>
      <c r="Z182" s="149"/>
      <c r="AA182" s="149"/>
      <c r="AB182" s="149"/>
      <c r="AC182" s="149"/>
      <c r="AD182" s="149"/>
      <c r="AE182" s="149"/>
      <c r="AF182" s="149"/>
      <c r="AG182" s="149" t="s">
        <v>204</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0">
        <v>59</v>
      </c>
      <c r="B183" s="171" t="s">
        <v>545</v>
      </c>
      <c r="C183" s="180" t="s">
        <v>546</v>
      </c>
      <c r="D183" s="172" t="s">
        <v>240</v>
      </c>
      <c r="E183" s="173">
        <v>18</v>
      </c>
      <c r="F183" s="174"/>
      <c r="G183" s="175">
        <f>ROUND(E183*F183,2)</f>
        <v>0</v>
      </c>
      <c r="H183" s="174"/>
      <c r="I183" s="175">
        <f>ROUND(E183*H183,2)</f>
        <v>0</v>
      </c>
      <c r="J183" s="174"/>
      <c r="K183" s="175">
        <f>ROUND(E183*J183,2)</f>
        <v>0</v>
      </c>
      <c r="L183" s="175">
        <v>21</v>
      </c>
      <c r="M183" s="175">
        <f>G183*(1+L183/100)</f>
        <v>0</v>
      </c>
      <c r="N183" s="173">
        <v>1E-3</v>
      </c>
      <c r="O183" s="173">
        <f>ROUND(E183*N183,2)</f>
        <v>0.02</v>
      </c>
      <c r="P183" s="173">
        <v>0</v>
      </c>
      <c r="Q183" s="173">
        <f>ROUND(E183*P183,2)</f>
        <v>0</v>
      </c>
      <c r="R183" s="175" t="s">
        <v>547</v>
      </c>
      <c r="S183" s="175" t="s">
        <v>147</v>
      </c>
      <c r="T183" s="176" t="s">
        <v>200</v>
      </c>
      <c r="U183" s="159">
        <v>0</v>
      </c>
      <c r="V183" s="159">
        <f>ROUND(E183*U183,2)</f>
        <v>0</v>
      </c>
      <c r="W183" s="159"/>
      <c r="X183" s="159" t="s">
        <v>465</v>
      </c>
      <c r="Y183" s="149"/>
      <c r="Z183" s="149"/>
      <c r="AA183" s="149"/>
      <c r="AB183" s="149"/>
      <c r="AC183" s="149"/>
      <c r="AD183" s="149"/>
      <c r="AE183" s="149"/>
      <c r="AF183" s="149"/>
      <c r="AG183" s="149" t="s">
        <v>466</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5" t="s">
        <v>548</v>
      </c>
      <c r="D184" s="184"/>
      <c r="E184" s="185">
        <v>18</v>
      </c>
      <c r="F184" s="159"/>
      <c r="G184" s="159"/>
      <c r="H184" s="159"/>
      <c r="I184" s="159"/>
      <c r="J184" s="159"/>
      <c r="K184" s="159"/>
      <c r="L184" s="159"/>
      <c r="M184" s="159"/>
      <c r="N184" s="158"/>
      <c r="O184" s="158"/>
      <c r="P184" s="158"/>
      <c r="Q184" s="158"/>
      <c r="R184" s="159"/>
      <c r="S184" s="159"/>
      <c r="T184" s="159"/>
      <c r="U184" s="159"/>
      <c r="V184" s="159"/>
      <c r="W184" s="159"/>
      <c r="X184" s="159"/>
      <c r="Y184" s="149"/>
      <c r="Z184" s="149"/>
      <c r="AA184" s="149"/>
      <c r="AB184" s="149"/>
      <c r="AC184" s="149"/>
      <c r="AD184" s="149"/>
      <c r="AE184" s="149"/>
      <c r="AF184" s="149"/>
      <c r="AG184" s="149" t="s">
        <v>204</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0">
        <v>60</v>
      </c>
      <c r="B185" s="171" t="s">
        <v>549</v>
      </c>
      <c r="C185" s="180" t="s">
        <v>550</v>
      </c>
      <c r="D185" s="172" t="s">
        <v>198</v>
      </c>
      <c r="E185" s="173">
        <v>54.252000000000002</v>
      </c>
      <c r="F185" s="174"/>
      <c r="G185" s="175">
        <f>ROUND(E185*F185,2)</f>
        <v>0</v>
      </c>
      <c r="H185" s="174"/>
      <c r="I185" s="175">
        <f>ROUND(E185*H185,2)</f>
        <v>0</v>
      </c>
      <c r="J185" s="174"/>
      <c r="K185" s="175">
        <f>ROUND(E185*J185,2)</f>
        <v>0</v>
      </c>
      <c r="L185" s="175">
        <v>21</v>
      </c>
      <c r="M185" s="175">
        <f>G185*(1+L185/100)</f>
        <v>0</v>
      </c>
      <c r="N185" s="173">
        <v>1.4200000000000001E-2</v>
      </c>
      <c r="O185" s="173">
        <f>ROUND(E185*N185,2)</f>
        <v>0.77</v>
      </c>
      <c r="P185" s="173">
        <v>0</v>
      </c>
      <c r="Q185" s="173">
        <f>ROUND(E185*P185,2)</f>
        <v>0</v>
      </c>
      <c r="R185" s="175"/>
      <c r="S185" s="175" t="s">
        <v>164</v>
      </c>
      <c r="T185" s="176" t="s">
        <v>148</v>
      </c>
      <c r="U185" s="159">
        <v>0</v>
      </c>
      <c r="V185" s="159">
        <f>ROUND(E185*U185,2)</f>
        <v>0</v>
      </c>
      <c r="W185" s="159"/>
      <c r="X185" s="159" t="s">
        <v>465</v>
      </c>
      <c r="Y185" s="149"/>
      <c r="Z185" s="149"/>
      <c r="AA185" s="149"/>
      <c r="AB185" s="149"/>
      <c r="AC185" s="149"/>
      <c r="AD185" s="149"/>
      <c r="AE185" s="149"/>
      <c r="AF185" s="149"/>
      <c r="AG185" s="149" t="s">
        <v>466</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5" t="s">
        <v>551</v>
      </c>
      <c r="D186" s="184"/>
      <c r="E186" s="185">
        <v>54.252000000000002</v>
      </c>
      <c r="F186" s="159"/>
      <c r="G186" s="159"/>
      <c r="H186" s="159"/>
      <c r="I186" s="159"/>
      <c r="J186" s="159"/>
      <c r="K186" s="159"/>
      <c r="L186" s="159"/>
      <c r="M186" s="159"/>
      <c r="N186" s="158"/>
      <c r="O186" s="158"/>
      <c r="P186" s="158"/>
      <c r="Q186" s="158"/>
      <c r="R186" s="159"/>
      <c r="S186" s="159"/>
      <c r="T186" s="159"/>
      <c r="U186" s="159"/>
      <c r="V186" s="159"/>
      <c r="W186" s="159"/>
      <c r="X186" s="159"/>
      <c r="Y186" s="149"/>
      <c r="Z186" s="149"/>
      <c r="AA186" s="149"/>
      <c r="AB186" s="149"/>
      <c r="AC186" s="149"/>
      <c r="AD186" s="149"/>
      <c r="AE186" s="149"/>
      <c r="AF186" s="149"/>
      <c r="AG186" s="149" t="s">
        <v>204</v>
      </c>
      <c r="AH186" s="149">
        <v>5</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0">
        <v>61</v>
      </c>
      <c r="B187" s="171" t="s">
        <v>552</v>
      </c>
      <c r="C187" s="180" t="s">
        <v>553</v>
      </c>
      <c r="D187" s="172" t="s">
        <v>198</v>
      </c>
      <c r="E187" s="173">
        <v>8.1378000000000004</v>
      </c>
      <c r="F187" s="174"/>
      <c r="G187" s="175">
        <f>ROUND(E187*F187,2)</f>
        <v>0</v>
      </c>
      <c r="H187" s="174"/>
      <c r="I187" s="175">
        <f>ROUND(E187*H187,2)</f>
        <v>0</v>
      </c>
      <c r="J187" s="174"/>
      <c r="K187" s="175">
        <f>ROUND(E187*J187,2)</f>
        <v>0</v>
      </c>
      <c r="L187" s="175">
        <v>21</v>
      </c>
      <c r="M187" s="175">
        <f>G187*(1+L187/100)</f>
        <v>0</v>
      </c>
      <c r="N187" s="173">
        <v>1.4200000000000001E-2</v>
      </c>
      <c r="O187" s="173">
        <f>ROUND(E187*N187,2)</f>
        <v>0.12</v>
      </c>
      <c r="P187" s="173">
        <v>0</v>
      </c>
      <c r="Q187" s="173">
        <f>ROUND(E187*P187,2)</f>
        <v>0</v>
      </c>
      <c r="R187" s="175"/>
      <c r="S187" s="175" t="s">
        <v>164</v>
      </c>
      <c r="T187" s="176" t="s">
        <v>148</v>
      </c>
      <c r="U187" s="159">
        <v>0</v>
      </c>
      <c r="V187" s="159">
        <f>ROUND(E187*U187,2)</f>
        <v>0</v>
      </c>
      <c r="W187" s="159"/>
      <c r="X187" s="159" t="s">
        <v>465</v>
      </c>
      <c r="Y187" s="149"/>
      <c r="Z187" s="149"/>
      <c r="AA187" s="149"/>
      <c r="AB187" s="149"/>
      <c r="AC187" s="149"/>
      <c r="AD187" s="149"/>
      <c r="AE187" s="149"/>
      <c r="AF187" s="149"/>
      <c r="AG187" s="149" t="s">
        <v>466</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95" t="s">
        <v>554</v>
      </c>
      <c r="D188" s="184"/>
      <c r="E188" s="185">
        <v>8.1378000000000004</v>
      </c>
      <c r="F188" s="159"/>
      <c r="G188" s="159"/>
      <c r="H188" s="159"/>
      <c r="I188" s="159"/>
      <c r="J188" s="159"/>
      <c r="K188" s="159"/>
      <c r="L188" s="159"/>
      <c r="M188" s="159"/>
      <c r="N188" s="158"/>
      <c r="O188" s="158"/>
      <c r="P188" s="158"/>
      <c r="Q188" s="158"/>
      <c r="R188" s="159"/>
      <c r="S188" s="159"/>
      <c r="T188" s="159"/>
      <c r="U188" s="159"/>
      <c r="V188" s="159"/>
      <c r="W188" s="159"/>
      <c r="X188" s="159"/>
      <c r="Y188" s="149"/>
      <c r="Z188" s="149"/>
      <c r="AA188" s="149"/>
      <c r="AB188" s="149"/>
      <c r="AC188" s="149"/>
      <c r="AD188" s="149"/>
      <c r="AE188" s="149"/>
      <c r="AF188" s="149"/>
      <c r="AG188" s="149" t="s">
        <v>204</v>
      </c>
      <c r="AH188" s="149">
        <v>5</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88">
        <v>62</v>
      </c>
      <c r="B189" s="189" t="s">
        <v>555</v>
      </c>
      <c r="C189" s="196" t="s">
        <v>556</v>
      </c>
      <c r="D189" s="190" t="s">
        <v>326</v>
      </c>
      <c r="E189" s="191">
        <v>1.10158</v>
      </c>
      <c r="F189" s="192"/>
      <c r="G189" s="193">
        <f>ROUND(E189*F189,2)</f>
        <v>0</v>
      </c>
      <c r="H189" s="192"/>
      <c r="I189" s="193">
        <f>ROUND(E189*H189,2)</f>
        <v>0</v>
      </c>
      <c r="J189" s="192"/>
      <c r="K189" s="193">
        <f>ROUND(E189*J189,2)</f>
        <v>0</v>
      </c>
      <c r="L189" s="193">
        <v>21</v>
      </c>
      <c r="M189" s="193">
        <f>G189*(1+L189/100)</f>
        <v>0</v>
      </c>
      <c r="N189" s="191">
        <v>0</v>
      </c>
      <c r="O189" s="191">
        <f>ROUND(E189*N189,2)</f>
        <v>0</v>
      </c>
      <c r="P189" s="191">
        <v>0</v>
      </c>
      <c r="Q189" s="191">
        <f>ROUND(E189*P189,2)</f>
        <v>0</v>
      </c>
      <c r="R189" s="193" t="s">
        <v>515</v>
      </c>
      <c r="S189" s="193" t="s">
        <v>147</v>
      </c>
      <c r="T189" s="194" t="s">
        <v>200</v>
      </c>
      <c r="U189" s="159">
        <v>1.5980000000000001</v>
      </c>
      <c r="V189" s="159">
        <f>ROUND(E189*U189,2)</f>
        <v>1.76</v>
      </c>
      <c r="W189" s="159"/>
      <c r="X189" s="159" t="s">
        <v>384</v>
      </c>
      <c r="Y189" s="149"/>
      <c r="Z189" s="149"/>
      <c r="AA189" s="149"/>
      <c r="AB189" s="149"/>
      <c r="AC189" s="149"/>
      <c r="AD189" s="149"/>
      <c r="AE189" s="149"/>
      <c r="AF189" s="149"/>
      <c r="AG189" s="149" t="s">
        <v>385</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4" t="s">
        <v>142</v>
      </c>
      <c r="B190" s="165" t="s">
        <v>105</v>
      </c>
      <c r="C190" s="179" t="s">
        <v>106</v>
      </c>
      <c r="D190" s="166"/>
      <c r="E190" s="167"/>
      <c r="F190" s="168"/>
      <c r="G190" s="168">
        <f>SUMIF(AG191:AG195,"&lt;&gt;NOR",G191:G195)</f>
        <v>0</v>
      </c>
      <c r="H190" s="168"/>
      <c r="I190" s="168">
        <f>SUM(I191:I195)</f>
        <v>0</v>
      </c>
      <c r="J190" s="168"/>
      <c r="K190" s="168">
        <f>SUM(K191:K195)</f>
        <v>0</v>
      </c>
      <c r="L190" s="168"/>
      <c r="M190" s="168">
        <f>SUM(M191:M195)</f>
        <v>0</v>
      </c>
      <c r="N190" s="167"/>
      <c r="O190" s="167">
        <f>SUM(O191:O195)</f>
        <v>0</v>
      </c>
      <c r="P190" s="167"/>
      <c r="Q190" s="167">
        <f>SUM(Q191:Q195)</f>
        <v>0</v>
      </c>
      <c r="R190" s="168"/>
      <c r="S190" s="168"/>
      <c r="T190" s="169"/>
      <c r="U190" s="163"/>
      <c r="V190" s="163">
        <f>SUM(V191:V195)</f>
        <v>5.0600000000000005</v>
      </c>
      <c r="W190" s="163"/>
      <c r="X190" s="163"/>
      <c r="AG190" t="s">
        <v>143</v>
      </c>
    </row>
    <row r="191" spans="1:60" ht="22.5" outlineLevel="1" x14ac:dyDescent="0.2">
      <c r="A191" s="170">
        <v>63</v>
      </c>
      <c r="B191" s="171" t="s">
        <v>557</v>
      </c>
      <c r="C191" s="180" t="s">
        <v>558</v>
      </c>
      <c r="D191" s="172" t="s">
        <v>198</v>
      </c>
      <c r="E191" s="173">
        <v>4.32</v>
      </c>
      <c r="F191" s="174"/>
      <c r="G191" s="175">
        <f>ROUND(E191*F191,2)</f>
        <v>0</v>
      </c>
      <c r="H191" s="174"/>
      <c r="I191" s="175">
        <f>ROUND(E191*H191,2)</f>
        <v>0</v>
      </c>
      <c r="J191" s="174"/>
      <c r="K191" s="175">
        <f>ROUND(E191*J191,2)</f>
        <v>0</v>
      </c>
      <c r="L191" s="175">
        <v>21</v>
      </c>
      <c r="M191" s="175">
        <f>G191*(1+L191/100)</f>
        <v>0</v>
      </c>
      <c r="N191" s="173">
        <v>4.2000000000000002E-4</v>
      </c>
      <c r="O191" s="173">
        <f>ROUND(E191*N191,2)</f>
        <v>0</v>
      </c>
      <c r="P191" s="173">
        <v>0</v>
      </c>
      <c r="Q191" s="173">
        <f>ROUND(E191*P191,2)</f>
        <v>0</v>
      </c>
      <c r="R191" s="175" t="s">
        <v>559</v>
      </c>
      <c r="S191" s="175" t="s">
        <v>147</v>
      </c>
      <c r="T191" s="176" t="s">
        <v>200</v>
      </c>
      <c r="U191" s="159">
        <v>0.217</v>
      </c>
      <c r="V191" s="159">
        <f>ROUND(E191*U191,2)</f>
        <v>0.94</v>
      </c>
      <c r="W191" s="159"/>
      <c r="X191" s="159" t="s">
        <v>201</v>
      </c>
      <c r="Y191" s="149"/>
      <c r="Z191" s="149"/>
      <c r="AA191" s="149"/>
      <c r="AB191" s="149"/>
      <c r="AC191" s="149"/>
      <c r="AD191" s="149"/>
      <c r="AE191" s="149"/>
      <c r="AF191" s="149"/>
      <c r="AG191" s="149" t="s">
        <v>202</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5" t="s">
        <v>560</v>
      </c>
      <c r="D192" s="184"/>
      <c r="E192" s="185">
        <v>4.32</v>
      </c>
      <c r="F192" s="159"/>
      <c r="G192" s="159"/>
      <c r="H192" s="159"/>
      <c r="I192" s="159"/>
      <c r="J192" s="159"/>
      <c r="K192" s="159"/>
      <c r="L192" s="159"/>
      <c r="M192" s="159"/>
      <c r="N192" s="158"/>
      <c r="O192" s="158"/>
      <c r="P192" s="158"/>
      <c r="Q192" s="158"/>
      <c r="R192" s="159"/>
      <c r="S192" s="159"/>
      <c r="T192" s="159"/>
      <c r="U192" s="159"/>
      <c r="V192" s="159"/>
      <c r="W192" s="159"/>
      <c r="X192" s="159"/>
      <c r="Y192" s="149"/>
      <c r="Z192" s="149"/>
      <c r="AA192" s="149"/>
      <c r="AB192" s="149"/>
      <c r="AC192" s="149"/>
      <c r="AD192" s="149"/>
      <c r="AE192" s="149"/>
      <c r="AF192" s="149"/>
      <c r="AG192" s="149" t="s">
        <v>204</v>
      </c>
      <c r="AH192" s="149">
        <v>5</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ht="22.5" outlineLevel="1" x14ac:dyDescent="0.2">
      <c r="A193" s="170">
        <v>64</v>
      </c>
      <c r="B193" s="171" t="s">
        <v>561</v>
      </c>
      <c r="C193" s="180" t="s">
        <v>562</v>
      </c>
      <c r="D193" s="172" t="s">
        <v>247</v>
      </c>
      <c r="E193" s="173">
        <v>40</v>
      </c>
      <c r="F193" s="174"/>
      <c r="G193" s="175">
        <f>ROUND(E193*F193,2)</f>
        <v>0</v>
      </c>
      <c r="H193" s="174"/>
      <c r="I193" s="175">
        <f>ROUND(E193*H193,2)</f>
        <v>0</v>
      </c>
      <c r="J193" s="174"/>
      <c r="K193" s="175">
        <f>ROUND(E193*J193,2)</f>
        <v>0</v>
      </c>
      <c r="L193" s="175">
        <v>21</v>
      </c>
      <c r="M193" s="175">
        <f>G193*(1+L193/100)</f>
        <v>0</v>
      </c>
      <c r="N193" s="173">
        <v>9.0000000000000006E-5</v>
      </c>
      <c r="O193" s="173">
        <f>ROUND(E193*N193,2)</f>
        <v>0</v>
      </c>
      <c r="P193" s="173">
        <v>0</v>
      </c>
      <c r="Q193" s="173">
        <f>ROUND(E193*P193,2)</f>
        <v>0</v>
      </c>
      <c r="R193" s="175" t="s">
        <v>559</v>
      </c>
      <c r="S193" s="175" t="s">
        <v>147</v>
      </c>
      <c r="T193" s="176" t="s">
        <v>200</v>
      </c>
      <c r="U193" s="159">
        <v>0.10299999999999999</v>
      </c>
      <c r="V193" s="159">
        <f>ROUND(E193*U193,2)</f>
        <v>4.12</v>
      </c>
      <c r="W193" s="159"/>
      <c r="X193" s="159" t="s">
        <v>201</v>
      </c>
      <c r="Y193" s="149"/>
      <c r="Z193" s="149"/>
      <c r="AA193" s="149"/>
      <c r="AB193" s="149"/>
      <c r="AC193" s="149"/>
      <c r="AD193" s="149"/>
      <c r="AE193" s="149"/>
      <c r="AF193" s="149"/>
      <c r="AG193" s="149" t="s">
        <v>202</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266" t="s">
        <v>563</v>
      </c>
      <c r="D194" s="267"/>
      <c r="E194" s="267"/>
      <c r="F194" s="267"/>
      <c r="G194" s="267"/>
      <c r="H194" s="159"/>
      <c r="I194" s="159"/>
      <c r="J194" s="159"/>
      <c r="K194" s="159"/>
      <c r="L194" s="159"/>
      <c r="M194" s="159"/>
      <c r="N194" s="158"/>
      <c r="O194" s="158"/>
      <c r="P194" s="158"/>
      <c r="Q194" s="158"/>
      <c r="R194" s="159"/>
      <c r="S194" s="159"/>
      <c r="T194" s="159"/>
      <c r="U194" s="159"/>
      <c r="V194" s="159"/>
      <c r="W194" s="159"/>
      <c r="X194" s="159"/>
      <c r="Y194" s="149"/>
      <c r="Z194" s="149"/>
      <c r="AA194" s="149"/>
      <c r="AB194" s="149"/>
      <c r="AC194" s="149"/>
      <c r="AD194" s="149"/>
      <c r="AE194" s="149"/>
      <c r="AF194" s="149"/>
      <c r="AG194" s="149" t="s">
        <v>218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5" t="s">
        <v>564</v>
      </c>
      <c r="D195" s="184"/>
      <c r="E195" s="185">
        <v>40</v>
      </c>
      <c r="F195" s="159"/>
      <c r="G195" s="159"/>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204</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x14ac:dyDescent="0.2">
      <c r="A196" s="164" t="s">
        <v>142</v>
      </c>
      <c r="B196" s="165" t="s">
        <v>107</v>
      </c>
      <c r="C196" s="179" t="s">
        <v>108</v>
      </c>
      <c r="D196" s="166"/>
      <c r="E196" s="167"/>
      <c r="F196" s="168"/>
      <c r="G196" s="168">
        <f>SUMIF(AG197:AG201,"&lt;&gt;NOR",G197:G201)</f>
        <v>0</v>
      </c>
      <c r="H196" s="168"/>
      <c r="I196" s="168">
        <f>SUM(I197:I201)</f>
        <v>0</v>
      </c>
      <c r="J196" s="168"/>
      <c r="K196" s="168">
        <f>SUM(K197:K201)</f>
        <v>0</v>
      </c>
      <c r="L196" s="168"/>
      <c r="M196" s="168">
        <f>SUM(M197:M201)</f>
        <v>0</v>
      </c>
      <c r="N196" s="167"/>
      <c r="O196" s="167">
        <f>SUM(O197:O201)</f>
        <v>0.02</v>
      </c>
      <c r="P196" s="167"/>
      <c r="Q196" s="167">
        <f>SUM(Q197:Q201)</f>
        <v>0</v>
      </c>
      <c r="R196" s="168"/>
      <c r="S196" s="168"/>
      <c r="T196" s="169"/>
      <c r="U196" s="163"/>
      <c r="V196" s="163">
        <f>SUM(V197:V201)</f>
        <v>8.27</v>
      </c>
      <c r="W196" s="163"/>
      <c r="X196" s="163"/>
      <c r="AG196" t="s">
        <v>143</v>
      </c>
    </row>
    <row r="197" spans="1:60" outlineLevel="1" x14ac:dyDescent="0.2">
      <c r="A197" s="170">
        <v>65</v>
      </c>
      <c r="B197" s="171" t="s">
        <v>565</v>
      </c>
      <c r="C197" s="180" t="s">
        <v>566</v>
      </c>
      <c r="D197" s="172" t="s">
        <v>198</v>
      </c>
      <c r="E197" s="173">
        <v>73.296099999999996</v>
      </c>
      <c r="F197" s="174"/>
      <c r="G197" s="175">
        <f>ROUND(E197*F197,2)</f>
        <v>0</v>
      </c>
      <c r="H197" s="174"/>
      <c r="I197" s="175">
        <f>ROUND(E197*H197,2)</f>
        <v>0</v>
      </c>
      <c r="J197" s="174"/>
      <c r="K197" s="175">
        <f>ROUND(E197*J197,2)</f>
        <v>0</v>
      </c>
      <c r="L197" s="175">
        <v>21</v>
      </c>
      <c r="M197" s="175">
        <f>G197*(1+L197/100)</f>
        <v>0</v>
      </c>
      <c r="N197" s="173">
        <v>2.9E-4</v>
      </c>
      <c r="O197" s="173">
        <f>ROUND(E197*N197,2)</f>
        <v>0.02</v>
      </c>
      <c r="P197" s="173">
        <v>0</v>
      </c>
      <c r="Q197" s="173">
        <f>ROUND(E197*P197,2)</f>
        <v>0</v>
      </c>
      <c r="R197" s="175" t="s">
        <v>567</v>
      </c>
      <c r="S197" s="175" t="s">
        <v>147</v>
      </c>
      <c r="T197" s="176" t="s">
        <v>200</v>
      </c>
      <c r="U197" s="159">
        <v>0.10191</v>
      </c>
      <c r="V197" s="159">
        <f>ROUND(E197*U197,2)</f>
        <v>7.47</v>
      </c>
      <c r="W197" s="159"/>
      <c r="X197" s="159" t="s">
        <v>201</v>
      </c>
      <c r="Y197" s="149"/>
      <c r="Z197" s="149"/>
      <c r="AA197" s="149"/>
      <c r="AB197" s="149"/>
      <c r="AC197" s="149"/>
      <c r="AD197" s="149"/>
      <c r="AE197" s="149"/>
      <c r="AF197" s="149"/>
      <c r="AG197" s="149" t="s">
        <v>202</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95" t="s">
        <v>568</v>
      </c>
      <c r="D198" s="184"/>
      <c r="E198" s="185">
        <v>59.432099999999998</v>
      </c>
      <c r="F198" s="159"/>
      <c r="G198" s="159"/>
      <c r="H198" s="159"/>
      <c r="I198" s="159"/>
      <c r="J198" s="159"/>
      <c r="K198" s="159"/>
      <c r="L198" s="159"/>
      <c r="M198" s="159"/>
      <c r="N198" s="158"/>
      <c r="O198" s="158"/>
      <c r="P198" s="158"/>
      <c r="Q198" s="158"/>
      <c r="R198" s="159"/>
      <c r="S198" s="159"/>
      <c r="T198" s="159"/>
      <c r="U198" s="159"/>
      <c r="V198" s="159"/>
      <c r="W198" s="159"/>
      <c r="X198" s="159"/>
      <c r="Y198" s="149"/>
      <c r="Z198" s="149"/>
      <c r="AA198" s="149"/>
      <c r="AB198" s="149"/>
      <c r="AC198" s="149"/>
      <c r="AD198" s="149"/>
      <c r="AE198" s="149"/>
      <c r="AF198" s="149"/>
      <c r="AG198" s="149" t="s">
        <v>204</v>
      </c>
      <c r="AH198" s="149">
        <v>5</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95" t="s">
        <v>569</v>
      </c>
      <c r="D199" s="184"/>
      <c r="E199" s="185">
        <v>13.864000000000001</v>
      </c>
      <c r="F199" s="159"/>
      <c r="G199" s="159"/>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204</v>
      </c>
      <c r="AH199" s="149">
        <v>5</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0">
        <v>66</v>
      </c>
      <c r="B200" s="171" t="s">
        <v>570</v>
      </c>
      <c r="C200" s="180" t="s">
        <v>571</v>
      </c>
      <c r="D200" s="172" t="s">
        <v>198</v>
      </c>
      <c r="E200" s="173">
        <v>59.432099999999998</v>
      </c>
      <c r="F200" s="174"/>
      <c r="G200" s="175">
        <f>ROUND(E200*F200,2)</f>
        <v>0</v>
      </c>
      <c r="H200" s="174"/>
      <c r="I200" s="175">
        <f>ROUND(E200*H200,2)</f>
        <v>0</v>
      </c>
      <c r="J200" s="174"/>
      <c r="K200" s="175">
        <f>ROUND(E200*J200,2)</f>
        <v>0</v>
      </c>
      <c r="L200" s="175">
        <v>21</v>
      </c>
      <c r="M200" s="175">
        <f>G200*(1+L200/100)</f>
        <v>0</v>
      </c>
      <c r="N200" s="173">
        <v>0</v>
      </c>
      <c r="O200" s="173">
        <f>ROUND(E200*N200,2)</f>
        <v>0</v>
      </c>
      <c r="P200" s="173">
        <v>0</v>
      </c>
      <c r="Q200" s="173">
        <f>ROUND(E200*P200,2)</f>
        <v>0</v>
      </c>
      <c r="R200" s="175" t="s">
        <v>567</v>
      </c>
      <c r="S200" s="175" t="s">
        <v>147</v>
      </c>
      <c r="T200" s="176" t="s">
        <v>200</v>
      </c>
      <c r="U200" s="159">
        <v>1.35E-2</v>
      </c>
      <c r="V200" s="159">
        <f>ROUND(E200*U200,2)</f>
        <v>0.8</v>
      </c>
      <c r="W200" s="159"/>
      <c r="X200" s="159" t="s">
        <v>201</v>
      </c>
      <c r="Y200" s="149"/>
      <c r="Z200" s="149"/>
      <c r="AA200" s="149"/>
      <c r="AB200" s="149"/>
      <c r="AC200" s="149"/>
      <c r="AD200" s="149"/>
      <c r="AE200" s="149"/>
      <c r="AF200" s="149"/>
      <c r="AG200" s="149" t="s">
        <v>202</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5" t="s">
        <v>568</v>
      </c>
      <c r="D201" s="184"/>
      <c r="E201" s="185">
        <v>59.432099999999998</v>
      </c>
      <c r="F201" s="159"/>
      <c r="G201" s="15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204</v>
      </c>
      <c r="AH201" s="149">
        <v>5</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x14ac:dyDescent="0.2">
      <c r="A202" s="164" t="s">
        <v>142</v>
      </c>
      <c r="B202" s="165" t="s">
        <v>109</v>
      </c>
      <c r="C202" s="179" t="s">
        <v>110</v>
      </c>
      <c r="D202" s="166"/>
      <c r="E202" s="167"/>
      <c r="F202" s="168"/>
      <c r="G202" s="168">
        <f>SUMIF(AG203:AG217,"&lt;&gt;NOR",G203:G217)</f>
        <v>0</v>
      </c>
      <c r="H202" s="168"/>
      <c r="I202" s="168">
        <f>SUM(I203:I217)</f>
        <v>0</v>
      </c>
      <c r="J202" s="168"/>
      <c r="K202" s="168">
        <f>SUM(K203:K217)</f>
        <v>0</v>
      </c>
      <c r="L202" s="168"/>
      <c r="M202" s="168">
        <f>SUM(M203:M217)</f>
        <v>0</v>
      </c>
      <c r="N202" s="167"/>
      <c r="O202" s="167">
        <f>SUM(O203:O217)</f>
        <v>0.01</v>
      </c>
      <c r="P202" s="167"/>
      <c r="Q202" s="167">
        <f>SUM(Q203:Q217)</f>
        <v>0</v>
      </c>
      <c r="R202" s="168"/>
      <c r="S202" s="168"/>
      <c r="T202" s="169"/>
      <c r="U202" s="163"/>
      <c r="V202" s="163">
        <f>SUM(V203:V217)</f>
        <v>47.4</v>
      </c>
      <c r="W202" s="163"/>
      <c r="X202" s="163"/>
      <c r="AG202" t="s">
        <v>143</v>
      </c>
    </row>
    <row r="203" spans="1:60" outlineLevel="1" x14ac:dyDescent="0.2">
      <c r="A203" s="188">
        <v>67</v>
      </c>
      <c r="B203" s="189" t="s">
        <v>572</v>
      </c>
      <c r="C203" s="196" t="s">
        <v>573</v>
      </c>
      <c r="D203" s="190" t="s">
        <v>247</v>
      </c>
      <c r="E203" s="191">
        <v>30</v>
      </c>
      <c r="F203" s="192"/>
      <c r="G203" s="193">
        <f t="shared" ref="G203:G217" si="0">ROUND(E203*F203,2)</f>
        <v>0</v>
      </c>
      <c r="H203" s="192"/>
      <c r="I203" s="193">
        <f t="shared" ref="I203:I217" si="1">ROUND(E203*H203,2)</f>
        <v>0</v>
      </c>
      <c r="J203" s="192"/>
      <c r="K203" s="193">
        <f t="shared" ref="K203:K217" si="2">ROUND(E203*J203,2)</f>
        <v>0</v>
      </c>
      <c r="L203" s="193">
        <v>21</v>
      </c>
      <c r="M203" s="193">
        <f t="shared" ref="M203:M217" si="3">G203*(1+L203/100)</f>
        <v>0</v>
      </c>
      <c r="N203" s="191">
        <v>0</v>
      </c>
      <c r="O203" s="191">
        <f t="shared" ref="O203:O217" si="4">ROUND(E203*N203,2)</f>
        <v>0</v>
      </c>
      <c r="P203" s="191">
        <v>0</v>
      </c>
      <c r="Q203" s="191">
        <f t="shared" ref="Q203:Q217" si="5">ROUND(E203*P203,2)</f>
        <v>0</v>
      </c>
      <c r="R203" s="193"/>
      <c r="S203" s="193" t="s">
        <v>164</v>
      </c>
      <c r="T203" s="194" t="s">
        <v>200</v>
      </c>
      <c r="U203" s="159">
        <v>0.17</v>
      </c>
      <c r="V203" s="159">
        <f t="shared" ref="V203:V217" si="6">ROUND(E203*U203,2)</f>
        <v>5.0999999999999996</v>
      </c>
      <c r="W203" s="159"/>
      <c r="X203" s="159" t="s">
        <v>201</v>
      </c>
      <c r="Y203" s="149"/>
      <c r="Z203" s="149"/>
      <c r="AA203" s="149"/>
      <c r="AB203" s="149"/>
      <c r="AC203" s="149"/>
      <c r="AD203" s="149"/>
      <c r="AE203" s="149"/>
      <c r="AF203" s="149"/>
      <c r="AG203" s="149" t="s">
        <v>202</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88">
        <v>68</v>
      </c>
      <c r="B204" s="189" t="s">
        <v>574</v>
      </c>
      <c r="C204" s="196" t="s">
        <v>575</v>
      </c>
      <c r="D204" s="190" t="s">
        <v>240</v>
      </c>
      <c r="E204" s="191">
        <v>16</v>
      </c>
      <c r="F204" s="192"/>
      <c r="G204" s="193">
        <f t="shared" si="0"/>
        <v>0</v>
      </c>
      <c r="H204" s="192"/>
      <c r="I204" s="193">
        <f t="shared" si="1"/>
        <v>0</v>
      </c>
      <c r="J204" s="192"/>
      <c r="K204" s="193">
        <f t="shared" si="2"/>
        <v>0</v>
      </c>
      <c r="L204" s="193">
        <v>21</v>
      </c>
      <c r="M204" s="193">
        <f t="shared" si="3"/>
        <v>0</v>
      </c>
      <c r="N204" s="191">
        <v>0</v>
      </c>
      <c r="O204" s="191">
        <f t="shared" si="4"/>
        <v>0</v>
      </c>
      <c r="P204" s="191">
        <v>0</v>
      </c>
      <c r="Q204" s="191">
        <f t="shared" si="5"/>
        <v>0</v>
      </c>
      <c r="R204" s="193"/>
      <c r="S204" s="193" t="s">
        <v>164</v>
      </c>
      <c r="T204" s="194" t="s">
        <v>200</v>
      </c>
      <c r="U204" s="159">
        <v>0.15</v>
      </c>
      <c r="V204" s="159">
        <f t="shared" si="6"/>
        <v>2.4</v>
      </c>
      <c r="W204" s="159"/>
      <c r="X204" s="159" t="s">
        <v>201</v>
      </c>
      <c r="Y204" s="149"/>
      <c r="Z204" s="149"/>
      <c r="AA204" s="149"/>
      <c r="AB204" s="149"/>
      <c r="AC204" s="149"/>
      <c r="AD204" s="149"/>
      <c r="AE204" s="149"/>
      <c r="AF204" s="149"/>
      <c r="AG204" s="149" t="s">
        <v>202</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88">
        <v>69</v>
      </c>
      <c r="B205" s="189" t="s">
        <v>576</v>
      </c>
      <c r="C205" s="196" t="s">
        <v>577</v>
      </c>
      <c r="D205" s="190" t="s">
        <v>240</v>
      </c>
      <c r="E205" s="191">
        <v>80</v>
      </c>
      <c r="F205" s="192"/>
      <c r="G205" s="193">
        <f t="shared" si="0"/>
        <v>0</v>
      </c>
      <c r="H205" s="192"/>
      <c r="I205" s="193">
        <f t="shared" si="1"/>
        <v>0</v>
      </c>
      <c r="J205" s="192"/>
      <c r="K205" s="193">
        <f t="shared" si="2"/>
        <v>0</v>
      </c>
      <c r="L205" s="193">
        <v>21</v>
      </c>
      <c r="M205" s="193">
        <f t="shared" si="3"/>
        <v>0</v>
      </c>
      <c r="N205" s="191">
        <v>0</v>
      </c>
      <c r="O205" s="191">
        <f t="shared" si="4"/>
        <v>0</v>
      </c>
      <c r="P205" s="191">
        <v>0</v>
      </c>
      <c r="Q205" s="191">
        <f t="shared" si="5"/>
        <v>0</v>
      </c>
      <c r="R205" s="193"/>
      <c r="S205" s="193" t="s">
        <v>164</v>
      </c>
      <c r="T205" s="194" t="s">
        <v>200</v>
      </c>
      <c r="U205" s="159">
        <v>8.2000000000000003E-2</v>
      </c>
      <c r="V205" s="159">
        <f t="shared" si="6"/>
        <v>6.56</v>
      </c>
      <c r="W205" s="159"/>
      <c r="X205" s="159" t="s">
        <v>201</v>
      </c>
      <c r="Y205" s="149"/>
      <c r="Z205" s="149"/>
      <c r="AA205" s="149"/>
      <c r="AB205" s="149"/>
      <c r="AC205" s="149"/>
      <c r="AD205" s="149"/>
      <c r="AE205" s="149"/>
      <c r="AF205" s="149"/>
      <c r="AG205" s="149" t="s">
        <v>202</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88">
        <v>70</v>
      </c>
      <c r="B206" s="189" t="s">
        <v>578</v>
      </c>
      <c r="C206" s="196" t="s">
        <v>579</v>
      </c>
      <c r="D206" s="190" t="s">
        <v>240</v>
      </c>
      <c r="E206" s="191">
        <v>6</v>
      </c>
      <c r="F206" s="192"/>
      <c r="G206" s="193">
        <f t="shared" si="0"/>
        <v>0</v>
      </c>
      <c r="H206" s="192"/>
      <c r="I206" s="193">
        <f t="shared" si="1"/>
        <v>0</v>
      </c>
      <c r="J206" s="192"/>
      <c r="K206" s="193">
        <f t="shared" si="2"/>
        <v>0</v>
      </c>
      <c r="L206" s="193">
        <v>21</v>
      </c>
      <c r="M206" s="193">
        <f t="shared" si="3"/>
        <v>0</v>
      </c>
      <c r="N206" s="191">
        <v>0</v>
      </c>
      <c r="O206" s="191">
        <f t="shared" si="4"/>
        <v>0</v>
      </c>
      <c r="P206" s="191">
        <v>0</v>
      </c>
      <c r="Q206" s="191">
        <f t="shared" si="5"/>
        <v>0</v>
      </c>
      <c r="R206" s="193"/>
      <c r="S206" s="193" t="s">
        <v>164</v>
      </c>
      <c r="T206" s="194" t="s">
        <v>200</v>
      </c>
      <c r="U206" s="159">
        <v>0.30567</v>
      </c>
      <c r="V206" s="159">
        <f t="shared" si="6"/>
        <v>1.83</v>
      </c>
      <c r="W206" s="159"/>
      <c r="X206" s="159" t="s">
        <v>201</v>
      </c>
      <c r="Y206" s="149"/>
      <c r="Z206" s="149"/>
      <c r="AA206" s="149"/>
      <c r="AB206" s="149"/>
      <c r="AC206" s="149"/>
      <c r="AD206" s="149"/>
      <c r="AE206" s="149"/>
      <c r="AF206" s="149"/>
      <c r="AG206" s="149" t="s">
        <v>202</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88">
        <v>71</v>
      </c>
      <c r="B207" s="189" t="s">
        <v>580</v>
      </c>
      <c r="C207" s="196" t="s">
        <v>581</v>
      </c>
      <c r="D207" s="190" t="s">
        <v>240</v>
      </c>
      <c r="E207" s="191">
        <v>10</v>
      </c>
      <c r="F207" s="192"/>
      <c r="G207" s="193">
        <f t="shared" si="0"/>
        <v>0</v>
      </c>
      <c r="H207" s="192"/>
      <c r="I207" s="193">
        <f t="shared" si="1"/>
        <v>0</v>
      </c>
      <c r="J207" s="192"/>
      <c r="K207" s="193">
        <f t="shared" si="2"/>
        <v>0</v>
      </c>
      <c r="L207" s="193">
        <v>21</v>
      </c>
      <c r="M207" s="193">
        <f t="shared" si="3"/>
        <v>0</v>
      </c>
      <c r="N207" s="191">
        <v>0</v>
      </c>
      <c r="O207" s="191">
        <f t="shared" si="4"/>
        <v>0</v>
      </c>
      <c r="P207" s="191">
        <v>0</v>
      </c>
      <c r="Q207" s="191">
        <f t="shared" si="5"/>
        <v>0</v>
      </c>
      <c r="R207" s="193"/>
      <c r="S207" s="193" t="s">
        <v>164</v>
      </c>
      <c r="T207" s="194" t="s">
        <v>200</v>
      </c>
      <c r="U207" s="159">
        <v>0.42599999999999999</v>
      </c>
      <c r="V207" s="159">
        <f t="shared" si="6"/>
        <v>4.26</v>
      </c>
      <c r="W207" s="159"/>
      <c r="X207" s="159" t="s">
        <v>201</v>
      </c>
      <c r="Y207" s="149"/>
      <c r="Z207" s="149"/>
      <c r="AA207" s="149"/>
      <c r="AB207" s="149"/>
      <c r="AC207" s="149"/>
      <c r="AD207" s="149"/>
      <c r="AE207" s="149"/>
      <c r="AF207" s="149"/>
      <c r="AG207" s="149" t="s">
        <v>202</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88">
        <v>72</v>
      </c>
      <c r="B208" s="189" t="s">
        <v>582</v>
      </c>
      <c r="C208" s="196" t="s">
        <v>583</v>
      </c>
      <c r="D208" s="190" t="s">
        <v>247</v>
      </c>
      <c r="E208" s="191">
        <v>30</v>
      </c>
      <c r="F208" s="192"/>
      <c r="G208" s="193">
        <f t="shared" si="0"/>
        <v>0</v>
      </c>
      <c r="H208" s="192"/>
      <c r="I208" s="193">
        <f t="shared" si="1"/>
        <v>0</v>
      </c>
      <c r="J208" s="192"/>
      <c r="K208" s="193">
        <f t="shared" si="2"/>
        <v>0</v>
      </c>
      <c r="L208" s="193">
        <v>21</v>
      </c>
      <c r="M208" s="193">
        <f t="shared" si="3"/>
        <v>0</v>
      </c>
      <c r="N208" s="191">
        <v>0</v>
      </c>
      <c r="O208" s="191">
        <f t="shared" si="4"/>
        <v>0</v>
      </c>
      <c r="P208" s="191">
        <v>0</v>
      </c>
      <c r="Q208" s="191">
        <f t="shared" si="5"/>
        <v>0</v>
      </c>
      <c r="R208" s="193"/>
      <c r="S208" s="193" t="s">
        <v>164</v>
      </c>
      <c r="T208" s="194" t="s">
        <v>200</v>
      </c>
      <c r="U208" s="159">
        <v>9.0499999999999997E-2</v>
      </c>
      <c r="V208" s="159">
        <f t="shared" si="6"/>
        <v>2.72</v>
      </c>
      <c r="W208" s="159"/>
      <c r="X208" s="159" t="s">
        <v>201</v>
      </c>
      <c r="Y208" s="149"/>
      <c r="Z208" s="149"/>
      <c r="AA208" s="149"/>
      <c r="AB208" s="149"/>
      <c r="AC208" s="149"/>
      <c r="AD208" s="149"/>
      <c r="AE208" s="149"/>
      <c r="AF208" s="149"/>
      <c r="AG208" s="149" t="s">
        <v>202</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88">
        <v>73</v>
      </c>
      <c r="B209" s="189" t="s">
        <v>584</v>
      </c>
      <c r="C209" s="196" t="s">
        <v>585</v>
      </c>
      <c r="D209" s="190" t="s">
        <v>247</v>
      </c>
      <c r="E209" s="191">
        <v>50</v>
      </c>
      <c r="F209" s="192"/>
      <c r="G209" s="193">
        <f t="shared" si="0"/>
        <v>0</v>
      </c>
      <c r="H209" s="192"/>
      <c r="I209" s="193">
        <f t="shared" si="1"/>
        <v>0</v>
      </c>
      <c r="J209" s="192"/>
      <c r="K209" s="193">
        <f t="shared" si="2"/>
        <v>0</v>
      </c>
      <c r="L209" s="193">
        <v>21</v>
      </c>
      <c r="M209" s="193">
        <f t="shared" si="3"/>
        <v>0</v>
      </c>
      <c r="N209" s="191">
        <v>0</v>
      </c>
      <c r="O209" s="191">
        <f t="shared" si="4"/>
        <v>0</v>
      </c>
      <c r="P209" s="191">
        <v>0</v>
      </c>
      <c r="Q209" s="191">
        <f t="shared" si="5"/>
        <v>0</v>
      </c>
      <c r="R209" s="193"/>
      <c r="S209" s="193" t="s">
        <v>164</v>
      </c>
      <c r="T209" s="194" t="s">
        <v>200</v>
      </c>
      <c r="U209" s="159">
        <v>9.0499999999999997E-2</v>
      </c>
      <c r="V209" s="159">
        <f t="shared" si="6"/>
        <v>4.53</v>
      </c>
      <c r="W209" s="159"/>
      <c r="X209" s="159" t="s">
        <v>201</v>
      </c>
      <c r="Y209" s="149"/>
      <c r="Z209" s="149"/>
      <c r="AA209" s="149"/>
      <c r="AB209" s="149"/>
      <c r="AC209" s="149"/>
      <c r="AD209" s="149"/>
      <c r="AE209" s="149"/>
      <c r="AF209" s="149"/>
      <c r="AG209" s="149" t="s">
        <v>202</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88">
        <v>74</v>
      </c>
      <c r="B210" s="189" t="s">
        <v>586</v>
      </c>
      <c r="C210" s="196" t="s">
        <v>587</v>
      </c>
      <c r="D210" s="190" t="s">
        <v>316</v>
      </c>
      <c r="E210" s="191">
        <v>20</v>
      </c>
      <c r="F210" s="192"/>
      <c r="G210" s="193">
        <f t="shared" si="0"/>
        <v>0</v>
      </c>
      <c r="H210" s="192"/>
      <c r="I210" s="193">
        <f t="shared" si="1"/>
        <v>0</v>
      </c>
      <c r="J210" s="192"/>
      <c r="K210" s="193">
        <f t="shared" si="2"/>
        <v>0</v>
      </c>
      <c r="L210" s="193">
        <v>21</v>
      </c>
      <c r="M210" s="193">
        <f t="shared" si="3"/>
        <v>0</v>
      </c>
      <c r="N210" s="191">
        <v>0</v>
      </c>
      <c r="O210" s="191">
        <f t="shared" si="4"/>
        <v>0</v>
      </c>
      <c r="P210" s="191">
        <v>0</v>
      </c>
      <c r="Q210" s="191">
        <f t="shared" si="5"/>
        <v>0</v>
      </c>
      <c r="R210" s="193"/>
      <c r="S210" s="193" t="s">
        <v>164</v>
      </c>
      <c r="T210" s="194" t="s">
        <v>200</v>
      </c>
      <c r="U210" s="159">
        <v>1</v>
      </c>
      <c r="V210" s="159">
        <f t="shared" si="6"/>
        <v>20</v>
      </c>
      <c r="W210" s="159"/>
      <c r="X210" s="159" t="s">
        <v>318</v>
      </c>
      <c r="Y210" s="149"/>
      <c r="Z210" s="149"/>
      <c r="AA210" s="149"/>
      <c r="AB210" s="149"/>
      <c r="AC210" s="149"/>
      <c r="AD210" s="149"/>
      <c r="AE210" s="149"/>
      <c r="AF210" s="149"/>
      <c r="AG210" s="149" t="s">
        <v>319</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56.25" outlineLevel="1" x14ac:dyDescent="0.2">
      <c r="A211" s="188">
        <v>75</v>
      </c>
      <c r="B211" s="189" t="s">
        <v>588</v>
      </c>
      <c r="C211" s="196" t="s">
        <v>589</v>
      </c>
      <c r="D211" s="190" t="s">
        <v>247</v>
      </c>
      <c r="E211" s="191">
        <v>30</v>
      </c>
      <c r="F211" s="192"/>
      <c r="G211" s="193">
        <f t="shared" si="0"/>
        <v>0</v>
      </c>
      <c r="H211" s="192"/>
      <c r="I211" s="193">
        <f t="shared" si="1"/>
        <v>0</v>
      </c>
      <c r="J211" s="192"/>
      <c r="K211" s="193">
        <f t="shared" si="2"/>
        <v>0</v>
      </c>
      <c r="L211" s="193">
        <v>21</v>
      </c>
      <c r="M211" s="193">
        <f t="shared" si="3"/>
        <v>0</v>
      </c>
      <c r="N211" s="191">
        <v>1.4999999999999999E-4</v>
      </c>
      <c r="O211" s="191">
        <f t="shared" si="4"/>
        <v>0</v>
      </c>
      <c r="P211" s="191">
        <v>0</v>
      </c>
      <c r="Q211" s="191">
        <f t="shared" si="5"/>
        <v>0</v>
      </c>
      <c r="R211" s="193" t="s">
        <v>547</v>
      </c>
      <c r="S211" s="193" t="s">
        <v>147</v>
      </c>
      <c r="T211" s="194" t="s">
        <v>200</v>
      </c>
      <c r="U211" s="159">
        <v>0</v>
      </c>
      <c r="V211" s="159">
        <f t="shared" si="6"/>
        <v>0</v>
      </c>
      <c r="W211" s="159"/>
      <c r="X211" s="159" t="s">
        <v>465</v>
      </c>
      <c r="Y211" s="149"/>
      <c r="Z211" s="149"/>
      <c r="AA211" s="149"/>
      <c r="AB211" s="149"/>
      <c r="AC211" s="149"/>
      <c r="AD211" s="149"/>
      <c r="AE211" s="149"/>
      <c r="AF211" s="149"/>
      <c r="AG211" s="149" t="s">
        <v>466</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56.25" outlineLevel="1" x14ac:dyDescent="0.2">
      <c r="A212" s="188">
        <v>76</v>
      </c>
      <c r="B212" s="189" t="s">
        <v>590</v>
      </c>
      <c r="C212" s="196" t="s">
        <v>591</v>
      </c>
      <c r="D212" s="190" t="s">
        <v>247</v>
      </c>
      <c r="E212" s="191">
        <v>50</v>
      </c>
      <c r="F212" s="192"/>
      <c r="G212" s="193">
        <f t="shared" si="0"/>
        <v>0</v>
      </c>
      <c r="H212" s="192"/>
      <c r="I212" s="193">
        <f t="shared" si="1"/>
        <v>0</v>
      </c>
      <c r="J212" s="192"/>
      <c r="K212" s="193">
        <f t="shared" si="2"/>
        <v>0</v>
      </c>
      <c r="L212" s="193">
        <v>21</v>
      </c>
      <c r="M212" s="193">
        <f t="shared" si="3"/>
        <v>0</v>
      </c>
      <c r="N212" s="191">
        <v>2.0000000000000001E-4</v>
      </c>
      <c r="O212" s="191">
        <f t="shared" si="4"/>
        <v>0.01</v>
      </c>
      <c r="P212" s="191">
        <v>0</v>
      </c>
      <c r="Q212" s="191">
        <f t="shared" si="5"/>
        <v>0</v>
      </c>
      <c r="R212" s="193" t="s">
        <v>547</v>
      </c>
      <c r="S212" s="193" t="s">
        <v>147</v>
      </c>
      <c r="T212" s="194" t="s">
        <v>200</v>
      </c>
      <c r="U212" s="159">
        <v>0</v>
      </c>
      <c r="V212" s="159">
        <f t="shared" si="6"/>
        <v>0</v>
      </c>
      <c r="W212" s="159"/>
      <c r="X212" s="159" t="s">
        <v>465</v>
      </c>
      <c r="Y212" s="149"/>
      <c r="Z212" s="149"/>
      <c r="AA212" s="149"/>
      <c r="AB212" s="149"/>
      <c r="AC212" s="149"/>
      <c r="AD212" s="149"/>
      <c r="AE212" s="149"/>
      <c r="AF212" s="149"/>
      <c r="AG212" s="149" t="s">
        <v>466</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88">
        <v>77</v>
      </c>
      <c r="B213" s="189" t="s">
        <v>592</v>
      </c>
      <c r="C213" s="196" t="s">
        <v>593</v>
      </c>
      <c r="D213" s="190" t="s">
        <v>240</v>
      </c>
      <c r="E213" s="191">
        <v>6</v>
      </c>
      <c r="F213" s="192"/>
      <c r="G213" s="193">
        <f t="shared" si="0"/>
        <v>0</v>
      </c>
      <c r="H213" s="192"/>
      <c r="I213" s="193">
        <f t="shared" si="1"/>
        <v>0</v>
      </c>
      <c r="J213" s="192"/>
      <c r="K213" s="193">
        <f t="shared" si="2"/>
        <v>0</v>
      </c>
      <c r="L213" s="193">
        <v>21</v>
      </c>
      <c r="M213" s="193">
        <f t="shared" si="3"/>
        <v>0</v>
      </c>
      <c r="N213" s="191">
        <v>1.0000000000000001E-5</v>
      </c>
      <c r="O213" s="191">
        <f t="shared" si="4"/>
        <v>0</v>
      </c>
      <c r="P213" s="191">
        <v>0</v>
      </c>
      <c r="Q213" s="191">
        <f t="shared" si="5"/>
        <v>0</v>
      </c>
      <c r="R213" s="193" t="s">
        <v>547</v>
      </c>
      <c r="S213" s="193" t="s">
        <v>147</v>
      </c>
      <c r="T213" s="194" t="s">
        <v>200</v>
      </c>
      <c r="U213" s="159">
        <v>0</v>
      </c>
      <c r="V213" s="159">
        <f t="shared" si="6"/>
        <v>0</v>
      </c>
      <c r="W213" s="159"/>
      <c r="X213" s="159" t="s">
        <v>465</v>
      </c>
      <c r="Y213" s="149"/>
      <c r="Z213" s="149"/>
      <c r="AA213" s="149"/>
      <c r="AB213" s="149"/>
      <c r="AC213" s="149"/>
      <c r="AD213" s="149"/>
      <c r="AE213" s="149"/>
      <c r="AF213" s="149"/>
      <c r="AG213" s="149" t="s">
        <v>466</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88">
        <v>78</v>
      </c>
      <c r="B214" s="189" t="s">
        <v>594</v>
      </c>
      <c r="C214" s="196" t="s">
        <v>595</v>
      </c>
      <c r="D214" s="190" t="s">
        <v>240</v>
      </c>
      <c r="E214" s="191">
        <v>10</v>
      </c>
      <c r="F214" s="192"/>
      <c r="G214" s="193">
        <f t="shared" si="0"/>
        <v>0</v>
      </c>
      <c r="H214" s="192"/>
      <c r="I214" s="193">
        <f t="shared" si="1"/>
        <v>0</v>
      </c>
      <c r="J214" s="192"/>
      <c r="K214" s="193">
        <f t="shared" si="2"/>
        <v>0</v>
      </c>
      <c r="L214" s="193">
        <v>21</v>
      </c>
      <c r="M214" s="193">
        <f t="shared" si="3"/>
        <v>0</v>
      </c>
      <c r="N214" s="191">
        <v>1E-4</v>
      </c>
      <c r="O214" s="191">
        <f t="shared" si="4"/>
        <v>0</v>
      </c>
      <c r="P214" s="191">
        <v>0</v>
      </c>
      <c r="Q214" s="191">
        <f t="shared" si="5"/>
        <v>0</v>
      </c>
      <c r="R214" s="193" t="s">
        <v>547</v>
      </c>
      <c r="S214" s="193" t="s">
        <v>147</v>
      </c>
      <c r="T214" s="194" t="s">
        <v>200</v>
      </c>
      <c r="U214" s="159">
        <v>0</v>
      </c>
      <c r="V214" s="159">
        <f t="shared" si="6"/>
        <v>0</v>
      </c>
      <c r="W214" s="159"/>
      <c r="X214" s="159" t="s">
        <v>465</v>
      </c>
      <c r="Y214" s="149"/>
      <c r="Z214" s="149"/>
      <c r="AA214" s="149"/>
      <c r="AB214" s="149"/>
      <c r="AC214" s="149"/>
      <c r="AD214" s="149"/>
      <c r="AE214" s="149"/>
      <c r="AF214" s="149"/>
      <c r="AG214" s="149" t="s">
        <v>466</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88">
        <v>79</v>
      </c>
      <c r="B215" s="189" t="s">
        <v>596</v>
      </c>
      <c r="C215" s="196" t="s">
        <v>597</v>
      </c>
      <c r="D215" s="190" t="s">
        <v>604</v>
      </c>
      <c r="E215" s="191">
        <v>11</v>
      </c>
      <c r="F215" s="192"/>
      <c r="G215" s="193">
        <f t="shared" si="0"/>
        <v>0</v>
      </c>
      <c r="H215" s="192"/>
      <c r="I215" s="193">
        <f t="shared" si="1"/>
        <v>0</v>
      </c>
      <c r="J215" s="192"/>
      <c r="K215" s="193">
        <f t="shared" si="2"/>
        <v>0</v>
      </c>
      <c r="L215" s="193">
        <v>21</v>
      </c>
      <c r="M215" s="193">
        <f t="shared" si="3"/>
        <v>0</v>
      </c>
      <c r="N215" s="191">
        <v>0</v>
      </c>
      <c r="O215" s="191">
        <f t="shared" si="4"/>
        <v>0</v>
      </c>
      <c r="P215" s="191">
        <v>0</v>
      </c>
      <c r="Q215" s="191">
        <f t="shared" si="5"/>
        <v>0</v>
      </c>
      <c r="R215" s="193"/>
      <c r="S215" s="193" t="s">
        <v>164</v>
      </c>
      <c r="T215" s="194" t="s">
        <v>200</v>
      </c>
      <c r="U215" s="159">
        <v>0</v>
      </c>
      <c r="V215" s="159">
        <f t="shared" si="6"/>
        <v>0</v>
      </c>
      <c r="W215" s="159"/>
      <c r="X215" s="159" t="s">
        <v>465</v>
      </c>
      <c r="Y215" s="149"/>
      <c r="Z215" s="149"/>
      <c r="AA215" s="149"/>
      <c r="AB215" s="149"/>
      <c r="AC215" s="149"/>
      <c r="AD215" s="149"/>
      <c r="AE215" s="149"/>
      <c r="AF215" s="149"/>
      <c r="AG215" s="149" t="s">
        <v>466</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33.75" outlineLevel="1" x14ac:dyDescent="0.2">
      <c r="A216" s="188">
        <v>80</v>
      </c>
      <c r="B216" s="189" t="s">
        <v>598</v>
      </c>
      <c r="C216" s="196" t="s">
        <v>599</v>
      </c>
      <c r="D216" s="190" t="s">
        <v>240</v>
      </c>
      <c r="E216" s="191">
        <v>16</v>
      </c>
      <c r="F216" s="192"/>
      <c r="G216" s="193">
        <f t="shared" si="0"/>
        <v>0</v>
      </c>
      <c r="H216" s="192"/>
      <c r="I216" s="193">
        <f t="shared" si="1"/>
        <v>0</v>
      </c>
      <c r="J216" s="192"/>
      <c r="K216" s="193">
        <f t="shared" si="2"/>
        <v>0</v>
      </c>
      <c r="L216" s="193">
        <v>21</v>
      </c>
      <c r="M216" s="193">
        <f t="shared" si="3"/>
        <v>0</v>
      </c>
      <c r="N216" s="191">
        <v>3.0000000000000001E-5</v>
      </c>
      <c r="O216" s="191">
        <f t="shared" si="4"/>
        <v>0</v>
      </c>
      <c r="P216" s="191">
        <v>0</v>
      </c>
      <c r="Q216" s="191">
        <f t="shared" si="5"/>
        <v>0</v>
      </c>
      <c r="R216" s="193" t="s">
        <v>547</v>
      </c>
      <c r="S216" s="193" t="s">
        <v>147</v>
      </c>
      <c r="T216" s="194" t="s">
        <v>200</v>
      </c>
      <c r="U216" s="159">
        <v>0</v>
      </c>
      <c r="V216" s="159">
        <f t="shared" si="6"/>
        <v>0</v>
      </c>
      <c r="W216" s="159"/>
      <c r="X216" s="159" t="s">
        <v>465</v>
      </c>
      <c r="Y216" s="149"/>
      <c r="Z216" s="149"/>
      <c r="AA216" s="149"/>
      <c r="AB216" s="149"/>
      <c r="AC216" s="149"/>
      <c r="AD216" s="149"/>
      <c r="AE216" s="149"/>
      <c r="AF216" s="149"/>
      <c r="AG216" s="149" t="s">
        <v>466</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70">
        <v>81</v>
      </c>
      <c r="B217" s="171" t="s">
        <v>600</v>
      </c>
      <c r="C217" s="180" t="s">
        <v>601</v>
      </c>
      <c r="D217" s="172" t="s">
        <v>286</v>
      </c>
      <c r="E217" s="173">
        <v>1</v>
      </c>
      <c r="F217" s="174"/>
      <c r="G217" s="175">
        <f t="shared" si="0"/>
        <v>0</v>
      </c>
      <c r="H217" s="174"/>
      <c r="I217" s="175">
        <f t="shared" si="1"/>
        <v>0</v>
      </c>
      <c r="J217" s="174"/>
      <c r="K217" s="175">
        <f t="shared" si="2"/>
        <v>0</v>
      </c>
      <c r="L217" s="175">
        <v>21</v>
      </c>
      <c r="M217" s="175">
        <f t="shared" si="3"/>
        <v>0</v>
      </c>
      <c r="N217" s="173">
        <v>0</v>
      </c>
      <c r="O217" s="173">
        <f t="shared" si="4"/>
        <v>0</v>
      </c>
      <c r="P217" s="173">
        <v>0</v>
      </c>
      <c r="Q217" s="173">
        <f t="shared" si="5"/>
        <v>0</v>
      </c>
      <c r="R217" s="175"/>
      <c r="S217" s="175" t="s">
        <v>164</v>
      </c>
      <c r="T217" s="176" t="s">
        <v>148</v>
      </c>
      <c r="U217" s="159">
        <v>0</v>
      </c>
      <c r="V217" s="159">
        <f t="shared" si="6"/>
        <v>0</v>
      </c>
      <c r="W217" s="159"/>
      <c r="X217" s="159" t="s">
        <v>465</v>
      </c>
      <c r="Y217" s="149"/>
      <c r="Z217" s="149"/>
      <c r="AA217" s="149"/>
      <c r="AB217" s="149"/>
      <c r="AC217" s="149"/>
      <c r="AD217" s="149"/>
      <c r="AE217" s="149"/>
      <c r="AF217" s="149"/>
      <c r="AG217" s="149" t="s">
        <v>466</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x14ac:dyDescent="0.2">
      <c r="A218" s="3"/>
      <c r="B218" s="4"/>
      <c r="C218" s="181"/>
      <c r="D218" s="6"/>
      <c r="E218" s="3"/>
      <c r="F218" s="3"/>
      <c r="G218" s="3"/>
      <c r="H218" s="3"/>
      <c r="I218" s="3"/>
      <c r="J218" s="3"/>
      <c r="K218" s="3"/>
      <c r="L218" s="3"/>
      <c r="M218" s="3"/>
      <c r="N218" s="3"/>
      <c r="O218" s="3"/>
      <c r="P218" s="3"/>
      <c r="Q218" s="3"/>
      <c r="R218" s="3"/>
      <c r="S218" s="3"/>
      <c r="T218" s="3"/>
      <c r="U218" s="3"/>
      <c r="V218" s="3"/>
      <c r="W218" s="3"/>
      <c r="X218" s="3"/>
      <c r="AE218">
        <v>15</v>
      </c>
      <c r="AF218">
        <v>21</v>
      </c>
      <c r="AG218" t="s">
        <v>129</v>
      </c>
    </row>
    <row r="219" spans="1:60" x14ac:dyDescent="0.2">
      <c r="A219" s="152"/>
      <c r="B219" s="153" t="s">
        <v>29</v>
      </c>
      <c r="C219" s="182"/>
      <c r="D219" s="154"/>
      <c r="E219" s="155"/>
      <c r="F219" s="155"/>
      <c r="G219" s="178">
        <f>G8+G14+G37+G43+G48+G51+G57+G84+G101+G118+G126+G137+G153+G163+G190+G196+G202</f>
        <v>0</v>
      </c>
      <c r="H219" s="3"/>
      <c r="I219" s="3"/>
      <c r="J219" s="3"/>
      <c r="K219" s="3"/>
      <c r="L219" s="3"/>
      <c r="M219" s="3"/>
      <c r="N219" s="3"/>
      <c r="O219" s="3"/>
      <c r="P219" s="3"/>
      <c r="Q219" s="3"/>
      <c r="R219" s="3"/>
      <c r="S219" s="3"/>
      <c r="T219" s="3"/>
      <c r="U219" s="3"/>
      <c r="V219" s="3"/>
      <c r="W219" s="3"/>
      <c r="X219" s="3"/>
      <c r="AE219">
        <f>SUMIF(L7:L217,AE218,G7:G217)</f>
        <v>0</v>
      </c>
      <c r="AF219">
        <f>SUMIF(L7:L217,AF218,G7:G217)</f>
        <v>0</v>
      </c>
      <c r="AG219" t="s">
        <v>193</v>
      </c>
    </row>
    <row r="220" spans="1:60" x14ac:dyDescent="0.2">
      <c r="C220" s="183"/>
      <c r="D220" s="10"/>
      <c r="AG220" t="s">
        <v>195</v>
      </c>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9wN/1slCbS+y7ZUq+8jGtZRJNqkGQ4ZwYdrds9hsvftfOinjejf0gCKiG5qiMVPgtF7ma7RqYMJL2zczxiFwQ==" saltValue="VArnZM5bAiyl/0Hjw1syVw==" spinCount="100000" sheet="1"/>
  <mergeCells count="52">
    <mergeCell ref="C16:G16"/>
    <mergeCell ref="A1:G1"/>
    <mergeCell ref="C2:G2"/>
    <mergeCell ref="C3:G3"/>
    <mergeCell ref="C4:G4"/>
    <mergeCell ref="C10:G10"/>
    <mergeCell ref="C66:G66"/>
    <mergeCell ref="C19:G19"/>
    <mergeCell ref="C33:G33"/>
    <mergeCell ref="C39:G39"/>
    <mergeCell ref="C50:G50"/>
    <mergeCell ref="C53:G53"/>
    <mergeCell ref="C56:G56"/>
    <mergeCell ref="C59:G59"/>
    <mergeCell ref="C60:G60"/>
    <mergeCell ref="C62:G62"/>
    <mergeCell ref="C63:G63"/>
    <mergeCell ref="C65:G65"/>
    <mergeCell ref="C80:G80"/>
    <mergeCell ref="C68:G68"/>
    <mergeCell ref="C70:G70"/>
    <mergeCell ref="C71:G71"/>
    <mergeCell ref="C72:G72"/>
    <mergeCell ref="C73:G73"/>
    <mergeCell ref="C74:G74"/>
    <mergeCell ref="C75:G75"/>
    <mergeCell ref="C76:G76"/>
    <mergeCell ref="C77:G77"/>
    <mergeCell ref="C78:G78"/>
    <mergeCell ref="C79:G79"/>
    <mergeCell ref="C129:G129"/>
    <mergeCell ref="C81:G81"/>
    <mergeCell ref="C83:G83"/>
    <mergeCell ref="C86:G86"/>
    <mergeCell ref="C87:G87"/>
    <mergeCell ref="C88:G88"/>
    <mergeCell ref="C97:G97"/>
    <mergeCell ref="C100:G100"/>
    <mergeCell ref="C107:G107"/>
    <mergeCell ref="C112:G112"/>
    <mergeCell ref="C117:G117"/>
    <mergeCell ref="C128:G128"/>
    <mergeCell ref="C152:G152"/>
    <mergeCell ref="C159:G159"/>
    <mergeCell ref="C162:G162"/>
    <mergeCell ref="C194:G194"/>
    <mergeCell ref="C130:G130"/>
    <mergeCell ref="C131:G131"/>
    <mergeCell ref="C135:G135"/>
    <mergeCell ref="C139:G139"/>
    <mergeCell ref="C142:G142"/>
    <mergeCell ref="C150:G15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00 Pol</vt:lpstr>
      <vt:lpstr>01 01 Pol</vt:lpstr>
      <vt:lpstr>01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00 Pol'!Názvy_tisku</vt:lpstr>
      <vt:lpstr>'01 01 Pol'!Názvy_tisku</vt:lpstr>
      <vt:lpstr>'01 02 Pol'!Názvy_tisku</vt:lpstr>
      <vt:lpstr>oadresa</vt:lpstr>
      <vt:lpstr>Stavba!Objednatel</vt:lpstr>
      <vt:lpstr>Stavba!Objekt</vt:lpstr>
      <vt:lpstr>'01 00 Pol'!Oblast_tisku</vt:lpstr>
      <vt:lpstr>'01 01 Pol'!Oblast_tisku</vt:lpstr>
      <vt:lpstr>'01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Kobr</dc:creator>
  <cp:lastModifiedBy>Štěpán Pyciv</cp:lastModifiedBy>
  <cp:lastPrinted>2019-03-19T12:27:02Z</cp:lastPrinted>
  <dcterms:created xsi:type="dcterms:W3CDTF">2009-04-08T07:15:50Z</dcterms:created>
  <dcterms:modified xsi:type="dcterms:W3CDTF">2022-02-07T15:24:29Z</dcterms:modified>
</cp:coreProperties>
</file>