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\\Mucl-fs1\homes$\litresitsova\Dokumenty\VZ 2022\001-Lávka Svárov - Kopeček\"/>
    </mc:Choice>
  </mc:AlternateContent>
  <xr:revisionPtr revIDLastSave="0" documentId="13_ncr:1_{BF633ED2-6832-476B-9568-F72EE8AB119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1" r:id="rId1"/>
    <sheet name="SO 000" sheetId="2" r:id="rId2"/>
    <sheet name="SO 101" sheetId="3" r:id="rId3"/>
    <sheet name="SO 201" sheetId="4" r:id="rId4"/>
    <sheet name="SO 401" sheetId="5" r:id="rId5"/>
  </sheets>
  <calcPr calcId="18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3" i="5" l="1"/>
  <c r="O143" i="5" s="1"/>
  <c r="R142" i="5"/>
  <c r="O142" i="5" s="1"/>
  <c r="I138" i="5"/>
  <c r="O138" i="5" s="1"/>
  <c r="I134" i="5"/>
  <c r="O134" i="5" s="1"/>
  <c r="I130" i="5"/>
  <c r="O130" i="5" s="1"/>
  <c r="I126" i="5"/>
  <c r="O126" i="5" s="1"/>
  <c r="I122" i="5"/>
  <c r="O122" i="5" s="1"/>
  <c r="I118" i="5"/>
  <c r="O118" i="5" s="1"/>
  <c r="I114" i="5"/>
  <c r="O114" i="5" s="1"/>
  <c r="I110" i="5"/>
  <c r="O110" i="5" s="1"/>
  <c r="I106" i="5"/>
  <c r="O106" i="5" s="1"/>
  <c r="I102" i="5"/>
  <c r="O102" i="5" s="1"/>
  <c r="I98" i="5"/>
  <c r="O98" i="5" s="1"/>
  <c r="I94" i="5"/>
  <c r="O94" i="5" s="1"/>
  <c r="I90" i="5"/>
  <c r="O90" i="5" s="1"/>
  <c r="I86" i="5"/>
  <c r="O86" i="5" s="1"/>
  <c r="I81" i="5"/>
  <c r="O81" i="5" s="1"/>
  <c r="R80" i="5" s="1"/>
  <c r="O80" i="5" s="1"/>
  <c r="I76" i="5"/>
  <c r="O76" i="5" s="1"/>
  <c r="R75" i="5" s="1"/>
  <c r="O75" i="5" s="1"/>
  <c r="I71" i="5"/>
  <c r="O71" i="5" s="1"/>
  <c r="I67" i="5"/>
  <c r="O67" i="5" s="1"/>
  <c r="I62" i="5"/>
  <c r="O62" i="5" s="1"/>
  <c r="I58" i="5"/>
  <c r="O58" i="5" s="1"/>
  <c r="I54" i="5"/>
  <c r="O54" i="5" s="1"/>
  <c r="I50" i="5"/>
  <c r="O50" i="5" s="1"/>
  <c r="I46" i="5"/>
  <c r="O46" i="5" s="1"/>
  <c r="I42" i="5"/>
  <c r="O42" i="5" s="1"/>
  <c r="I38" i="5"/>
  <c r="O38" i="5" s="1"/>
  <c r="I34" i="5"/>
  <c r="O34" i="5" s="1"/>
  <c r="I29" i="5"/>
  <c r="O29" i="5" s="1"/>
  <c r="I25" i="5"/>
  <c r="O25" i="5" s="1"/>
  <c r="I21" i="5"/>
  <c r="O21" i="5" s="1"/>
  <c r="I17" i="5"/>
  <c r="O17" i="5" s="1"/>
  <c r="I13" i="5"/>
  <c r="O13" i="5" s="1"/>
  <c r="I9" i="5"/>
  <c r="O9" i="5" s="1"/>
  <c r="I168" i="4"/>
  <c r="O168" i="4" s="1"/>
  <c r="I164" i="4"/>
  <c r="O164" i="4" s="1"/>
  <c r="I160" i="4"/>
  <c r="O160" i="4" s="1"/>
  <c r="I156" i="4"/>
  <c r="O156" i="4" s="1"/>
  <c r="I152" i="4"/>
  <c r="O152" i="4" s="1"/>
  <c r="I148" i="4"/>
  <c r="O148" i="4" s="1"/>
  <c r="I144" i="4"/>
  <c r="O144" i="4" s="1"/>
  <c r="I140" i="4"/>
  <c r="O140" i="4" s="1"/>
  <c r="I136" i="4"/>
  <c r="O136" i="4" s="1"/>
  <c r="I132" i="4"/>
  <c r="O132" i="4" s="1"/>
  <c r="I127" i="4"/>
  <c r="O127" i="4" s="1"/>
  <c r="I123" i="4"/>
  <c r="I119" i="4"/>
  <c r="O119" i="4" s="1"/>
  <c r="I114" i="4"/>
  <c r="O114" i="4" s="1"/>
  <c r="I110" i="4"/>
  <c r="O110" i="4" s="1"/>
  <c r="I105" i="4"/>
  <c r="O105" i="4" s="1"/>
  <c r="I101" i="4"/>
  <c r="O101" i="4" s="1"/>
  <c r="I97" i="4"/>
  <c r="O97" i="4" s="1"/>
  <c r="I93" i="4"/>
  <c r="O93" i="4" s="1"/>
  <c r="I89" i="4"/>
  <c r="O89" i="4" s="1"/>
  <c r="I85" i="4"/>
  <c r="O85" i="4" s="1"/>
  <c r="I81" i="4"/>
  <c r="O81" i="4" s="1"/>
  <c r="I77" i="4"/>
  <c r="O77" i="4" s="1"/>
  <c r="I73" i="4"/>
  <c r="O73" i="4" s="1"/>
  <c r="I69" i="4"/>
  <c r="O69" i="4" s="1"/>
  <c r="I65" i="4"/>
  <c r="I60" i="4"/>
  <c r="O60" i="4" s="1"/>
  <c r="I56" i="4"/>
  <c r="O56" i="4" s="1"/>
  <c r="I52" i="4"/>
  <c r="O52" i="4" s="1"/>
  <c r="I48" i="4"/>
  <c r="O48" i="4" s="1"/>
  <c r="I43" i="4"/>
  <c r="O43" i="4" s="1"/>
  <c r="I39" i="4"/>
  <c r="O39" i="4" s="1"/>
  <c r="I35" i="4"/>
  <c r="O35" i="4" s="1"/>
  <c r="I30" i="4"/>
  <c r="O30" i="4" s="1"/>
  <c r="I26" i="4"/>
  <c r="O26" i="4" s="1"/>
  <c r="I22" i="4"/>
  <c r="O22" i="4" s="1"/>
  <c r="I18" i="4"/>
  <c r="O18" i="4" s="1"/>
  <c r="I14" i="4"/>
  <c r="O14" i="4" s="1"/>
  <c r="I9" i="4"/>
  <c r="O9" i="4" s="1"/>
  <c r="R8" i="4" s="1"/>
  <c r="O8" i="4" s="1"/>
  <c r="I86" i="3"/>
  <c r="O86" i="3" s="1"/>
  <c r="I82" i="3"/>
  <c r="O82" i="3" s="1"/>
  <c r="I78" i="3"/>
  <c r="O78" i="3" s="1"/>
  <c r="I74" i="3"/>
  <c r="O74" i="3" s="1"/>
  <c r="I69" i="3"/>
  <c r="O69" i="3" s="1"/>
  <c r="R68" i="3" s="1"/>
  <c r="O68" i="3" s="1"/>
  <c r="I64" i="3"/>
  <c r="O64" i="3" s="1"/>
  <c r="I60" i="3"/>
  <c r="O60" i="3" s="1"/>
  <c r="I56" i="3"/>
  <c r="O56" i="3" s="1"/>
  <c r="I52" i="3"/>
  <c r="O52" i="3" s="1"/>
  <c r="I47" i="3"/>
  <c r="Q46" i="3" s="1"/>
  <c r="I46" i="3" s="1"/>
  <c r="I42" i="3"/>
  <c r="O42" i="3" s="1"/>
  <c r="I38" i="3"/>
  <c r="O38" i="3" s="1"/>
  <c r="I34" i="3"/>
  <c r="O34" i="3" s="1"/>
  <c r="I30" i="3"/>
  <c r="O30" i="3" s="1"/>
  <c r="I26" i="3"/>
  <c r="O26" i="3" s="1"/>
  <c r="I22" i="3"/>
  <c r="O22" i="3" s="1"/>
  <c r="I18" i="3"/>
  <c r="O18" i="3" s="1"/>
  <c r="I14" i="3"/>
  <c r="O14" i="3" s="1"/>
  <c r="I9" i="3"/>
  <c r="O9" i="3" s="1"/>
  <c r="R8" i="3" s="1"/>
  <c r="O8" i="3" s="1"/>
  <c r="I83" i="2"/>
  <c r="O83" i="2" s="1"/>
  <c r="R82" i="2" s="1"/>
  <c r="O82" i="2" s="1"/>
  <c r="I78" i="2"/>
  <c r="O78" i="2" s="1"/>
  <c r="R77" i="2" s="1"/>
  <c r="O77" i="2" s="1"/>
  <c r="I73" i="2"/>
  <c r="O73" i="2" s="1"/>
  <c r="I69" i="2"/>
  <c r="O69" i="2" s="1"/>
  <c r="I65" i="2"/>
  <c r="O65" i="2" s="1"/>
  <c r="I61" i="2"/>
  <c r="O61" i="2" s="1"/>
  <c r="I57" i="2"/>
  <c r="O57" i="2" s="1"/>
  <c r="I53" i="2"/>
  <c r="O53" i="2" s="1"/>
  <c r="I49" i="2"/>
  <c r="O49" i="2" s="1"/>
  <c r="I45" i="2"/>
  <c r="O45" i="2" s="1"/>
  <c r="I41" i="2"/>
  <c r="O41" i="2" s="1"/>
  <c r="I37" i="2"/>
  <c r="O37" i="2" s="1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I9" i="2"/>
  <c r="O9" i="2" s="1"/>
  <c r="Q82" i="2" l="1"/>
  <c r="I82" i="2" s="1"/>
  <c r="Q77" i="2"/>
  <c r="I77" i="2" s="1"/>
  <c r="Q68" i="3"/>
  <c r="I68" i="3" s="1"/>
  <c r="R51" i="3"/>
  <c r="O51" i="3" s="1"/>
  <c r="Q13" i="3"/>
  <c r="I13" i="3" s="1"/>
  <c r="Q131" i="4"/>
  <c r="I131" i="4" s="1"/>
  <c r="Q118" i="4"/>
  <c r="I118" i="4" s="1"/>
  <c r="O123" i="4"/>
  <c r="R118" i="4"/>
  <c r="O118" i="4" s="1"/>
  <c r="Q64" i="4"/>
  <c r="I64" i="4" s="1"/>
  <c r="R34" i="4"/>
  <c r="O34" i="4" s="1"/>
  <c r="R13" i="4"/>
  <c r="O13" i="4" s="1"/>
  <c r="R33" i="5"/>
  <c r="O33" i="5" s="1"/>
  <c r="R66" i="5"/>
  <c r="O66" i="5" s="1"/>
  <c r="Q75" i="5"/>
  <c r="I75" i="5" s="1"/>
  <c r="Q80" i="5"/>
  <c r="I80" i="5" s="1"/>
  <c r="Q142" i="5"/>
  <c r="I142" i="5" s="1"/>
  <c r="R73" i="3"/>
  <c r="O73" i="3" s="1"/>
  <c r="R13" i="3"/>
  <c r="O13" i="3" s="1"/>
  <c r="R85" i="5"/>
  <c r="O85" i="5" s="1"/>
  <c r="R8" i="2"/>
  <c r="O8" i="2" s="1"/>
  <c r="O2" i="2" s="1"/>
  <c r="D10" i="1" s="1"/>
  <c r="R109" i="4"/>
  <c r="O109" i="4" s="1"/>
  <c r="R131" i="4"/>
  <c r="O131" i="4" s="1"/>
  <c r="R8" i="5"/>
  <c r="O8" i="5" s="1"/>
  <c r="Q13" i="4"/>
  <c r="I13" i="4" s="1"/>
  <c r="R47" i="4"/>
  <c r="O47" i="4" s="1"/>
  <c r="O65" i="4"/>
  <c r="R64" i="4" s="1"/>
  <c r="O64" i="4" s="1"/>
  <c r="Q34" i="4"/>
  <c r="I34" i="4" s="1"/>
  <c r="Q47" i="4"/>
  <c r="I47" i="4" s="1"/>
  <c r="Q109" i="4"/>
  <c r="I109" i="4" s="1"/>
  <c r="Q66" i="5"/>
  <c r="I66" i="5" s="1"/>
  <c r="Q8" i="2"/>
  <c r="I8" i="2" s="1"/>
  <c r="I3" i="2" s="1"/>
  <c r="C10" i="1" s="1"/>
  <c r="O47" i="3"/>
  <c r="R46" i="3" s="1"/>
  <c r="O46" i="3" s="1"/>
  <c r="Q73" i="3"/>
  <c r="I73" i="3" s="1"/>
  <c r="Q85" i="5"/>
  <c r="I85" i="5" s="1"/>
  <c r="Q8" i="3"/>
  <c r="I8" i="3" s="1"/>
  <c r="Q51" i="3"/>
  <c r="I51" i="3" s="1"/>
  <c r="Q8" i="4"/>
  <c r="I8" i="4" s="1"/>
  <c r="Q8" i="5"/>
  <c r="I8" i="5" s="1"/>
  <c r="Q33" i="5"/>
  <c r="I33" i="5" s="1"/>
  <c r="I3" i="3" l="1"/>
  <c r="C11" i="1" s="1"/>
  <c r="O2" i="4"/>
  <c r="D12" i="1" s="1"/>
  <c r="O2" i="5"/>
  <c r="D13" i="1" s="1"/>
  <c r="O2" i="3"/>
  <c r="D11" i="1" s="1"/>
  <c r="I3" i="4"/>
  <c r="C12" i="1" s="1"/>
  <c r="E10" i="1"/>
  <c r="I3" i="5"/>
  <c r="C13" i="1" s="1"/>
  <c r="E13" i="1" s="1"/>
  <c r="E11" i="1" l="1"/>
  <c r="E12" i="1"/>
  <c r="C6" i="1"/>
  <c r="C7" i="1" l="1"/>
</calcChain>
</file>

<file path=xl/sharedStrings.xml><?xml version="1.0" encoding="utf-8"?>
<sst xmlns="http://schemas.openxmlformats.org/spreadsheetml/2006/main" count="1677" uniqueCount="554">
  <si>
    <t>Firma: Firma</t>
  </si>
  <si>
    <t>Rekapitulace ceny</t>
  </si>
  <si>
    <t>Stavba: 20-10-053 - Lávka pro pěší a cyklisty Svárov-Kopeček, Česká Lípa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</si>
  <si>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</si>
  <si>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</si>
  <si>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</si>
  <si>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</si>
  <si>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</si>
  <si>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</si>
  <si>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</si>
  <si>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</si>
  <si>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</si>
  <si>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</si>
  <si>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</si>
  <si>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</si>
  <si>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20-10-053</t>
  </si>
  <si>
    <t>Lávka pro pěší a cyklisty Svárov-Kopeček, Česká Lípa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</si>
  <si>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</si>
  <si>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</si>
  <si>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</si>
  <si>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</si>
  <si>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</si>
  <si>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</si>
  <si>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</si>
  <si>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</si>
  <si>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a přípravné práce, vedlejší rozpočtové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</si>
  <si>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</si>
  <si>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</si>
  <si>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</si>
  <si>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</si>
  <si>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</si>
  <si>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</si>
  <si>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</si>
  <si>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</si>
  <si>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</si>
  <si>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</si>
  <si>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</si>
  <si>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</si>
  <si>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</si>
  <si>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</si>
  <si>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</si>
  <si>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</si>
  <si>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</si>
  <si>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</si>
  <si>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</si>
  <si>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</si>
  <si>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</si>
  <si>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/>
  </si>
  <si>
    <t>ZKOUŠENÍ MATERIÁLŮ NEZÁVISLOU ZKUŠEBNOU</t>
  </si>
  <si>
    <t>KPL</t>
  </si>
  <si>
    <t>PP</t>
  </si>
  <si>
    <t>včetně odběru vzorků. skladování v místě stavby a dopravy do zkušebny</t>
  </si>
  <si>
    <t>VV</t>
  </si>
  <si>
    <t>zkoušky betonu v rozsahu TKP</t>
  </si>
  <si>
    <t>TS</t>
  </si>
  <si>
    <t>zahrnuje veškeré náklady spojené s objednatelem požadovanými zkouškami</t>
  </si>
  <si>
    <t>02620</t>
  </si>
  <si>
    <t>ZKOUŠENÍ KONSTRUKCÍ A PRACÍ NEZÁVISLOU ZKUŠEBNOU</t>
  </si>
  <si>
    <t>včetně zajištění potřebné mechanizace a přístrojů</t>
  </si>
  <si>
    <t>zkoušky hutnění pod vozovkou na pláni, vozovkové vrstvy, pod základy. apod. v rozsahu požadavků TKP, případně TDS</t>
  </si>
  <si>
    <t>02710</t>
  </si>
  <si>
    <t>POMOC PRÁCE ZŘÍZ NEBO ZAJIŠŤ OBJÍŽĎKY A PŘÍSTUP CESTY</t>
  </si>
  <si>
    <t>včetně odvozu</t>
  </si>
  <si>
    <t>vyklizení, případně prořezání větví na přístupových cestách, zprůjezdnění dle velikosti použité techniky</t>
  </si>
  <si>
    <t>zahrnuje veškeré náklady spojené s objednatelem požadovanými zařízeními</t>
  </si>
  <si>
    <t>027121</t>
  </si>
  <si>
    <t>PROVIZORNÍ PŘÍSTUPOVÉ CESTY - ZŘÍZENÍ</t>
  </si>
  <si>
    <t>M2</t>
  </si>
  <si>
    <t>zpevnění přístupové cesty a manipulační plochy pro příjezd a zapatkování jeřábu, vrtné soupravy, zařízení staveniště, předmontáž ocelové konstrukce, apod. např. štěrkem, panely, nebo kombinací obojího</t>
  </si>
  <si>
    <t>plochy v trase cesty 60.0*3.0+70.0*20.0+40.0*3.0=1 700,000 [A]</t>
  </si>
  <si>
    <t>027123</t>
  </si>
  <si>
    <t>PROVIZORNÍ PŘÍSTUPOVÉ CESTY - ZRUŠENÍ</t>
  </si>
  <si>
    <t>včetně odvozu materiálu a uvedení ploch do původního stavu</t>
  </si>
  <si>
    <t>02720</t>
  </si>
  <si>
    <t>POMOC PRÁCE ZŘÍZ NEBO ZAJIŠŤ REGULACI A OCHRANU DOPRAVY</t>
  </si>
  <si>
    <t>osazení a manipulace s DZ dle postupu výstavby</t>
  </si>
  <si>
    <t>na silnici I/9 i na MK u zú a kú, dle DIO</t>
  </si>
  <si>
    <t>7</t>
  </si>
  <si>
    <t>02730</t>
  </si>
  <si>
    <t>POMOC PRÁCE ZŘÍZ NEBO ZAJIŠŤ OCHRANU INŽENÝRSKÝCH SÍTÍ</t>
  </si>
  <si>
    <t>včetně vytýčení správci</t>
  </si>
  <si>
    <t>ochrana plynu STL PE/110 na zú před lávkou, plynu STL PE/50 na příjezdu ke kú za lávkou, kabely ČEZ NN a CETIN SD na příjezdu ke kú za lávkou u hasičů</t>
  </si>
  <si>
    <t>8</t>
  </si>
  <si>
    <t>02811</t>
  </si>
  <si>
    <t>PRŮZKUMNÉ PRÁCE GEOTECHNICKÉ NA POVRCHU</t>
  </si>
  <si>
    <t>včetně zajištění geologa</t>
  </si>
  <si>
    <t>posouzení základové spáry lávky i komunikace po obnažení</t>
  </si>
  <si>
    <t>zahrnuje veškeré náklady spojené s objednatelem požadovanými pracemi</t>
  </si>
  <si>
    <t>02910</t>
  </si>
  <si>
    <t>OSTATNÍ POŽADAVKY - ZEMĚMĚŘIČSKÁ MĚŘENÍ</t>
  </si>
  <si>
    <t>včetně zajištění geodeta</t>
  </si>
  <si>
    <t>vytýčení stavby po částech dle postupu výstavby a potřeb zhotovitele. zaměření skutečného provedení po dokončení stavby jako podklad pro DSPS a GP</t>
  </si>
  <si>
    <t>zahrnuje veškeré náklady spojené s objednatelem požadovanými pracemi,  
- pro stanovení orientační investorské ceny určete jednotkovou cenu jako 1% odhadované ceny stavby</t>
  </si>
  <si>
    <t>02940</t>
  </si>
  <si>
    <t>OSTATNÍ POŽADAVKY - VYPRACOVÁNÍ DOKUMENTACE</t>
  </si>
  <si>
    <t>VTD na základě RDS v rozsahu potřeb zhotovitele</t>
  </si>
  <si>
    <t>výrobně technická dokumentace ocelové konstrukce, zábradlí, osvětlení v madle, a podobně</t>
  </si>
  <si>
    <t>11</t>
  </si>
  <si>
    <t>029412</t>
  </si>
  <si>
    <t>OSTATNÍ POŽADAVKY - VYPRACOVÁNÍ MOSTNÍHO LISTU</t>
  </si>
  <si>
    <t>KUS</t>
  </si>
  <si>
    <t>ML</t>
  </si>
  <si>
    <t>mostní list dle ČSN 73 6220</t>
  </si>
  <si>
    <t>12</t>
  </si>
  <si>
    <t>02943</t>
  </si>
  <si>
    <t>OSTATNÍ POŽADAVKY - VYPRACOVÁNÍ RDS</t>
  </si>
  <si>
    <t>DSPS včetně zapracování změn</t>
  </si>
  <si>
    <t>pro SO 101 i 201</t>
  </si>
  <si>
    <t>13</t>
  </si>
  <si>
    <t>02945</t>
  </si>
  <si>
    <t>OSTAT POŽADAVKY - GEOMETRICKÝ PLÁN</t>
  </si>
  <si>
    <t>HM</t>
  </si>
  <si>
    <t>GP včetnmě zápisu na katastr</t>
  </si>
  <si>
    <t>geometrický plán na základě zaměření skutečného provedení, délka úseku v hektometrech 2.3=2,300 [A]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</si>
  <si>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</si>
  <si>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14</t>
  </si>
  <si>
    <t>02946</t>
  </si>
  <si>
    <t>OSTAT POŽADAVKY - FOTODOKUMENTACE</t>
  </si>
  <si>
    <t>FOTO na CD</t>
  </si>
  <si>
    <t>fotodokumentace na CD z průběhu stavby, zdokumentování stavu příjezdových cest před i po stavbě</t>
  </si>
  <si>
    <t>položka zahrnuje: 
- fotodokumentaci zadavatelem požadovaného děje a konstrukcí v požadovaných časových intervalech 
- zadavatelem specifikované výstupy (fotografie v papírovém a digitálním formátu) v požadovaném počtu</t>
  </si>
  <si>
    <t>15</t>
  </si>
  <si>
    <t>02953</t>
  </si>
  <si>
    <t>OSTATNÍ POŽADAVKY - HLAVNÍ MOSTNÍ PROHLÍDKA</t>
  </si>
  <si>
    <t>HMP</t>
  </si>
  <si>
    <t>hlavní mostní prohlídka dle ČSN 73 6221</t>
  </si>
  <si>
    <t>položka zahrnuje : 
- úkony dle ČSN 73 6221 
- provedení hlavní mostní prohlídky oprávněnou fyzickou nebo právnickou osobou 
- vyhotovení záznamu (protokolu), který jednoznačně definuje stav mostu</t>
  </si>
  <si>
    <t>16</t>
  </si>
  <si>
    <t>02990</t>
  </si>
  <si>
    <t>OSTATNÍ POŽADAVKY - INFORMAČNÍ TABULE</t>
  </si>
  <si>
    <t>obsah a umístění upřesní TDS</t>
  </si>
  <si>
    <t>infotabule na zú a kú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</si>
  <si>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</si>
  <si>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17</t>
  </si>
  <si>
    <t>03100</t>
  </si>
  <si>
    <t>ZAŘÍZENÍ STAVENIŠTĚ - ZŘÍZENÍ, PROVOZ, DEMONTÁŽ</t>
  </si>
  <si>
    <t>ZS dle potřeb zhotovitele</t>
  </si>
  <si>
    <t>zařízení staveniště v trase stezky</t>
  </si>
  <si>
    <t>zahrnuje objednatelem povolené náklady na pořízení (event. pronájem), provozování, udržování a likvidaci zhotovitelova zařízení</t>
  </si>
  <si>
    <t>Zemní práce</t>
  </si>
  <si>
    <t>18</t>
  </si>
  <si>
    <t>121108</t>
  </si>
  <si>
    <t>SEJMUTÍ ORNICE NEBO LESNÍ PŮDY S ODVOZEM DO 20KM</t>
  </si>
  <si>
    <t>M3</t>
  </si>
  <si>
    <t>skrývka ornice, vhodnost a množství ornice pro zpětné použití v místě posoudí TDS</t>
  </si>
  <si>
    <t>před lávkou mezi ploty 60.0*5.0*0.2=60,000 [A] 
za lávkou v trase stezky 110.0*5.0*0.2=110,000 [B] 
manipulační plocha 70.0*20.0*0.2=280,000 [C] 
Celkem: A+B+C=450,000 [D]</t>
  </si>
  <si>
    <t>položka zahrnuje sejmutí ornice bez ohledu na tloušťku vrstvy a její vodorovnou dopravu 
nezahrnuje uložení na trvalou skládku</t>
  </si>
  <si>
    <t>Ostatní konstrukce a práce</t>
  </si>
  <si>
    <t>19</t>
  </si>
  <si>
    <t>93311</t>
  </si>
  <si>
    <t>ZATĚŽOVACÍ ZKOUŠKA MOSTU STATICKÁ 1. POLE DO 300M2</t>
  </si>
  <si>
    <t>ZAT ZK statická včetně zatížení lehká nákladní vozidla s rozneseným zatížením minimálně 250kg/m2 na celoup plochu lávky</t>
  </si>
  <si>
    <t>ná základě podkladů pro zatěžocvací zkoušku TDS a AD upřesní množství a umístění vozidel a to podle toho, jaká vozidla zhotovitel sežene</t>
  </si>
  <si>
    <t>- podklady a dokumentaci zkoušky 
- výrobní dokumentace potřebných zařízení 
- stavební práce spojené s přípravou a provedením zkoušky (zřízení a odstranění) 
- veškerá zkušební zařízení vč. opotřebení a nájmu 
- výpomoce při vlastní zkoušce 
- dodání zatěžovacích prostředků a hmot, manipulaci s nimi a jejich opotřebení a nájem 
- přeprava zatěžovacích prostředků a hmot na stavbu a zpět, včetně zajížďky k váze a vážních poplatků 
- provedení vlastní zkoušky a její vyhodnocení, včetně všech měření a dalších potřebných činností</t>
  </si>
  <si>
    <t>SO 101</t>
  </si>
  <si>
    <t>Komunikace</t>
  </si>
  <si>
    <t>014111</t>
  </si>
  <si>
    <t>POPLATKY ZA SKLÁDKU TYP S-IO (INERTNÍ ODPAD)</t>
  </si>
  <si>
    <t>zeminy bez kontaminace, vhodnost pro zpětné použití posoudí TDS</t>
  </si>
  <si>
    <t>odkop pro násyp stezky na dvou místech 5.0*0.2*25.0*2=50,000 [A]</t>
  </si>
  <si>
    <t>zahrnuje veškeré poplatky provozovateli skládky související s uložením odpadu na skládce.</t>
  </si>
  <si>
    <t>11020</t>
  </si>
  <si>
    <t>VŠEOBECNÉ VYKLIZENÍ ZEMĚDĚLSKÝCH PLOCH</t>
  </si>
  <si>
    <t>trasa před lávkou 60.0*4.0=240,000 [A] 
trasa za lávkou 110.0*4.0=440,000 [B] 
manipulační plocha za lávkou 70.0*20.0=1 400,000 [C] 
Celkem: A+B+C=2 080,000 [D]</t>
  </si>
  <si>
    <t>zahrnuje odstranění všech překážek pro uskutečnění stavby s výjimkou sejmutí ornice a podorničních vrstev</t>
  </si>
  <si>
    <t>11090</t>
  </si>
  <si>
    <t>VŠEOBECNÉ VYKLIZENÍ OSTATNÍCH PLOCH</t>
  </si>
  <si>
    <t>vyklizení a vyčištění včetně odvozu</t>
  </si>
  <si>
    <t>příjezdová cesta u kú u hasičů 150.0*4.0=600,000 [A]</t>
  </si>
  <si>
    <t>zahrnuje odstranění všech překážek pro uskutečnění stavby</t>
  </si>
  <si>
    <t>112048</t>
  </si>
  <si>
    <t>KÁCENÍ STROMŮ D KMENE DO 0,3M S ODSTRANĚNÍM PAŘEZŮ, ODVOZ DO 20KM</t>
  </si>
  <si>
    <t>náletová vegetace průměr kmene do 25cm</t>
  </si>
  <si>
    <t>strom mezi ploty před lávkou 1=1,000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</si>
  <si>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</si>
  <si>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123838</t>
  </si>
  <si>
    <t>ODKOP PRO SPOD STAVBU SILNIC A ŽELEZNIC TŘ. II, ODVOZ DO 20KM</t>
  </si>
  <si>
    <t>vhodnost pro zpětné využití posoudí TDS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</si>
  <si>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</si>
  <si>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17180</t>
  </si>
  <si>
    <t>ULOŽENÍ SYPANINY DO NÁSYPŮ Z NAKUPOVANÝCH MATERIÁLŮ</t>
  </si>
  <si>
    <t>hutnění po vrstvách na Id=0.9, na pláni Edef=45MPa</t>
  </si>
  <si>
    <t>násyp zemního tělesa stezky (odhad průměrné tloušťky) (60.0+110.0)*0.2*5.0=170,000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</si>
  <si>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</si>
  <si>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17310</t>
  </si>
  <si>
    <t>ZEMNÍ KRAJNICE A DOSYPÁVKY SE ZHUTNĚNÍM</t>
  </si>
  <si>
    <t>dosypání krajnic recyklátem, humózní zeminou nebo přímo humusem</t>
  </si>
  <si>
    <t>krajnice podél stezky (60.0+110.0)*2*0.25*0.15=12,750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</si>
  <si>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</si>
  <si>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18220</t>
  </si>
  <si>
    <t>ROZPROSTŘENÍ ORNICE VE SVAHU</t>
  </si>
  <si>
    <t>předpoklad použití místního humusu ze skrývky</t>
  </si>
  <si>
    <t>na svazích podél stezky (60.0+110.0)*2*1.25*0.20=85,000 [A]</t>
  </si>
  <si>
    <t>položka zahrnuje: 
nutné přemístění ornice z dočasných skládek vzdálených do 50m 
rozprostření ornice v předepsané tloušťce ve svahu přes 1:5</t>
  </si>
  <si>
    <t>18242</t>
  </si>
  <si>
    <t>ZALOŽENÍ TRÁVNÍKU HYDROOSEVEM NA ORNICI</t>
  </si>
  <si>
    <t>vhodné travní semeno určí TDS</t>
  </si>
  <si>
    <t>na svazích podél stezky (60.0+110.0)*2*1.25=425,000 [A]</t>
  </si>
  <si>
    <t>Zahrnuje dodání předepsané travní směsi, hydroosev na ornici, zalévání, první pokosení, to vše bez ohledu na sklon terénu</t>
  </si>
  <si>
    <t>Základy</t>
  </si>
  <si>
    <t>212636</t>
  </si>
  <si>
    <t>TRATIVODY KOMPL Z TRUB Z PLAST HM DN DO 150MM, RÝHA TŘ II</t>
  </si>
  <si>
    <t>M</t>
  </si>
  <si>
    <t>PVC DN 150 SN 8</t>
  </si>
  <si>
    <t>u polní cesty na kú 15.0=15,000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</si>
  <si>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</si>
  <si>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56330</t>
  </si>
  <si>
    <t>VOZOVKOVÉ VRSTVY ZE ŠTĚRKODRTI</t>
  </si>
  <si>
    <t>ŠD 2x150</t>
  </si>
  <si>
    <t>drenážní a vyrovnávací vrstva vozovky ŠDb (60.0+110.0)*5.0*0.15=127,500 [A] 
roznášecí vrstva vozovky ŠDa (60.0+110.0)*5.0*0.15=127,500 [B] 
Celkem: A+B=255,000 [C]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</si>
  <si>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</si>
  <si>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572223</t>
  </si>
  <si>
    <t>SPOJOVACÍ POSTŘIK Z EMULZE DO 1,0KG/M2</t>
  </si>
  <si>
    <t>PSE 0,6kg/m2</t>
  </si>
  <si>
    <t>spojovací postřik pod obrusnou vrstvou (60.0+110.0)*4.5=765,000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</si>
  <si>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</si>
  <si>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574A03</t>
  </si>
  <si>
    <t>ASFALTOVÝ BETON PRO OBRUSNÉ VRSTVY ACO 11</t>
  </si>
  <si>
    <t>ACO 11 50mm</t>
  </si>
  <si>
    <t>obrusná vrstva vozovky (60.0+110.0)*3.1*0.05=26,350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</si>
  <si>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</si>
  <si>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574E06</t>
  </si>
  <si>
    <t>ASFALTOVÝ BETON PRO PODKLADNÍ VRSTVY ACP 16+, 16S</t>
  </si>
  <si>
    <t>ACP 16 60mm</t>
  </si>
  <si>
    <t>podkladní vrstva vozovky (60.0+110.0)*4.5*0.06=45,900 [A]</t>
  </si>
  <si>
    <t>Potrubí</t>
  </si>
  <si>
    <t>87533</t>
  </si>
  <si>
    <t>POTRUBÍ DREN Z TRUB PLAST DN DO 150MM</t>
  </si>
  <si>
    <t>PVC DN 150 SN 8 drenážní trubka perforovaná</t>
  </si>
  <si>
    <t>podél násypu v úsecích dle sklonu terénu 90.0+3*6.0=108,000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</si>
  <si>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</si>
  <si>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914121</t>
  </si>
  <si>
    <t>DOPRAVNÍ ZNAČKY ZÁKLADNÍ VELIKOSTI OCELOVÉ FÓLIE TŘ 1 - DODÁVKA A MONTÁŽ</t>
  </si>
  <si>
    <t>SDZ</t>
  </si>
  <si>
    <t>označení cyklostezky začátek v obou směrech C10a 2=2,000 [A] 
označení cyklostezky konecv obou směrech C10b 2=2,000 [B] 
zákaz vjezdu všech motorových vozidel na obou koncích B11 2=2,000 [C] 
Celkem: A+B+C=6,000 [D]</t>
  </si>
  <si>
    <t>položka zahrnuje: 
- dodávku a montáž značek v požadovaném provedení</t>
  </si>
  <si>
    <t>914621</t>
  </si>
  <si>
    <t>DOPRAV ZNAČKY 150X150CM OCEL FÓLIE TŘ 1 - DODÁVKA A MONT</t>
  </si>
  <si>
    <t>včetně osazení</t>
  </si>
  <si>
    <t>pro C10a a B11 na obou koncích 2=2,000 [A] 
pro C10b na konci 2=2,000 [B] 
Celkem: A+B=4,000 [D]</t>
  </si>
  <si>
    <t>917224</t>
  </si>
  <si>
    <t>SILNIČNÍ A CHODNÍKOVÉ OBRUBY Z BETONOVÝCH OBRUBNÍKŮ ŠÍŘ 150MM</t>
  </si>
  <si>
    <t>včetně lože z betonu</t>
  </si>
  <si>
    <t>zapuštěné obruby na začátku i konci stezky 5.0*2=10,000 [A]</t>
  </si>
  <si>
    <t>Položka zahrnuje: 
dodání a pokládku betonových obrubníků o rozměrech předepsaných zadávací dokumentací 
betonové lože i boční betonovou opěrku.</t>
  </si>
  <si>
    <t>919111</t>
  </si>
  <si>
    <t>ŘEZÁNÍ ASFALTOVÉHO KRYTU VOZOVEK TL DO 50MM</t>
  </si>
  <si>
    <t>rozsah upřesní TDS dle poškození vozovky</t>
  </si>
  <si>
    <t>řezání pro napojení a obnovu vozovky na zú 6.0*2=12,000 [A]</t>
  </si>
  <si>
    <t>položka zahrnuje řezání vozovkové vrstvy v předepsané tloušťce, včetně spotřeby vody</t>
  </si>
  <si>
    <t>SO 201</t>
  </si>
  <si>
    <t>Lávka přes silnici I/9</t>
  </si>
  <si>
    <t>výkopy pro opěry 5.0*7.0*1.0+6.0*7.0*1.5=98,000 [A] 
vývrtek pro piloty pod opěrami lávky 8.0*4*2*3.14*0.8^2/4=32,154 [B] 
Celkem: A+B=130,154 [C]</t>
  </si>
  <si>
    <t>111208</t>
  </si>
  <si>
    <t>ODSTRANĚNÍ KŘOVIN S ODVOZEM DO 20KM</t>
  </si>
  <si>
    <t>křoviny v podrostu náletové vegetace včetně úpravy a naložení k odvozu</t>
  </si>
  <si>
    <t>v zářezu silnice I/9 18.0*7.0*2=252,000 [A]</t>
  </si>
  <si>
    <t>odstranění křovin a stromů do průměru 100 mm 
doprava dřevin na předepsanou vzdálenost 
spálení na hromadách nebo štěpkování</t>
  </si>
  <si>
    <t>na svazích zářezu I/9 (odhad počtu stromů na obou stranách) 30+20=50,000 [A]</t>
  </si>
  <si>
    <t>131838</t>
  </si>
  <si>
    <t>HLOUBENÍ JAM ZAPAŽ I NEPAŽ TŘ. II, ODVOZ DO 20KM</t>
  </si>
  <si>
    <t>vhodnost pro zpětné použití posoudí TDS</t>
  </si>
  <si>
    <t>výkopy pro opěry 5.0*7.0*1.0+6.0*7.0*1.5=98,000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</si>
  <si>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</si>
  <si>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na svazích obsypu opěr lávky 2.0*2.0*0.2*4=3,200 [A]</t>
  </si>
  <si>
    <t>na svazích obsypu opěr lávky 2.0*2.0*4=16,000 [A]</t>
  </si>
  <si>
    <t>224325</t>
  </si>
  <si>
    <t>PILOTY ZE ŽELEZOBETONU C30/37</t>
  </si>
  <si>
    <t>piloty na příkaz TDS dle posouzení základové spáry geologem</t>
  </si>
  <si>
    <t>piloty pod opěrami lávky 3.14*0.8^2/4*8.0*4*2=32,154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</si>
  <si>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</si>
  <si>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</si>
  <si>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</si>
  <si>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T</t>
  </si>
  <si>
    <t>odhad stupně vyztužení: 
piloty pod opěrami lávky 3.14*0.8^2/4*8.0*4*2*0.015*7.85=3,786 [A]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</si>
  <si>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</si>
  <si>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264230</t>
  </si>
  <si>
    <t>VRTY PRO PILOTY TŘ. II D DO 800MM</t>
  </si>
  <si>
    <t>piloty pod opěrami lávky 8.0*4*2=64,000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</si>
  <si>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</si>
  <si>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Svislé konstrukce</t>
  </si>
  <si>
    <t>327325</t>
  </si>
  <si>
    <t>ZDI OPĚRNÉ, ZÁRUBNÍ, NÁBŘEŽNÍ ZE ŽELEZOVÉHO BETONU DO C30/37</t>
  </si>
  <si>
    <t>včetně bednění a nátěrů</t>
  </si>
  <si>
    <t>základy opěr 2.5*6.6*0.85*2=28,050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</si>
  <si>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</si>
  <si>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327365</t>
  </si>
  <si>
    <t>VÝZTUŽ ZDÍ OPĚRNÝCH, ZÁRUBNÍCH, NÁBŘEŽNÍCH Z OCELI 10505, B500B</t>
  </si>
  <si>
    <t>včetně uložení a vyvázání armokoše s provařením a vývody</t>
  </si>
  <si>
    <t>odhad stupně vyztužení: 
základy opěr 2.5*6.6*0.85*2*0.02*7.85=4,404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</si>
  <si>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</si>
  <si>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333325</t>
  </si>
  <si>
    <t>MOSTNÍ OPĚRY A KŘÍDLA ZE ŽELEZOVÉHO BETONU DO C30/37</t>
  </si>
  <si>
    <t>dříky opěr 2.0*1.6*5.6*2=35,840 [A]</t>
  </si>
  <si>
    <t>333365</t>
  </si>
  <si>
    <t>VÝZTUŽ MOSTNÍCH OPĚR A KŘÍDEL Z OCELI 10505, B500B</t>
  </si>
  <si>
    <t>odhad stupně vyztužení: 
dříky opěr 2.0*1.6*5.6*2*0.02*7.85=5,627 [A]</t>
  </si>
  <si>
    <t>Vodorovné konstrukce</t>
  </si>
  <si>
    <t>421325</t>
  </si>
  <si>
    <t>MOSTNÍ NOSNÉ DESKOVÉ KONSTRUKCE ZE ŽELEZOBETONU C30/37</t>
  </si>
  <si>
    <t>včetně bednění na skruži (konstrukce skruže v samostatné položce)</t>
  </si>
  <si>
    <t>zavěšená deska mostovky 4.5*0.23*53.0=54,855 [A]</t>
  </si>
  <si>
    <t>421365</t>
  </si>
  <si>
    <t>VÝZTUŽ MOSTNÍ DESKOVÉ KONSTRUKCE Z OCELI 10505, B500B</t>
  </si>
  <si>
    <t>včetně uložení a vyvázání armokoše s provařením a vývody, včetně osazení kotevních přípravků závěsů</t>
  </si>
  <si>
    <t>odhad stupně vyztužení: 
zavěšená deska mostovky 4.5*0.23*53.0*0.04*7.85=17,224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</si>
  <si>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</si>
  <si>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422423</t>
  </si>
  <si>
    <t>ZÁVĚSY TRÁMOVÝCH MOSTŮ Z PŘEDPÍNACÍCH TYČÍ D 30MM</t>
  </si>
  <si>
    <t>montážní táhlo včetně odstranění</t>
  </si>
  <si>
    <t>dočasné sepnutí konců oblouků při osazování 60.0*4=240,000 [A]</t>
  </si>
  <si>
    <t>položka zahrnuje: 
- kompletní aktivní kotvy dle zadávací dokumentace s protikorozní ochranou a s předepsanou výplní, pro předepsanou mezní sílu 
- kompletní pasivní kotvy dle zadávací dokumentace s protikorozní ochranou a s předepsanou výplní, pro předepsanou mezní sílu 
- závěsy z tyčí pro předepsanou mezní sílu včetně nutných přesahů, s předepsanou protikorozní ochranou, s předepsanou ochrannou vrstvou, výplní, spojky, napínáky, předpjetí, i po etapách 
- deviátory, ochranu proti vandalizmu 
- montáže všech zařízení, mimostaveništní a vnitrostaveništní dopravu 
- pomocné konstrukce (např. lešení), zařízení, přístroje 
- předepsané zkoušky včetně písemných protokolů 
- vykazuje se délka mezi vnějšími líci kotevních desek</t>
  </si>
  <si>
    <t>42417A</t>
  </si>
  <si>
    <t>MOSTNÍ NOSNÍKY Z OCELI S 235</t>
  </si>
  <si>
    <t>včetně osazení a zajištění stability při osazení a betonáži opěr</t>
  </si>
  <si>
    <t>pomocný kotevní přípravek do základů: 
UPN100 (1.2+1.4+1.7)*2*4*10.6/1000=0,365 [A] 
L100/100/10 1.6*4*4*24.6/1000=0,630 [B] 
Celkem: A+B=0,995 [C]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</si>
  <si>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</si>
  <si>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42417B</t>
  </si>
  <si>
    <t>MOSTNÍ NOSNÍKY Z OCELI S 355</t>
  </si>
  <si>
    <t>včetně dopravy dílů, montážních svarů na stavbě s obnovou PKO, předmontáže a osazení</t>
  </si>
  <si>
    <t>oblouky z TR406/20 2*55.97*191/1000=21,381 [A] 
příčníky mezi oblouky z TR219/16 2*(3.1+2.9+2.5)*80.1/1000=1,362 [B] 
styčníky závěsů z P22  0.15*0.25*0.022*15*4*7.85=0,389 [C] 
kotevní přípravky pro závěsy do desky 0.2*0.28*0.02*2*(10*4+2)*7.85=0,739 [D] 
kotevní desky na čelech oblouků (3.14*0.74^2/4*0.03*3-3.14*0.4^2/4*0.03)*7.85=0,274 [E] 
Celkem: A+B+C+D+E=24,145 [F]</t>
  </si>
  <si>
    <t>42417C</t>
  </si>
  <si>
    <t>MOSTNÍ NOSNÍKY Z OCELI S 460</t>
  </si>
  <si>
    <t>dopínatelné závěsy včetně PKO, kompletní systém včetně těsnění kontramatky</t>
  </si>
  <si>
    <t>závěsy M30 mostovky vějířovité (1.26+2.13+2.73+3.49+3.9+4.43+4.76+4.97+5.16+5.24)*4*6.313/1000=0,961 [A] 
závěsy M30 podélného zavětrování ve svislém směru (6.4+6.8+7.04+6.36)*4*6.313/1000=0,672 [B] 
táhla M30 diagonálního zavětrování oblouků 3.6*6*6.313/1000=0,136 [C] 
dopínatelné koncovky M30 táhel a závěsů ((10+14)*2*4+6*2)*5.5/1000=1,122 [D] 
Celkem: A+B+C+D=2,891 [E]</t>
  </si>
  <si>
    <t>20</t>
  </si>
  <si>
    <t>451313</t>
  </si>
  <si>
    <t>PODKLADNÍ A VÝPLŇOVÉ VRSTVY Z PROSTÉHO BETONU C16/20</t>
  </si>
  <si>
    <t>včetně bednících rámečků</t>
  </si>
  <si>
    <t>podkladní beton pod základy 7.0*2.9*0.2*2=8,120 [A]</t>
  </si>
  <si>
    <t>21</t>
  </si>
  <si>
    <t>457313</t>
  </si>
  <si>
    <t>VYROVNÁVACÍ A SPÁDOVÝ PROSTÝ BETON C16/20</t>
  </si>
  <si>
    <t>betonáž do kontaktu s výkopem</t>
  </si>
  <si>
    <t>spádový beton pod drenáž (7.0+2*5.0)*0.3*0.6*2=6,120 [A]</t>
  </si>
  <si>
    <t>22</t>
  </si>
  <si>
    <t>45852</t>
  </si>
  <si>
    <t>VÝPLŇ ZA OPĚRAMI A ZDMI Z KAMENIVA DRCENÉHO</t>
  </si>
  <si>
    <t>ŠD 16-32</t>
  </si>
  <si>
    <t>drenážní obsyp drenáže za opěrami (7.0+2*5.0)*0.3*0.5*2=5,100 [A] 
drenážní vrstva na rubu opěr 2.0*7.0*0.25*2=7,000 [B] 
Celkem: A+B=12,100 [C]</t>
  </si>
  <si>
    <t>položka zahrnuje dodávku předepsaného kameniva, mimostaveništní a vnitrostaveništní dopravu a jeho uložení 
není-li v zadávací dokumentaci uvedeno jinak, jedná se o nakupovaný materiál</t>
  </si>
  <si>
    <t>23</t>
  </si>
  <si>
    <t>458523</t>
  </si>
  <si>
    <t>VÝPLŇ ZA OPĚRAMI A ZDMI Z KAMENIVA DRCENÉHO, INDEX ZHUTNĚNÍ ID DO 0,9</t>
  </si>
  <si>
    <t>nesoudržná zemina hutněná po vrstvách</t>
  </si>
  <si>
    <t>zásyp za opěrami 7.0*1.4*1.4*2=27,440 [A] 
obsyp boků opěr 2.0*2.0*1.4*4=22,400 [B] 
obsyp líce opěr z čela 7.0*1.0*1.0*2=14,000 [C] 
Celkem: A+B+C=63,840 [D]</t>
  </si>
  <si>
    <t>24</t>
  </si>
  <si>
    <t>465511</t>
  </si>
  <si>
    <t>DLAŽBY Z LOMOVÉHO KAMENE NA SUCHO</t>
  </si>
  <si>
    <t>lomový kámen čedič nebo žula</t>
  </si>
  <si>
    <t>opevnění lavice před opěrami 8.0*2.0*0.2*2=6,400 [A]</t>
  </si>
  <si>
    <t>položka zahrnuje: 
- nutné zemní práce (svahování, úpravu pláně a pod.) 
- dodávku a položení dlažby z lomového kamene do předepsaného tvaru 
- spárování, těsnění, tmelení a vyplnění spar případně s vyklínováním 
- úprava povrchu pro odvedení srážkové vody 
- nezahrnuje podklad pod dlažbu, vykazuje se samostatně položkami SD 45</t>
  </si>
  <si>
    <t>Přidružená stavební výroba</t>
  </si>
  <si>
    <t>25</t>
  </si>
  <si>
    <t>711337</t>
  </si>
  <si>
    <t>IZOLACE PODZEMNÍCH OBJEKTŮ PROTI VOLNĚ STÉKAJÍCÍ VODĚ Z PE FÓLIÍ</t>
  </si>
  <si>
    <t>PE folie v pískovém loži</t>
  </si>
  <si>
    <t>těsnící PE folie za opěrami zatažená pod drenáž 2.0*7.0*2=28,000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</si>
  <si>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geotextilii, cementový potěr, izolační přizdívku</t>
  </si>
  <si>
    <t>26</t>
  </si>
  <si>
    <t>711415</t>
  </si>
  <si>
    <t>IZOLACE MOSTOVEK CELOPLOŠ POLYMERNÍ</t>
  </si>
  <si>
    <t>přímo pojížděná izolace s protiskluzovou úpravou</t>
  </si>
  <si>
    <t>izolace na mostě s přetažením na opěry a boky desky (57.0+2*1.4)*(4.3+2*0.6)=328,900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</si>
  <si>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</si>
  <si>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27</t>
  </si>
  <si>
    <t>u opěr lávky (7.0+2*5.0)*2=34,000 [A]</t>
  </si>
  <si>
    <t>28</t>
  </si>
  <si>
    <t>87626</t>
  </si>
  <si>
    <t>CHRÁNIČKY Z TRUB PLAST DN DO 80MM</t>
  </si>
  <si>
    <t>PVC DN 60</t>
  </si>
  <si>
    <t>chráničky v římsové části desky mostovky 56.0*2=112,000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</si>
  <si>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</si>
  <si>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29</t>
  </si>
  <si>
    <t>87627</t>
  </si>
  <si>
    <t>CHRÁNIČKY Z TRUB PLASTOVÝCH DN DO 100MM</t>
  </si>
  <si>
    <t>PVC DN 100 SN 8</t>
  </si>
  <si>
    <t>chráničky v obou předpolích pro VO 5.0*2=10,000 [A]</t>
  </si>
  <si>
    <t>30</t>
  </si>
  <si>
    <t>9112B1</t>
  </si>
  <si>
    <t>ZÁBRADLÍ MOSTNÍ SE SVISLOU VÝPLNÍ - DODÁVKA A MONTÁŽ</t>
  </si>
  <si>
    <t>zábradlí s přípravou pro montáž dolního madla s LED osvětlením (madlo je součást SO 401)</t>
  </si>
  <si>
    <t>zábradlí na lávce včetně zapuštění madel do terénu 56.0*2=112,000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</si>
  <si>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</si>
  <si>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31</t>
  </si>
  <si>
    <t>91355</t>
  </si>
  <si>
    <t>EVIDENČNÍ ČÍSLO MOSTU</t>
  </si>
  <si>
    <t>ev.č.mostu a umístění upřesní TDS ve spolupráci s investorem</t>
  </si>
  <si>
    <t>ev.č.mostu na začátku i konci lávky 2=2,000 [A]</t>
  </si>
  <si>
    <t>položka zahrnuje štítek s evidenčním číslem mostu, sloupek dopravní značky včetně osazení a nutných zemních prací a zabetonování</t>
  </si>
  <si>
    <t>32</t>
  </si>
  <si>
    <t>914921</t>
  </si>
  <si>
    <t>SLOUPKY A STOJKY DOPRAVNÍCH ZNAČEK Z OCEL TRUBEK DO PATKY - DODÁVKA A MONTÁŽ</t>
  </si>
  <si>
    <t>včetně výkopu, betonových patek a osazení</t>
  </si>
  <si>
    <t>pro ev.č.mostu 2=2,000 [A]</t>
  </si>
  <si>
    <t>položka zahrnuje: 
- sloupky a upevňovací zařízení včetně jejich osazení (betonová patka, zemní práce)</t>
  </si>
  <si>
    <t>33</t>
  </si>
  <si>
    <t>rozsah upřesní TDS dle skutečného provedení šířky vozovky u opěr</t>
  </si>
  <si>
    <t>řezání pro EMZ a pro zálivku pod ním na konci opěr 7.0*4*2=56,000 [A]</t>
  </si>
  <si>
    <t>34</t>
  </si>
  <si>
    <t>93132</t>
  </si>
  <si>
    <t>TĚSNĚNÍ DILATAČ SPAR ASF ZÁLIVKOU MODIFIK</t>
  </si>
  <si>
    <t>včetně vyčištění spáry a adhezně penetračních nátěrů</t>
  </si>
  <si>
    <t>asfaltová zálivka řezaných spar pod EMZ 7.0*2*0.02*0.05=0,014 [A]</t>
  </si>
  <si>
    <t>položka zahrnuje dodávku a osazení předepsaného materiálu, očištění ploch spáry před úpravou, očištění okolí spáry po úpravě 
nezahrnuje těsnící profil</t>
  </si>
  <si>
    <t>35</t>
  </si>
  <si>
    <t>93133</t>
  </si>
  <si>
    <t>TĚSNĚNÍ DILATAČNÍCH SPAR POLYURETANOVÝM TMELEM</t>
  </si>
  <si>
    <t>PUR tmel, rozsah upřesní TDS dle provedení přechodu chrániček z desky do opěr</t>
  </si>
  <si>
    <t>těsnění přechodu chrániček okolo paty oblouku 0.05*0.02*0.8*4=0,003 [A]</t>
  </si>
  <si>
    <t>36</t>
  </si>
  <si>
    <t>93160</t>
  </si>
  <si>
    <t>MOSTNÍ ZÁVĚRY ELASTICKÉ</t>
  </si>
  <si>
    <t>EMZ přes obrusnou vrstvu předpolí a do ozubu v opěře, provedení dle TP 80 s odpovídající frakcí a množstvím kostry včetně separační vrstvy vespod a spojovacích můstků na bocích</t>
  </si>
  <si>
    <t>na koncích lávky 0.05*0.4*7.0*2=0,280 [A]</t>
  </si>
  <si>
    <t>- zahrnuje veškeré práce spojené s kompletním provedením mostních závěrů od úrovně izolace, t.j. položení pracovní separační vrstvy na hotovou izolaci před pokládkou vozovky, vyříznutí a vybourání položené vozovky v prostoru dilatace, dodávka a montáž metalizovaných krycích plechů, položení definitivní separační vrstvy a provedení vlastního mostního závěru zálivkovou hmotou</t>
  </si>
  <si>
    <t>37</t>
  </si>
  <si>
    <t>936501</t>
  </si>
  <si>
    <t>DROBNÉ DOPLŇK KONSTR KOVOVÉ NEREZ</t>
  </si>
  <si>
    <t>KG</t>
  </si>
  <si>
    <t>kotvy včetně matic, podložek a krytek</t>
  </si>
  <si>
    <t>kotvy (M36) hlavních oblouků k zabetonovaným kotevním přípravkům 3.14*0.036^2/4*0.5*7850*12*4=191,671 [A]</t>
  </si>
  <si>
    <t>položka zahrnuje: 
- dílenská dokumentace, včetně technologického předpisu spojování 
- dodání  materiálu  v požadované kvalitě a výroba konstrukce i dílenská (včetně  pomůcek,  přípravků a prostředků pro výrobu) bez ohledu na náročnost a její hmotnost, dílenská montáž 
- dodání spojovacího materiálu 
- zřízení  montážních  a  dilatačních  spojů,  spar, včetně potřebných úprav, vložek, opracování, očištění a ošetření 
- podpěr. konstr. a lešení všech druhů pro montáž konstrukcí i doplňkových, včetně požadovaných otvorů, ochranných a bezpečnostních opatření a základů pro tyto konstrukce a lešení 
- jakákoliv doprava a manipulace dílců  a  montážních  sestav,  včetně  dopravy konstrukce z výrobny na stavbu 
- montáž konstrukce na staveništi, včetně montážních prostředků a pomůcek a zednických výpomocí 
- výplň, těsnění a tmelení spar a spojů 
- čištění konstrukce a odstranění všech vrubů (vrypy, otlačeniny a pod.) 
- všechny druhy ocelového kotvení 
- dílenskou přejímku a montážní prohlídku, včetně požadovaných dokladů 
- zřízení kotevních otvorů nebo jam, nejsou-li částí jiné konstrukce, jejich úpravy, očištění a ošetření 
- osazení kotvení nebo přímo částí konstrukce do podpůrné konstrukce nebo do zeminy 
- výplň kotevních otvorů  (příp.  podlití  patních  desek)  maltou,  betonem  nebo  jinou speciální hmotou, vyplnění jam zeminou 
- předepsanou protikorozní ochranu a nátěry konstrukcí 
- osazení měřících zařízení a úpravy pro ně 
- ochranná opatření před účinky bludných proudů</t>
  </si>
  <si>
    <t>38</t>
  </si>
  <si>
    <t>94890</t>
  </si>
  <si>
    <t>PODPĚRNÉ SKRUŽE - ZŘÍZENÍ A ODSTRANĚNÍ</t>
  </si>
  <si>
    <t>M3OP</t>
  </si>
  <si>
    <t>typ podpěr dle zvyklostí zhotovitele, např. PIŽMO</t>
  </si>
  <si>
    <t>podpěrné bárky pod skruž nad silnicí 2.4*2.4*(4.6+7.5)*2=139,392 [A]</t>
  </si>
  <si>
    <t>Položka zahrnuje dovoz, montáž, údržbu, opotřebení (nájemné), demontáž, konzervaci, odvoz.</t>
  </si>
  <si>
    <t>39</t>
  </si>
  <si>
    <t>94894</t>
  </si>
  <si>
    <t>PODPĚRNÉ SKRUŽE KOVOVÉ</t>
  </si>
  <si>
    <t>nosníky skruže bednění dle možností a vyklostí zhotovitele</t>
  </si>
  <si>
    <t>nosná skruž pro bednění nad silnicí: 
ve středních polích např.IPN500 12.0*5*3*140.0/1000=25,200 [A] 
v krajních polích např.IPN400 8.0*5*2*92.3/1000=7,384 [B] 
Celkem: A+B=32,584 [C]</t>
  </si>
  <si>
    <t>SO 401</t>
  </si>
  <si>
    <t>Veřejné osvětlení</t>
  </si>
  <si>
    <t>014101</t>
  </si>
  <si>
    <t>POPLATKY ZA SKLÁDKU</t>
  </si>
  <si>
    <t>zemina bez kontaminace</t>
  </si>
  <si>
    <t>přebytečná zemina z výkopů</t>
  </si>
  <si>
    <t>POPLATKY ZA SKLÁDKU přebytečná zemina z výkopů</t>
  </si>
  <si>
    <t>015130</t>
  </si>
  <si>
    <t>POPLATKY ZA LIKVIDACŮ ODPADŮ NEKONTAMINOVANÝCH - 17 03 02 VYBOURANÝ ASFALTOVÝ BETON BEZ DEHTU</t>
  </si>
  <si>
    <t>přebytečný asfalt z výkopů</t>
  </si>
  <si>
    <t>POPLATKY ZA LIKVIDACŮ ODPADŮ NEKONTAMINOVANÝCH - 17 03 02 VYBOURANÝ ASFALTOVÝ BETON BEZ DEHTU přebytečná asfaůt z výkopů</t>
  </si>
  <si>
    <t>včetně vytýčení správcem</t>
  </si>
  <si>
    <t>kolizní vedení v trase</t>
  </si>
  <si>
    <t>029111</t>
  </si>
  <si>
    <t>OSTATNÍ POŽADAVKY - GEODETICKÉ ZAMĚŘENÍ</t>
  </si>
  <si>
    <t>vytyčení a zaměření skutečného provedení</t>
  </si>
  <si>
    <t>02944</t>
  </si>
  <si>
    <t>OSTATNÍ POŽADAVKY - VYPRAC DOK SKUTEČ PROVEDENÍ V DIGITÁLNÍ FORMĚ</t>
  </si>
  <si>
    <t>na zákadě zaměření skutečného provedení</t>
  </si>
  <si>
    <t>029522</t>
  </si>
  <si>
    <t>OSTATNÍ POŽADAVKY - REVIZNÍ ZPRÁVY</t>
  </si>
  <si>
    <t>včetně zkoušky svítivosti</t>
  </si>
  <si>
    <t>113436</t>
  </si>
  <si>
    <t>ODSTRAN KRYTU ZPEVNĚNÝCH PLOCH S ASFALT POJIVEM VČET PODKLADU ODVOZ DO 12km 0,5*0,2*9</t>
  </si>
  <si>
    <t>komunikace (silnice)</t>
  </si>
  <si>
    <t>ODSTRAN KRYTU ZPEVNĚNÝCH PLOCH S ASFALT POJIVEM VČET PODKLADU ODVOZ DO 12km 0,5*0,2*9 – komunikace (silnice)</t>
  </si>
  <si>
    <t>12110</t>
  </si>
  <si>
    <t>SEJMUTÍ ORNICE NEBO LESNÍ PŮDY</t>
  </si>
  <si>
    <t>volný terén 0.5*0.1*55=2,750 [A]</t>
  </si>
  <si>
    <t>SEJMUTÍ ORNICE NEBO LESNÍ PŮDY 0,5*0,1*55 (volný terén)</t>
  </si>
  <si>
    <t>13173</t>
  </si>
  <si>
    <t>HLOUBENÍ JAM ZAPAŽ I NEPAŽ TŘ. I 6x0,91m3</t>
  </si>
  <si>
    <t>jáma pro stožárový základ - stožárový základ 1,45-0,54=0,910 [A]</t>
  </si>
  <si>
    <t>HLOUBENÍ JAM ZAPAŽ I NEPAŽ TŘ. I 6x0,91m3 (jáma pro stožárový základ 1,45m3 - stožárový základ 0,54m3)</t>
  </si>
  <si>
    <t>131736</t>
  </si>
  <si>
    <t>HLOUBENÍ JAM ZAPAŽ I NEPAŽ TŘ. I, ODVOZ DO 12KM</t>
  </si>
  <si>
    <t>6x stožárový základ á 0,54m3 6*0.54=3,240 [A]</t>
  </si>
  <si>
    <t>HLOUBENÍ JAM ZAPAŽ I NEPAŽ TŘ. I, ODVOZ DO 12KM 6x stožárový základ á 0,54m3</t>
  </si>
  <si>
    <t>13273</t>
  </si>
  <si>
    <t>HLOUB RÝH A MELIOR KAN ŠÍŘ DO 2M PAŽ I NEPAŽ TŘ I. 0,5*0,7*115 – volný terén (bez sejmutím ornice) 0,5*0,6*55 – volný terén (se sejmutím ornice) 0,5*1,0*10 – komunikace (stezka) 0,5*0,4*9 – komunikace</t>
  </si>
  <si>
    <t>(silnice)  
~</t>
  </si>
  <si>
    <t>HLOUB RÝH A MELIOR KAN ŠÍŘ DO 2M PAŽ I NEPAŽ TŘ I. 0,5*0,7*115 – volný terén (bez sejmutím ornice) 0,5*0,6*55 – volný terén (se sejmutím ornice) 0,5*1,0*10 – komunikace (stezka) 0,5*0,4*9 – komunikace (silnice)</t>
  </si>
  <si>
    <t>132736</t>
  </si>
  <si>
    <t>HLOUB RÝH A MELIOR KAN ŠÍŘ DO 2M PAŽ I NEPAŽ TŘ I., ODVOZ DO 12KM</t>
  </si>
  <si>
    <t>0,5*0,2*165=16,500 [A] – volný terén  
0,5*0,2*10=1,000 [B] – komunikace (stezka)  
0,5*0,3*9=1,350 [C] – komunikace (silnice) 
Celkem: A+B+C=18,850 [D]</t>
  </si>
  <si>
    <t>HLOUB RÝH A MELIOR KAN ŠÍŘ DO 2M PAŽ I NEPAŽ TŘ I., ODVOZ DO 12KM 0,5*0,2*165 – volný terén 0,5*0,2*10 – komunikace (stezka) 0,5*0,3*9 – komunikace (silnice)</t>
  </si>
  <si>
    <t>17411</t>
  </si>
  <si>
    <t>ZÁSYP JAM A RÝH ZEMINOU SE ZHUT</t>
  </si>
  <si>
    <t>18230</t>
  </si>
  <si>
    <t>ROZPROSTŘENÍ ORNICE V ROVINĚ</t>
  </si>
  <si>
    <t>0,5*0,1*55=2,750 [A] (volný terén)</t>
  </si>
  <si>
    <t>ROZPROSTŘENÍ ORNICE V ROVINĚ 0,5*0,1*55 (volný terén)</t>
  </si>
  <si>
    <t>272314</t>
  </si>
  <si>
    <t>ZÁKLADY Z PROSTÉHO BETONU DO C25/30-XF2</t>
  </si>
  <si>
    <t>stožárový základ, beton C25/30-XF2 (B30)</t>
  </si>
  <si>
    <t>6x stožárový základ á 0,54m3 6*0,7*0,7*1,1=3,234 [A] 
 2x základ rozvaděče SRVO 2*0,5*0,7*0,5=0,350 [B] 
Celkem: A+B=3,584 [C]</t>
  </si>
  <si>
    <t>ZÁKLADY Z PROSTÉHO BETONU DO C25/30-XF2 (B30) Stožárový základ, beton typu C25/30-XF2 6x stožárový základ á 0,54m3 (0,7*0,7*1,1) 2x základ rozvaděče SRVO (0,5*0,7*0,5)</t>
  </si>
  <si>
    <t>272315</t>
  </si>
  <si>
    <t>ZÁKLADY Z PROSTÉHO BETONU DO C30/37</t>
  </si>
  <si>
    <t>beton typu C30/37-XF4</t>
  </si>
  <si>
    <t>čepice stožárového základu, 6x stožárový základ 0,032m3 6*0,7*0,7*0,05=0,147 [A]</t>
  </si>
  <si>
    <t>ZÁKLADY Z PROSTÉHO BETONU DO C30/37 čepice stožárového základu, beton typu C30/37-XF4 6x stožárový základ 0,032m3 (0,7*0,7*0,05)</t>
  </si>
  <si>
    <t>45157</t>
  </si>
  <si>
    <t>PODKL A VYPLN VRSTY Z KAMENE TĚŽENÉHO</t>
  </si>
  <si>
    <t>pískové lože 0,2*0,5*(165+10)=17,500 [A]</t>
  </si>
  <si>
    <t>PODKL A VYPLN VRSTY Z KAMENE TĚŽENÉHO pískové lože 0,2*0,5*(165+10)</t>
  </si>
  <si>
    <t>5774AB</t>
  </si>
  <si>
    <t>VRSTVY PRO OBNOVU A OPRAVY Z ASF BETONU ACO 8</t>
  </si>
  <si>
    <t>0,5*0,5*9=2,250 [A]</t>
  </si>
  <si>
    <t>VRSTVY PRO OBNOVU A OPRAVY Z ASF BETONU ACO 8 0,5*0,5*9</t>
  </si>
  <si>
    <t>702211</t>
  </si>
  <si>
    <t>KABELOVÁ CHRÁNIČKA ZEMNÍ DN DO 100 MM DN 63</t>
  </si>
  <si>
    <t>se zatahovacím prvkem</t>
  </si>
  <si>
    <t>KABELOVÁ CHRÁNIČKA ZEMNÍ DN DO 100 MM DN 63 se zatahovacím prvkem</t>
  </si>
  <si>
    <t>702212</t>
  </si>
  <si>
    <t>KABELOVÁ CHRÁNIČKA ZEMNÍ DN PŘES 100 DO 200 MM DN 110</t>
  </si>
  <si>
    <t>KABELOVÁ CHRÁNIČKA ZEMNÍ DN PŘES 100 DO 200 MM DN 110 se zatahovacím prvkem</t>
  </si>
  <si>
    <t>702312</t>
  </si>
  <si>
    <t>ZAKRYTÍ KABELŮ VÝSTRAŽNOU FÓLIÍ ŠÍŘKY PŘES 20 DO 40 CM</t>
  </si>
  <si>
    <t>741911</t>
  </si>
  <si>
    <t>UZEMŇOVACÍ VODIČ V ZEMI FEZN DO 120 MM2 FeZn O 10MM</t>
  </si>
  <si>
    <t>(včetně zemnících a spojovacích svorek)</t>
  </si>
  <si>
    <t>spoje + napojení stožárů a rozvaděčů SRVO 1+2</t>
  </si>
  <si>
    <t>UZEMŇOVACÍ VODIČ V ZEMI FEZN DO 120 MM2 FeZn O 10MM (včetně zemnících a spojovacích svorek) spoje + napojení stožárů a rozvaděčů SRVO 1+2</t>
  </si>
  <si>
    <t>742F12</t>
  </si>
  <si>
    <t>KABEL NN NEBO VODIČ JEDNOŽÍLOVÝ CU S PLASTOVOU IZOLACÍ OD 4 DO 16 MM2</t>
  </si>
  <si>
    <t>2x jednožilový vodič 10 mm2 délky 9 m v chráničce DN 40, s konektory- propojovací kabel mezi SRVO a LED svítidlem lávky</t>
  </si>
  <si>
    <t>KABEL NN NEBO VODIČ JEDNOŽÍLOVÝ CU S PLASTOVOU IZOLACÍ OD 4 DO 16 MM2 2x jednožilový vodič 10 mm2 délky 9 m v chráničce DN 40, s konektory- propojovací kabel mezi SRVO a LED svítidlem lávky</t>
  </si>
  <si>
    <t>742H12</t>
  </si>
  <si>
    <t>KABEL NN ČTYŘ- A PĚTIŽÍLOVÝ CU S PLASTOVOU IZOLACÍ OD 4 DO 16 MM2 CYKY-J 4x16</t>
  </si>
  <si>
    <t>742L12</t>
  </si>
  <si>
    <t>UKONČENÍ DVOU AŽ PĚTIŽÍLOVÉHO KABELU V ROZVADĚČI NEBO NA PŘÍSTROJI OD 4 DO 16 MM2</t>
  </si>
  <si>
    <t>ukončení kabelu v osvětlovacích bodech a rozváděčích</t>
  </si>
  <si>
    <t>UKONČENÍ DVOU AŽ PĚTIŽÍLOVÉHO KABELU V ROZVADĚČI NEBO NA PŘÍSTROJI OD 4 DO 16 MM2 ukončení kabelu v osvětlovacích bodech a rozváděčích</t>
  </si>
  <si>
    <t>742P13</t>
  </si>
  <si>
    <t>ZATAŽENÍ KABELU DO CHRÁNIČKY – KABEL DO 4KG/M</t>
  </si>
  <si>
    <t>Kabel CYKY 4x 16 do DN 110 (36m), DN 63 (192m), DN 63 (mostní konstrukce 60m)</t>
  </si>
  <si>
    <t>ZATAŽENÍ KABELU DO CHRÁNIČKY – KABEL DO 4KG/M Kabel CYKY 4x 16 do DN 110 (36m), DN 63 (192m), DN 63 (mostní konstrukce 60m)</t>
  </si>
  <si>
    <t>742P15</t>
  </si>
  <si>
    <t>OZNAČOVACÍ ŠTÍTEK NA KABELY</t>
  </si>
  <si>
    <t>743121</t>
  </si>
  <si>
    <t>OSVĚTLOVACÍ STOŽÁR PEVNÝ ŽÁROVĚ ZINKOVANÝ DÉLKY DO 6 M</t>
  </si>
  <si>
    <t>základová konstrukce, připojovací svorkovnice, kabelové vedení CYKY 3x1,5 ke svítidlům dle výšky stožáru sadový stožár třístupňový, žárově zinkovaný délky 5m + stožárová výzbroj SV 9.16.4</t>
  </si>
  <si>
    <t>základová konstrukce, připojovací svorkovnice, kabelové vedení CYKY 3x1,5 ke svítidlům dle výšky stožáru sadový stožár třístupňový, žárově zinkovaný, délky 5m + stožárová výzbroj SV 9.16.4</t>
  </si>
  <si>
    <t>743552</t>
  </si>
  <si>
    <t>SVÍTIDLO VENKOVNÍ VŠEOBECNÉ LED, MIN. IP 44, PŘES 10 DO 25 W</t>
  </si>
  <si>
    <t>zdroj a veškeré příslušenství provedení Sx / TECEO-S/5283/16LED/WW727/200mA/11W</t>
  </si>
  <si>
    <t>SVÍTIDLO VENKOVNÍ VŠEOBECNÉ LED, MIN. IP 44, PŘES 10 DO 25 W zdroj a veškeré příslušenství provedení Sx / TECEO-S/5283/16LED/WW727/200mA/11W</t>
  </si>
  <si>
    <t>SVÍTIDLO VENKOVNÍ VŠEOBECNÉ LED, MIN. IP 44, PŘES 10 DO 25 W - atypický modul svítidla se zdrojem LED délky 1986mm Al profil s difuzorem a koncovkami, Al vložka, vč. povrchové úpravy LED pásek IP67 24</t>
  </si>
  <si>
    <t>V 9,6W/m, 5-6tis. K propojovací konektory instalace a zalití LED pásku do profilu konektor připojení pásku SOLCOM 4 konektor propojení průběžných kabelů SOLCOM ,vč. vodičů mechanické zajištění kabelů kompletace,odzkoušení transportní obal, dodávka na stavbu tech. dozor při montáži, montáž do profilu madla</t>
  </si>
  <si>
    <t>dolní zábrdelní madlo jako vodící prvek s osvětlením mostovky lávky</t>
  </si>
  <si>
    <t>atypický modul svítidla se zdrojem LED délky 1986mm Al profil s difuzorem a koncovkami, Al vložka, vč. povrchové úpravy LED pásek IP67 24V 9,6W/m, 5-6tis. K propojovací konektory instalace a zalití LED pásku do profilu konektor připojení pásku SOLCOM 4 konektor propojení průběžných kabelů SOLCOM ,vč. vodičů mechanické zajištění kabelů kompletace,odzkoušení transportní obal, dodávka na stavbu tech. dozor při montáži, montáž do profilu madla</t>
  </si>
  <si>
    <t>743721</t>
  </si>
  <si>
    <t>ROZVADĚČ PRO VEŘEJNÉ OSVĚTLENÍ BEZ MĚŘENÍ SPOTŘEBY EL. ENERGIE DO 4 KS TŘÍFÁZOVÝCH VĚTVÍ SKŘÍŇ SRVO-1 a 2</t>
  </si>
  <si>
    <t>Plast 600x380x210, IP54, VČ. PÍSKOVCOVÉHO OBLOŽENÍ, VÝZBROJE A VEŠKERÉHO PŘÍSLUŠENSTVÍ, DLE VÝKRESU D.3.6 -2x spínaný napájecí zdroj Meanwell HLG-480H-24A -2x 1f jistič 5A -2x 2f jistič 20A -1x 3f jistič 25A -kompletace</t>
  </si>
  <si>
    <t>na obou koncích lávky</t>
  </si>
  <si>
    <t>VYHLEDÁVACÍ MARKER ZEMNÍ</t>
  </si>
  <si>
    <t>899524</t>
  </si>
  <si>
    <t>OBETONOVÁNÍ POTRUBÍ Z PROSTÉHO BETONU DO C25/30 0,5*0,3*9 – obetonování chrániček pod komunikacemi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</si>
</sst>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D14" sqref="D14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3"/>
      <c r="B1" s="1" t="s">
        <v>0</v>
      </c>
      <c r="C1" s="1"/>
      <c r="D1" s="1"/>
      <c r="E1" s="1"/>
    </row>
    <row r="2" spans="1:5" ht="12.75" customHeight="1" x14ac:dyDescent="0.2">
      <c r="A2" s="33"/>
      <c r="B2" s="34" t="s">
        <v>1</v>
      </c>
      <c r="C2" s="1"/>
      <c r="D2" s="1"/>
      <c r="E2" s="1"/>
    </row>
    <row r="3" spans="1:5" ht="20.100000000000001" customHeight="1" x14ac:dyDescent="0.2">
      <c r="A3" s="33"/>
      <c r="B3" s="33"/>
      <c r="C3" s="1"/>
      <c r="D3" s="1"/>
      <c r="E3" s="1"/>
    </row>
    <row r="4" spans="1:5" ht="20.100000000000001" customHeight="1" x14ac:dyDescent="0.3">
      <c r="A4" s="1"/>
      <c r="B4" s="35" t="s">
        <v>2</v>
      </c>
      <c r="C4" s="33"/>
      <c r="D4" s="33"/>
      <c r="E4" s="1"/>
    </row>
    <row r="5" spans="1:5" ht="12.75" customHeight="1" x14ac:dyDescent="0.2">
      <c r="A5" s="1"/>
      <c r="B5" s="33" t="s">
        <v>3</v>
      </c>
      <c r="C5" s="33"/>
      <c r="D5" s="33"/>
      <c r="E5" s="1"/>
    </row>
    <row r="6" spans="1:5" ht="12.75" customHeight="1" x14ac:dyDescent="0.2">
      <c r="A6" s="1"/>
      <c r="B6" s="3" t="s">
        <v>4</v>
      </c>
      <c r="C6" s="6">
        <f>SUM(C10:C13)</f>
        <v>0</v>
      </c>
      <c r="D6" s="1"/>
      <c r="E6" s="1"/>
    </row>
    <row r="7" spans="1:5" ht="12.75" customHeight="1" x14ac:dyDescent="0.2">
      <c r="A7" s="1"/>
      <c r="B7" s="3" t="s">
        <v>5</v>
      </c>
      <c r="C7" s="6">
        <f>SUM(E10:E13)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">
      <c r="A10" s="15" t="s">
        <v>24</v>
      </c>
      <c r="B10" s="15" t="s">
        <v>25</v>
      </c>
      <c r="C10" s="16">
        <f>'SO 000'!I3</f>
        <v>0</v>
      </c>
      <c r="D10" s="16">
        <f>'SO 000'!O2</f>
        <v>0</v>
      </c>
      <c r="E10" s="16">
        <f>C10+D10</f>
        <v>0</v>
      </c>
    </row>
    <row r="11" spans="1:5" ht="12.75" customHeight="1" x14ac:dyDescent="0.2">
      <c r="A11" s="15" t="s">
        <v>154</v>
      </c>
      <c r="B11" s="15" t="s">
        <v>155</v>
      </c>
      <c r="C11" s="16">
        <f>'SO 101'!I3</f>
        <v>0</v>
      </c>
      <c r="D11" s="16">
        <f>'SO 101'!O2</f>
        <v>0</v>
      </c>
      <c r="E11" s="16">
        <f>C11+D11</f>
        <v>0</v>
      </c>
    </row>
    <row r="12" spans="1:5" ht="12.75" customHeight="1" x14ac:dyDescent="0.2">
      <c r="A12" s="15" t="s">
        <v>250</v>
      </c>
      <c r="B12" s="15" t="s">
        <v>251</v>
      </c>
      <c r="C12" s="16">
        <f>'SO 201'!I3</f>
        <v>0</v>
      </c>
      <c r="D12" s="16">
        <f>'SO 201'!O2</f>
        <v>0</v>
      </c>
      <c r="E12" s="16">
        <f>C12+D12</f>
        <v>0</v>
      </c>
    </row>
    <row r="13" spans="1:5" ht="12.75" customHeight="1" x14ac:dyDescent="0.2">
      <c r="A13" s="15" t="s">
        <v>435</v>
      </c>
      <c r="B13" s="15" t="s">
        <v>436</v>
      </c>
      <c r="C13" s="16">
        <f>'SO 401'!I3</f>
        <v>0</v>
      </c>
      <c r="D13" s="16">
        <f>'SO 401'!O2</f>
        <v>0</v>
      </c>
      <c r="E13" s="16">
        <f>C13+D13</f>
        <v>0</v>
      </c>
    </row>
  </sheetData>
  <sheetProtection algorithmName="SHA-512" hashValue="wLOV0JeZt/36W18negc8GdCZtbxJUpnpiDjXwPzZ/wJ73K3/JE6MRyW67DpyDJeOEovVffxX23lhanD8oUFIdQ==" saltValue="EEpSsRWPIEdcSoj6dkQaNw==" spinCount="100000" sheet="1" objects="1" scenarios="1"/>
  <mergeCells count="4">
    <mergeCell ref="A1:A3"/>
    <mergeCell ref="B2:B3"/>
    <mergeCell ref="B4:D4"/>
    <mergeCell ref="B5:D5"/>
  </mergeCells>
  <pageMargins left="0.35433070866141736" right="0.35433070866141736" top="0.98425196850393704" bottom="0.98425196850393704" header="0.51181102362204722" footer="0.51181102362204722"/>
  <pageSetup paperSize="9" scale="92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6"/>
  <sheetViews>
    <sheetView tabSelected="1" topLeftCell="B1" workbookViewId="0">
      <pane ySplit="7" topLeftCell="A8" activePane="bottomLeft" state="frozen"/>
      <selection pane="bottomLeft" activeCell="H80" sqref="H8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0+O8+O77+O82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7" t="s">
        <v>15</v>
      </c>
      <c r="D3" s="33"/>
      <c r="E3" s="10" t="s">
        <v>16</v>
      </c>
      <c r="F3" s="1"/>
      <c r="G3" s="8"/>
      <c r="H3" s="7" t="s">
        <v>24</v>
      </c>
      <c r="I3" s="32">
        <f>0+I8+I77+I82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24</v>
      </c>
      <c r="D4" s="39"/>
      <c r="E4" s="13" t="s">
        <v>25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0+I9+I13+I17+I21+I25+I29+I33+I37+I41+I45+I49+I53+I57+I61+I65+I69+I73</f>
        <v>0</v>
      </c>
      <c r="R8">
        <f>0+O9+O13+O17+O21+O25+O29+O33+O37+O41+O45+O49+O53+O57+O61+O65+O69+O73</f>
        <v>0</v>
      </c>
    </row>
    <row r="9" spans="1:18" x14ac:dyDescent="0.2">
      <c r="A9" s="17" t="s">
        <v>45</v>
      </c>
      <c r="B9" s="21" t="s">
        <v>29</v>
      </c>
      <c r="C9" s="21" t="s">
        <v>46</v>
      </c>
      <c r="D9" s="17" t="s">
        <v>47</v>
      </c>
      <c r="E9" s="22" t="s">
        <v>48</v>
      </c>
      <c r="F9" s="23" t="s">
        <v>49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51</v>
      </c>
    </row>
    <row r="11" spans="1:18" x14ac:dyDescent="0.2">
      <c r="A11" s="28" t="s">
        <v>52</v>
      </c>
      <c r="E11" s="29" t="s">
        <v>53</v>
      </c>
    </row>
    <row r="12" spans="1:18" x14ac:dyDescent="0.2">
      <c r="A12" t="s">
        <v>54</v>
      </c>
      <c r="E12" s="27" t="s">
        <v>55</v>
      </c>
    </row>
    <row r="13" spans="1:18" x14ac:dyDescent="0.2">
      <c r="A13" s="17" t="s">
        <v>45</v>
      </c>
      <c r="B13" s="21" t="s">
        <v>23</v>
      </c>
      <c r="C13" s="21" t="s">
        <v>56</v>
      </c>
      <c r="D13" s="17" t="s">
        <v>47</v>
      </c>
      <c r="E13" s="22" t="s">
        <v>57</v>
      </c>
      <c r="F13" s="23" t="s">
        <v>49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26" t="s">
        <v>50</v>
      </c>
      <c r="E14" s="27" t="s">
        <v>58</v>
      </c>
    </row>
    <row r="15" spans="1:18" ht="25.5" x14ac:dyDescent="0.2">
      <c r="A15" s="28" t="s">
        <v>52</v>
      </c>
      <c r="E15" s="29" t="s">
        <v>59</v>
      </c>
    </row>
    <row r="16" spans="1:18" x14ac:dyDescent="0.2">
      <c r="A16" t="s">
        <v>54</v>
      </c>
      <c r="E16" s="27" t="s">
        <v>55</v>
      </c>
    </row>
    <row r="17" spans="1:16" x14ac:dyDescent="0.2">
      <c r="A17" s="17" t="s">
        <v>45</v>
      </c>
      <c r="B17" s="21" t="s">
        <v>22</v>
      </c>
      <c r="C17" s="21" t="s">
        <v>60</v>
      </c>
      <c r="D17" s="17" t="s">
        <v>47</v>
      </c>
      <c r="E17" s="22" t="s">
        <v>61</v>
      </c>
      <c r="F17" s="23" t="s">
        <v>49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26" t="s">
        <v>50</v>
      </c>
      <c r="E18" s="27" t="s">
        <v>62</v>
      </c>
    </row>
    <row r="19" spans="1:16" ht="25.5" x14ac:dyDescent="0.2">
      <c r="A19" s="28" t="s">
        <v>52</v>
      </c>
      <c r="E19" s="29" t="s">
        <v>63</v>
      </c>
    </row>
    <row r="20" spans="1:16" x14ac:dyDescent="0.2">
      <c r="A20" t="s">
        <v>54</v>
      </c>
      <c r="E20" s="27" t="s">
        <v>64</v>
      </c>
    </row>
    <row r="21" spans="1:16" x14ac:dyDescent="0.2">
      <c r="A21" s="17" t="s">
        <v>45</v>
      </c>
      <c r="B21" s="21" t="s">
        <v>33</v>
      </c>
      <c r="C21" s="21" t="s">
        <v>65</v>
      </c>
      <c r="D21" s="17" t="s">
        <v>47</v>
      </c>
      <c r="E21" s="22" t="s">
        <v>66</v>
      </c>
      <c r="F21" s="23" t="s">
        <v>67</v>
      </c>
      <c r="G21" s="24">
        <v>1700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23</v>
      </c>
    </row>
    <row r="22" spans="1:16" ht="38.25" x14ac:dyDescent="0.2">
      <c r="A22" s="26" t="s">
        <v>50</v>
      </c>
      <c r="E22" s="27" t="s">
        <v>68</v>
      </c>
    </row>
    <row r="23" spans="1:16" x14ac:dyDescent="0.2">
      <c r="A23" s="28" t="s">
        <v>52</v>
      </c>
      <c r="E23" s="29" t="s">
        <v>69</v>
      </c>
    </row>
    <row r="24" spans="1:16" x14ac:dyDescent="0.2">
      <c r="A24" t="s">
        <v>54</v>
      </c>
      <c r="E24" s="27" t="s">
        <v>64</v>
      </c>
    </row>
    <row r="25" spans="1:16" x14ac:dyDescent="0.2">
      <c r="A25" s="17" t="s">
        <v>45</v>
      </c>
      <c r="B25" s="21" t="s">
        <v>35</v>
      </c>
      <c r="C25" s="21" t="s">
        <v>70</v>
      </c>
      <c r="D25" s="17" t="s">
        <v>47</v>
      </c>
      <c r="E25" s="22" t="s">
        <v>71</v>
      </c>
      <c r="F25" s="23" t="s">
        <v>67</v>
      </c>
      <c r="G25" s="24">
        <v>1700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23</v>
      </c>
    </row>
    <row r="26" spans="1:16" x14ac:dyDescent="0.2">
      <c r="A26" s="26" t="s">
        <v>50</v>
      </c>
      <c r="E26" s="27" t="s">
        <v>72</v>
      </c>
    </row>
    <row r="27" spans="1:16" x14ac:dyDescent="0.2">
      <c r="A27" s="28" t="s">
        <v>52</v>
      </c>
      <c r="E27" s="29" t="s">
        <v>69</v>
      </c>
    </row>
    <row r="28" spans="1:16" x14ac:dyDescent="0.2">
      <c r="A28" t="s">
        <v>54</v>
      </c>
      <c r="E28" s="27" t="s">
        <v>64</v>
      </c>
    </row>
    <row r="29" spans="1:16" x14ac:dyDescent="0.2">
      <c r="A29" s="17" t="s">
        <v>45</v>
      </c>
      <c r="B29" s="21" t="s">
        <v>37</v>
      </c>
      <c r="C29" s="21" t="s">
        <v>73</v>
      </c>
      <c r="D29" s="17" t="s">
        <v>47</v>
      </c>
      <c r="E29" s="22" t="s">
        <v>74</v>
      </c>
      <c r="F29" s="23" t="s">
        <v>49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23</v>
      </c>
    </row>
    <row r="30" spans="1:16" x14ac:dyDescent="0.2">
      <c r="A30" s="26" t="s">
        <v>50</v>
      </c>
      <c r="E30" s="27" t="s">
        <v>75</v>
      </c>
    </row>
    <row r="31" spans="1:16" x14ac:dyDescent="0.2">
      <c r="A31" s="28" t="s">
        <v>52</v>
      </c>
      <c r="E31" s="29" t="s">
        <v>76</v>
      </c>
    </row>
    <row r="32" spans="1:16" x14ac:dyDescent="0.2">
      <c r="A32" t="s">
        <v>54</v>
      </c>
      <c r="E32" s="27" t="s">
        <v>64</v>
      </c>
    </row>
    <row r="33" spans="1:16" x14ac:dyDescent="0.2">
      <c r="A33" s="17" t="s">
        <v>45</v>
      </c>
      <c r="B33" s="21" t="s">
        <v>77</v>
      </c>
      <c r="C33" s="21" t="s">
        <v>78</v>
      </c>
      <c r="D33" s="17" t="s">
        <v>47</v>
      </c>
      <c r="E33" s="22" t="s">
        <v>79</v>
      </c>
      <c r="F33" s="23" t="s">
        <v>49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23</v>
      </c>
    </row>
    <row r="34" spans="1:16" x14ac:dyDescent="0.2">
      <c r="A34" s="26" t="s">
        <v>50</v>
      </c>
      <c r="E34" s="27" t="s">
        <v>80</v>
      </c>
    </row>
    <row r="35" spans="1:16" ht="25.5" x14ac:dyDescent="0.2">
      <c r="A35" s="28" t="s">
        <v>52</v>
      </c>
      <c r="E35" s="29" t="s">
        <v>81</v>
      </c>
    </row>
    <row r="36" spans="1:16" x14ac:dyDescent="0.2">
      <c r="A36" t="s">
        <v>54</v>
      </c>
      <c r="E36" s="27" t="s">
        <v>64</v>
      </c>
    </row>
    <row r="37" spans="1:16" x14ac:dyDescent="0.2">
      <c r="A37" s="17" t="s">
        <v>45</v>
      </c>
      <c r="B37" s="21" t="s">
        <v>82</v>
      </c>
      <c r="C37" s="21" t="s">
        <v>83</v>
      </c>
      <c r="D37" s="17" t="s">
        <v>47</v>
      </c>
      <c r="E37" s="22" t="s">
        <v>84</v>
      </c>
      <c r="F37" s="23" t="s">
        <v>49</v>
      </c>
      <c r="G37" s="24">
        <v>1</v>
      </c>
      <c r="H37" s="25">
        <v>0</v>
      </c>
      <c r="I37" s="25">
        <f>ROUND(ROUND(H37,2)*ROUND(G37,3),2)</f>
        <v>0</v>
      </c>
      <c r="O37">
        <f>(I37*21)/100</f>
        <v>0</v>
      </c>
      <c r="P37" t="s">
        <v>23</v>
      </c>
    </row>
    <row r="38" spans="1:16" x14ac:dyDescent="0.2">
      <c r="A38" s="26" t="s">
        <v>50</v>
      </c>
      <c r="E38" s="27" t="s">
        <v>85</v>
      </c>
    </row>
    <row r="39" spans="1:16" x14ac:dyDescent="0.2">
      <c r="A39" s="28" t="s">
        <v>52</v>
      </c>
      <c r="E39" s="29" t="s">
        <v>86</v>
      </c>
    </row>
    <row r="40" spans="1:16" x14ac:dyDescent="0.2">
      <c r="A40" t="s">
        <v>54</v>
      </c>
      <c r="E40" s="27" t="s">
        <v>87</v>
      </c>
    </row>
    <row r="41" spans="1:16" x14ac:dyDescent="0.2">
      <c r="A41" s="17" t="s">
        <v>45</v>
      </c>
      <c r="B41" s="21" t="s">
        <v>40</v>
      </c>
      <c r="C41" s="21" t="s">
        <v>88</v>
      </c>
      <c r="D41" s="17" t="s">
        <v>47</v>
      </c>
      <c r="E41" s="22" t="s">
        <v>89</v>
      </c>
      <c r="F41" s="23" t="s">
        <v>49</v>
      </c>
      <c r="G41" s="24">
        <v>1</v>
      </c>
      <c r="H41" s="25">
        <v>0</v>
      </c>
      <c r="I41" s="25">
        <f>ROUND(ROUND(H41,2)*ROUND(G41,3),2)</f>
        <v>0</v>
      </c>
      <c r="O41">
        <f>(I41*21)/100</f>
        <v>0</v>
      </c>
      <c r="P41" t="s">
        <v>23</v>
      </c>
    </row>
    <row r="42" spans="1:16" x14ac:dyDescent="0.2">
      <c r="A42" s="26" t="s">
        <v>50</v>
      </c>
      <c r="E42" s="27" t="s">
        <v>90</v>
      </c>
    </row>
    <row r="43" spans="1:16" ht="25.5" x14ac:dyDescent="0.2">
      <c r="A43" s="28" t="s">
        <v>52</v>
      </c>
      <c r="E43" s="29" t="s">
        <v>91</v>
      </c>
    </row>
    <row r="44" spans="1:16" ht="38.25" x14ac:dyDescent="0.2">
      <c r="A44" t="s">
        <v>54</v>
      </c>
      <c r="E44" s="27" t="s">
        <v>92</v>
      </c>
    </row>
    <row r="45" spans="1:16" x14ac:dyDescent="0.2">
      <c r="A45" s="17" t="s">
        <v>45</v>
      </c>
      <c r="B45" s="21" t="s">
        <v>42</v>
      </c>
      <c r="C45" s="21" t="s">
        <v>93</v>
      </c>
      <c r="D45" s="17" t="s">
        <v>47</v>
      </c>
      <c r="E45" s="22" t="s">
        <v>94</v>
      </c>
      <c r="F45" s="23" t="s">
        <v>49</v>
      </c>
      <c r="G45" s="24">
        <v>1</v>
      </c>
      <c r="H45" s="25">
        <v>0</v>
      </c>
      <c r="I45" s="25">
        <f>ROUND(ROUND(H45,2)*ROUND(G45,3),2)</f>
        <v>0</v>
      </c>
      <c r="O45">
        <f>(I45*21)/100</f>
        <v>0</v>
      </c>
      <c r="P45" t="s">
        <v>23</v>
      </c>
    </row>
    <row r="46" spans="1:16" x14ac:dyDescent="0.2">
      <c r="A46" s="26" t="s">
        <v>50</v>
      </c>
      <c r="E46" s="27" t="s">
        <v>95</v>
      </c>
    </row>
    <row r="47" spans="1:16" ht="25.5" x14ac:dyDescent="0.2">
      <c r="A47" s="28" t="s">
        <v>52</v>
      </c>
      <c r="E47" s="29" t="s">
        <v>96</v>
      </c>
    </row>
    <row r="48" spans="1:16" x14ac:dyDescent="0.2">
      <c r="A48" t="s">
        <v>54</v>
      </c>
      <c r="E48" s="27" t="s">
        <v>87</v>
      </c>
    </row>
    <row r="49" spans="1:16" x14ac:dyDescent="0.2">
      <c r="A49" s="17" t="s">
        <v>45</v>
      </c>
      <c r="B49" s="21" t="s">
        <v>97</v>
      </c>
      <c r="C49" s="21" t="s">
        <v>98</v>
      </c>
      <c r="D49" s="17" t="s">
        <v>47</v>
      </c>
      <c r="E49" s="22" t="s">
        <v>99</v>
      </c>
      <c r="F49" s="23" t="s">
        <v>100</v>
      </c>
      <c r="G49" s="24">
        <v>1</v>
      </c>
      <c r="H49" s="25">
        <v>0</v>
      </c>
      <c r="I49" s="25">
        <f>ROUND(ROUND(H49,2)*ROUND(G49,3),2)</f>
        <v>0</v>
      </c>
      <c r="O49">
        <f>(I49*21)/100</f>
        <v>0</v>
      </c>
      <c r="P49" t="s">
        <v>23</v>
      </c>
    </row>
    <row r="50" spans="1:16" x14ac:dyDescent="0.2">
      <c r="A50" s="26" t="s">
        <v>50</v>
      </c>
      <c r="E50" s="27" t="s">
        <v>101</v>
      </c>
    </row>
    <row r="51" spans="1:16" x14ac:dyDescent="0.2">
      <c r="A51" s="28" t="s">
        <v>52</v>
      </c>
      <c r="E51" s="29" t="s">
        <v>102</v>
      </c>
    </row>
    <row r="52" spans="1:16" x14ac:dyDescent="0.2">
      <c r="A52" t="s">
        <v>54</v>
      </c>
      <c r="E52" s="27" t="s">
        <v>87</v>
      </c>
    </row>
    <row r="53" spans="1:16" x14ac:dyDescent="0.2">
      <c r="A53" s="17" t="s">
        <v>45</v>
      </c>
      <c r="B53" s="21" t="s">
        <v>103</v>
      </c>
      <c r="C53" s="21" t="s">
        <v>104</v>
      </c>
      <c r="D53" s="17" t="s">
        <v>47</v>
      </c>
      <c r="E53" s="22" t="s">
        <v>105</v>
      </c>
      <c r="F53" s="23" t="s">
        <v>49</v>
      </c>
      <c r="G53" s="24">
        <v>1</v>
      </c>
      <c r="H53" s="25">
        <v>0</v>
      </c>
      <c r="I53" s="25">
        <f>ROUND(ROUND(H53,2)*ROUND(G53,3),2)</f>
        <v>0</v>
      </c>
      <c r="O53">
        <f>(I53*21)/100</f>
        <v>0</v>
      </c>
      <c r="P53" t="s">
        <v>23</v>
      </c>
    </row>
    <row r="54" spans="1:16" x14ac:dyDescent="0.2">
      <c r="A54" s="26" t="s">
        <v>50</v>
      </c>
      <c r="E54" s="27" t="s">
        <v>106</v>
      </c>
    </row>
    <row r="55" spans="1:16" x14ac:dyDescent="0.2">
      <c r="A55" s="28" t="s">
        <v>52</v>
      </c>
      <c r="E55" s="29" t="s">
        <v>107</v>
      </c>
    </row>
    <row r="56" spans="1:16" x14ac:dyDescent="0.2">
      <c r="A56" t="s">
        <v>54</v>
      </c>
      <c r="E56" s="27" t="s">
        <v>87</v>
      </c>
    </row>
    <row r="57" spans="1:16" x14ac:dyDescent="0.2">
      <c r="A57" s="17" t="s">
        <v>45</v>
      </c>
      <c r="B57" s="21" t="s">
        <v>108</v>
      </c>
      <c r="C57" s="21" t="s">
        <v>109</v>
      </c>
      <c r="D57" s="17" t="s">
        <v>47</v>
      </c>
      <c r="E57" s="22" t="s">
        <v>110</v>
      </c>
      <c r="F57" s="23" t="s">
        <v>111</v>
      </c>
      <c r="G57" s="24">
        <v>2.2999999999999998</v>
      </c>
      <c r="H57" s="25">
        <v>0</v>
      </c>
      <c r="I57" s="25">
        <f>ROUND(ROUND(H57,2)*ROUND(G57,3),2)</f>
        <v>0</v>
      </c>
      <c r="O57">
        <f>(I57*21)/100</f>
        <v>0</v>
      </c>
      <c r="P57" t="s">
        <v>23</v>
      </c>
    </row>
    <row r="58" spans="1:16" x14ac:dyDescent="0.2">
      <c r="A58" s="26" t="s">
        <v>50</v>
      </c>
      <c r="E58" s="27" t="s">
        <v>112</v>
      </c>
    </row>
    <row r="59" spans="1:16" ht="25.5" x14ac:dyDescent="0.2">
      <c r="A59" s="28" t="s">
        <v>52</v>
      </c>
      <c r="E59" s="29" t="s">
        <v>113</v>
      </c>
    </row>
    <row r="60" spans="1:16" ht="76.5" x14ac:dyDescent="0.2">
      <c r="A60" t="s">
        <v>54</v>
      </c>
      <c r="E60" s="27" t="s">
        <v>114</v>
      </c>
    </row>
    <row r="61" spans="1:16" x14ac:dyDescent="0.2">
      <c r="A61" s="17" t="s">
        <v>45</v>
      </c>
      <c r="B61" s="21" t="s">
        <v>115</v>
      </c>
      <c r="C61" s="21" t="s">
        <v>116</v>
      </c>
      <c r="D61" s="17" t="s">
        <v>47</v>
      </c>
      <c r="E61" s="22" t="s">
        <v>117</v>
      </c>
      <c r="F61" s="23" t="s">
        <v>49</v>
      </c>
      <c r="G61" s="24">
        <v>1</v>
      </c>
      <c r="H61" s="25">
        <v>0</v>
      </c>
      <c r="I61" s="25">
        <f>ROUND(ROUND(H61,2)*ROUND(G61,3),2)</f>
        <v>0</v>
      </c>
      <c r="O61">
        <f>(I61*21)/100</f>
        <v>0</v>
      </c>
      <c r="P61" t="s">
        <v>23</v>
      </c>
    </row>
    <row r="62" spans="1:16" x14ac:dyDescent="0.2">
      <c r="A62" s="26" t="s">
        <v>50</v>
      </c>
      <c r="E62" s="27" t="s">
        <v>118</v>
      </c>
    </row>
    <row r="63" spans="1:16" ht="25.5" x14ac:dyDescent="0.2">
      <c r="A63" s="28" t="s">
        <v>52</v>
      </c>
      <c r="E63" s="29" t="s">
        <v>119</v>
      </c>
    </row>
    <row r="64" spans="1:16" ht="63.75" x14ac:dyDescent="0.2">
      <c r="A64" t="s">
        <v>54</v>
      </c>
      <c r="E64" s="27" t="s">
        <v>120</v>
      </c>
    </row>
    <row r="65" spans="1:18" x14ac:dyDescent="0.2">
      <c r="A65" s="17" t="s">
        <v>45</v>
      </c>
      <c r="B65" s="21" t="s">
        <v>121</v>
      </c>
      <c r="C65" s="21" t="s">
        <v>122</v>
      </c>
      <c r="D65" s="17" t="s">
        <v>47</v>
      </c>
      <c r="E65" s="22" t="s">
        <v>123</v>
      </c>
      <c r="F65" s="23" t="s">
        <v>100</v>
      </c>
      <c r="G65" s="24">
        <v>1</v>
      </c>
      <c r="H65" s="25">
        <v>0</v>
      </c>
      <c r="I65" s="25">
        <f>ROUND(ROUND(H65,2)*ROUND(G65,3),2)</f>
        <v>0</v>
      </c>
      <c r="O65">
        <f>(I65*21)/100</f>
        <v>0</v>
      </c>
      <c r="P65" t="s">
        <v>23</v>
      </c>
    </row>
    <row r="66" spans="1:18" x14ac:dyDescent="0.2">
      <c r="A66" s="26" t="s">
        <v>50</v>
      </c>
      <c r="E66" s="27" t="s">
        <v>124</v>
      </c>
    </row>
    <row r="67" spans="1:18" x14ac:dyDescent="0.2">
      <c r="A67" s="28" t="s">
        <v>52</v>
      </c>
      <c r="E67" s="29" t="s">
        <v>125</v>
      </c>
    </row>
    <row r="68" spans="1:18" ht="51" x14ac:dyDescent="0.2">
      <c r="A68" t="s">
        <v>54</v>
      </c>
      <c r="E68" s="27" t="s">
        <v>126</v>
      </c>
    </row>
    <row r="69" spans="1:18" x14ac:dyDescent="0.2">
      <c r="A69" s="17" t="s">
        <v>45</v>
      </c>
      <c r="B69" s="21" t="s">
        <v>127</v>
      </c>
      <c r="C69" s="21" t="s">
        <v>128</v>
      </c>
      <c r="D69" s="17" t="s">
        <v>47</v>
      </c>
      <c r="E69" s="22" t="s">
        <v>129</v>
      </c>
      <c r="F69" s="23" t="s">
        <v>49</v>
      </c>
      <c r="G69" s="24">
        <v>1</v>
      </c>
      <c r="H69" s="25">
        <v>0</v>
      </c>
      <c r="I69" s="25">
        <f>ROUND(ROUND(H69,2)*ROUND(G69,3),2)</f>
        <v>0</v>
      </c>
      <c r="O69">
        <f>(I69*21)/100</f>
        <v>0</v>
      </c>
      <c r="P69" t="s">
        <v>23</v>
      </c>
    </row>
    <row r="70" spans="1:18" x14ac:dyDescent="0.2">
      <c r="A70" s="26" t="s">
        <v>50</v>
      </c>
      <c r="E70" s="27" t="s">
        <v>130</v>
      </c>
    </row>
    <row r="71" spans="1:18" x14ac:dyDescent="0.2">
      <c r="A71" s="28" t="s">
        <v>52</v>
      </c>
      <c r="E71" s="29" t="s">
        <v>131</v>
      </c>
    </row>
    <row r="72" spans="1:18" ht="89.25" x14ac:dyDescent="0.2">
      <c r="A72" t="s">
        <v>54</v>
      </c>
      <c r="E72" s="27" t="s">
        <v>132</v>
      </c>
    </row>
    <row r="73" spans="1:18" x14ac:dyDescent="0.2">
      <c r="A73" s="17" t="s">
        <v>45</v>
      </c>
      <c r="B73" s="21" t="s">
        <v>133</v>
      </c>
      <c r="C73" s="21" t="s">
        <v>134</v>
      </c>
      <c r="D73" s="17" t="s">
        <v>47</v>
      </c>
      <c r="E73" s="22" t="s">
        <v>135</v>
      </c>
      <c r="F73" s="23" t="s">
        <v>49</v>
      </c>
      <c r="G73" s="24">
        <v>1</v>
      </c>
      <c r="H73" s="25">
        <v>0</v>
      </c>
      <c r="I73" s="25">
        <f>ROUND(ROUND(H73,2)*ROUND(G73,3),2)</f>
        <v>0</v>
      </c>
      <c r="O73">
        <f>(I73*21)/100</f>
        <v>0</v>
      </c>
      <c r="P73" t="s">
        <v>23</v>
      </c>
    </row>
    <row r="74" spans="1:18" x14ac:dyDescent="0.2">
      <c r="A74" s="26" t="s">
        <v>50</v>
      </c>
      <c r="E74" s="27" t="s">
        <v>136</v>
      </c>
    </row>
    <row r="75" spans="1:18" x14ac:dyDescent="0.2">
      <c r="A75" s="28" t="s">
        <v>52</v>
      </c>
      <c r="E75" s="29" t="s">
        <v>137</v>
      </c>
    </row>
    <row r="76" spans="1:18" ht="25.5" x14ac:dyDescent="0.2">
      <c r="A76" t="s">
        <v>54</v>
      </c>
      <c r="E76" s="27" t="s">
        <v>138</v>
      </c>
    </row>
    <row r="77" spans="1:18" ht="12.75" customHeight="1" x14ac:dyDescent="0.2">
      <c r="A77" s="5" t="s">
        <v>43</v>
      </c>
      <c r="B77" s="5"/>
      <c r="C77" s="30" t="s">
        <v>29</v>
      </c>
      <c r="D77" s="5"/>
      <c r="E77" s="19" t="s">
        <v>139</v>
      </c>
      <c r="F77" s="5"/>
      <c r="G77" s="5"/>
      <c r="H77" s="5"/>
      <c r="I77" s="31">
        <f>0+Q77</f>
        <v>0</v>
      </c>
      <c r="O77">
        <f>0+R77</f>
        <v>0</v>
      </c>
      <c r="Q77">
        <f>0+I78</f>
        <v>0</v>
      </c>
      <c r="R77">
        <f>0+O78</f>
        <v>0</v>
      </c>
    </row>
    <row r="78" spans="1:18" x14ac:dyDescent="0.2">
      <c r="A78" s="17" t="s">
        <v>45</v>
      </c>
      <c r="B78" s="21" t="s">
        <v>140</v>
      </c>
      <c r="C78" s="21" t="s">
        <v>141</v>
      </c>
      <c r="D78" s="17" t="s">
        <v>47</v>
      </c>
      <c r="E78" s="22" t="s">
        <v>142</v>
      </c>
      <c r="F78" s="23" t="s">
        <v>143</v>
      </c>
      <c r="G78" s="24">
        <v>450</v>
      </c>
      <c r="H78" s="25"/>
      <c r="I78" s="25">
        <f>ROUND(ROUND(H78,2)*ROUND(G78,3),2)</f>
        <v>0</v>
      </c>
      <c r="O78">
        <f>(I78*21)/100</f>
        <v>0</v>
      </c>
      <c r="P78" t="s">
        <v>23</v>
      </c>
    </row>
    <row r="79" spans="1:18" ht="25.5" x14ac:dyDescent="0.2">
      <c r="A79" s="26" t="s">
        <v>50</v>
      </c>
      <c r="E79" s="27" t="s">
        <v>144</v>
      </c>
    </row>
    <row r="80" spans="1:18" ht="51" x14ac:dyDescent="0.2">
      <c r="A80" s="28" t="s">
        <v>52</v>
      </c>
      <c r="E80" s="29" t="s">
        <v>145</v>
      </c>
    </row>
    <row r="81" spans="1:18" ht="38.25" x14ac:dyDescent="0.2">
      <c r="A81" t="s">
        <v>54</v>
      </c>
      <c r="E81" s="27" t="s">
        <v>146</v>
      </c>
    </row>
    <row r="82" spans="1:18" ht="12.75" customHeight="1" x14ac:dyDescent="0.2">
      <c r="A82" s="5" t="s">
        <v>43</v>
      </c>
      <c r="B82" s="5"/>
      <c r="C82" s="30" t="s">
        <v>40</v>
      </c>
      <c r="D82" s="5"/>
      <c r="E82" s="19" t="s">
        <v>147</v>
      </c>
      <c r="F82" s="5"/>
      <c r="G82" s="5"/>
      <c r="H82" s="5"/>
      <c r="I82" s="31">
        <f>0+Q82</f>
        <v>0</v>
      </c>
      <c r="O82">
        <f>0+R82</f>
        <v>0</v>
      </c>
      <c r="Q82">
        <f>0+I83</f>
        <v>0</v>
      </c>
      <c r="R82">
        <f>0+O83</f>
        <v>0</v>
      </c>
    </row>
    <row r="83" spans="1:18" x14ac:dyDescent="0.2">
      <c r="A83" s="17" t="s">
        <v>45</v>
      </c>
      <c r="B83" s="21" t="s">
        <v>148</v>
      </c>
      <c r="C83" s="21" t="s">
        <v>149</v>
      </c>
      <c r="D83" s="17" t="s">
        <v>47</v>
      </c>
      <c r="E83" s="22" t="s">
        <v>150</v>
      </c>
      <c r="F83" s="23" t="s">
        <v>100</v>
      </c>
      <c r="G83" s="24">
        <v>1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23</v>
      </c>
    </row>
    <row r="84" spans="1:18" ht="25.5" x14ac:dyDescent="0.2">
      <c r="A84" s="26" t="s">
        <v>50</v>
      </c>
      <c r="E84" s="27" t="s">
        <v>151</v>
      </c>
    </row>
    <row r="85" spans="1:18" ht="25.5" x14ac:dyDescent="0.2">
      <c r="A85" s="28" t="s">
        <v>52</v>
      </c>
      <c r="E85" s="29" t="s">
        <v>152</v>
      </c>
    </row>
    <row r="86" spans="1:18" ht="140.25" x14ac:dyDescent="0.2">
      <c r="A86" t="s">
        <v>54</v>
      </c>
      <c r="E86" s="27" t="s">
        <v>153</v>
      </c>
    </row>
  </sheetData>
  <sheetProtection algorithmName="SHA-512" hashValue="0KyKkEKlQIYAYfzm/vQVp2ml6I1/lDU4nUQHENYT7Fx274BRFEx1HqWBQkjTLDB8eujAFu96TT/Hj1Pj9GMsgA==" saltValue="zchA8K9foNzYsw2m0NVQGA==" spinCount="100000" sheet="1" objects="1" scenarios="1"/>
  <protectedRanges>
    <protectedRange sqref="H1:H1048576" name="Oblast1"/>
  </protectedRanges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35433070866141736" right="0.35433070866141736" top="0.59055118110236227" bottom="0.39370078740157483" header="0.11811023622047245" footer="0.11811023622047245"/>
  <pageSetup paperSize="9" scale="84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9"/>
  <sheetViews>
    <sheetView topLeftCell="B1" workbookViewId="0">
      <pane ySplit="7" topLeftCell="A8" activePane="bottomLeft" state="frozen"/>
      <selection pane="bottomLeft" activeCell="L12" sqref="L1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0+O8+O13+O46+O51+O68+O73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7" t="s">
        <v>15</v>
      </c>
      <c r="D3" s="33"/>
      <c r="E3" s="10" t="s">
        <v>16</v>
      </c>
      <c r="F3" s="1"/>
      <c r="G3" s="8"/>
      <c r="H3" s="7" t="s">
        <v>154</v>
      </c>
      <c r="I3" s="32">
        <f>0+I8+I13+I46+I51+I68+I73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154</v>
      </c>
      <c r="D4" s="39"/>
      <c r="E4" s="13" t="s">
        <v>155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45</v>
      </c>
      <c r="B9" s="21" t="s">
        <v>29</v>
      </c>
      <c r="C9" s="21" t="s">
        <v>156</v>
      </c>
      <c r="D9" s="17" t="s">
        <v>47</v>
      </c>
      <c r="E9" s="22" t="s">
        <v>157</v>
      </c>
      <c r="F9" s="23" t="s">
        <v>143</v>
      </c>
      <c r="G9" s="24">
        <v>50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158</v>
      </c>
    </row>
    <row r="11" spans="1:18" x14ac:dyDescent="0.2">
      <c r="A11" s="28" t="s">
        <v>52</v>
      </c>
      <c r="E11" s="29" t="s">
        <v>159</v>
      </c>
    </row>
    <row r="12" spans="1:18" ht="25.5" x14ac:dyDescent="0.2">
      <c r="A12" t="s">
        <v>54</v>
      </c>
      <c r="E12" s="27" t="s">
        <v>160</v>
      </c>
    </row>
    <row r="13" spans="1:18" ht="12.75" customHeight="1" x14ac:dyDescent="0.2">
      <c r="A13" s="5" t="s">
        <v>43</v>
      </c>
      <c r="B13" s="5"/>
      <c r="C13" s="30" t="s">
        <v>29</v>
      </c>
      <c r="D13" s="5"/>
      <c r="E13" s="19" t="s">
        <v>139</v>
      </c>
      <c r="F13" s="5"/>
      <c r="G13" s="5"/>
      <c r="H13" s="5"/>
      <c r="I13" s="31">
        <f>0+Q13</f>
        <v>0</v>
      </c>
      <c r="O13">
        <f>0+R13</f>
        <v>0</v>
      </c>
      <c r="Q13">
        <f>0+I14+I18+I22+I26+I30+I34+I38+I42</f>
        <v>0</v>
      </c>
      <c r="R13">
        <f>0+O14+O18+O22+O26+O30+O34+O38+O42</f>
        <v>0</v>
      </c>
    </row>
    <row r="14" spans="1:18" x14ac:dyDescent="0.2">
      <c r="A14" s="17" t="s">
        <v>45</v>
      </c>
      <c r="B14" s="21" t="s">
        <v>23</v>
      </c>
      <c r="C14" s="21" t="s">
        <v>161</v>
      </c>
      <c r="D14" s="17" t="s">
        <v>47</v>
      </c>
      <c r="E14" s="22" t="s">
        <v>162</v>
      </c>
      <c r="F14" s="23" t="s">
        <v>67</v>
      </c>
      <c r="G14" s="24">
        <v>2080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23</v>
      </c>
    </row>
    <row r="15" spans="1:18" x14ac:dyDescent="0.2">
      <c r="A15" s="26" t="s">
        <v>50</v>
      </c>
      <c r="E15" s="27" t="s">
        <v>62</v>
      </c>
    </row>
    <row r="16" spans="1:18" ht="51" x14ac:dyDescent="0.2">
      <c r="A16" s="28" t="s">
        <v>52</v>
      </c>
      <c r="E16" s="29" t="s">
        <v>163</v>
      </c>
    </row>
    <row r="17" spans="1:16" ht="25.5" x14ac:dyDescent="0.2">
      <c r="A17" t="s">
        <v>54</v>
      </c>
      <c r="E17" s="27" t="s">
        <v>164</v>
      </c>
    </row>
    <row r="18" spans="1:16" x14ac:dyDescent="0.2">
      <c r="A18" s="17" t="s">
        <v>45</v>
      </c>
      <c r="B18" s="21" t="s">
        <v>22</v>
      </c>
      <c r="C18" s="21" t="s">
        <v>165</v>
      </c>
      <c r="D18" s="17" t="s">
        <v>47</v>
      </c>
      <c r="E18" s="22" t="s">
        <v>166</v>
      </c>
      <c r="F18" s="23" t="s">
        <v>67</v>
      </c>
      <c r="G18" s="24">
        <v>600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23</v>
      </c>
    </row>
    <row r="19" spans="1:16" x14ac:dyDescent="0.2">
      <c r="A19" s="26" t="s">
        <v>50</v>
      </c>
      <c r="E19" s="27" t="s">
        <v>167</v>
      </c>
    </row>
    <row r="20" spans="1:16" x14ac:dyDescent="0.2">
      <c r="A20" s="28" t="s">
        <v>52</v>
      </c>
      <c r="E20" s="29" t="s">
        <v>168</v>
      </c>
    </row>
    <row r="21" spans="1:16" x14ac:dyDescent="0.2">
      <c r="A21" t="s">
        <v>54</v>
      </c>
      <c r="E21" s="27" t="s">
        <v>169</v>
      </c>
    </row>
    <row r="22" spans="1:16" ht="25.5" x14ac:dyDescent="0.2">
      <c r="A22" s="17" t="s">
        <v>45</v>
      </c>
      <c r="B22" s="21" t="s">
        <v>33</v>
      </c>
      <c r="C22" s="21" t="s">
        <v>170</v>
      </c>
      <c r="D22" s="17" t="s">
        <v>47</v>
      </c>
      <c r="E22" s="22" t="s">
        <v>171</v>
      </c>
      <c r="F22" s="23" t="s">
        <v>100</v>
      </c>
      <c r="G22" s="24">
        <v>1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23</v>
      </c>
    </row>
    <row r="23" spans="1:16" x14ac:dyDescent="0.2">
      <c r="A23" s="26" t="s">
        <v>50</v>
      </c>
      <c r="E23" s="27" t="s">
        <v>172</v>
      </c>
    </row>
    <row r="24" spans="1:16" x14ac:dyDescent="0.2">
      <c r="A24" s="28" t="s">
        <v>52</v>
      </c>
      <c r="E24" s="29" t="s">
        <v>173</v>
      </c>
    </row>
    <row r="25" spans="1:16" ht="165.75" x14ac:dyDescent="0.2">
      <c r="A25" t="s">
        <v>54</v>
      </c>
      <c r="E25" s="27" t="s">
        <v>174</v>
      </c>
    </row>
    <row r="26" spans="1:16" x14ac:dyDescent="0.2">
      <c r="A26" s="17" t="s">
        <v>45</v>
      </c>
      <c r="B26" s="21" t="s">
        <v>35</v>
      </c>
      <c r="C26" s="21" t="s">
        <v>175</v>
      </c>
      <c r="D26" s="17" t="s">
        <v>47</v>
      </c>
      <c r="E26" s="22" t="s">
        <v>176</v>
      </c>
      <c r="F26" s="23" t="s">
        <v>143</v>
      </c>
      <c r="G26" s="24">
        <v>50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23</v>
      </c>
    </row>
    <row r="27" spans="1:16" x14ac:dyDescent="0.2">
      <c r="A27" s="26" t="s">
        <v>50</v>
      </c>
      <c r="E27" s="27" t="s">
        <v>177</v>
      </c>
    </row>
    <row r="28" spans="1:16" x14ac:dyDescent="0.2">
      <c r="A28" s="28" t="s">
        <v>52</v>
      </c>
      <c r="E28" s="29" t="s">
        <v>159</v>
      </c>
    </row>
    <row r="29" spans="1:16" ht="369.75" x14ac:dyDescent="0.2">
      <c r="A29" t="s">
        <v>54</v>
      </c>
      <c r="E29" s="27" t="s">
        <v>178</v>
      </c>
    </row>
    <row r="30" spans="1:16" x14ac:dyDescent="0.2">
      <c r="A30" s="17" t="s">
        <v>45</v>
      </c>
      <c r="B30" s="21" t="s">
        <v>37</v>
      </c>
      <c r="C30" s="21" t="s">
        <v>179</v>
      </c>
      <c r="D30" s="17" t="s">
        <v>47</v>
      </c>
      <c r="E30" s="22" t="s">
        <v>180</v>
      </c>
      <c r="F30" s="23" t="s">
        <v>143</v>
      </c>
      <c r="G30" s="24">
        <v>170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23</v>
      </c>
    </row>
    <row r="31" spans="1:16" x14ac:dyDescent="0.2">
      <c r="A31" s="26" t="s">
        <v>50</v>
      </c>
      <c r="E31" s="27" t="s">
        <v>181</v>
      </c>
    </row>
    <row r="32" spans="1:16" ht="25.5" x14ac:dyDescent="0.2">
      <c r="A32" s="28" t="s">
        <v>52</v>
      </c>
      <c r="E32" s="29" t="s">
        <v>182</v>
      </c>
    </row>
    <row r="33" spans="1:18" ht="280.5" x14ac:dyDescent="0.2">
      <c r="A33" t="s">
        <v>54</v>
      </c>
      <c r="E33" s="27" t="s">
        <v>183</v>
      </c>
    </row>
    <row r="34" spans="1:18" x14ac:dyDescent="0.2">
      <c r="A34" s="17" t="s">
        <v>45</v>
      </c>
      <c r="B34" s="21" t="s">
        <v>77</v>
      </c>
      <c r="C34" s="21" t="s">
        <v>184</v>
      </c>
      <c r="D34" s="17" t="s">
        <v>47</v>
      </c>
      <c r="E34" s="22" t="s">
        <v>185</v>
      </c>
      <c r="F34" s="23" t="s">
        <v>143</v>
      </c>
      <c r="G34" s="24">
        <v>12.75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23</v>
      </c>
    </row>
    <row r="35" spans="1:18" x14ac:dyDescent="0.2">
      <c r="A35" s="26" t="s">
        <v>50</v>
      </c>
      <c r="E35" s="27" t="s">
        <v>186</v>
      </c>
    </row>
    <row r="36" spans="1:18" x14ac:dyDescent="0.2">
      <c r="A36" s="28" t="s">
        <v>52</v>
      </c>
      <c r="E36" s="29" t="s">
        <v>187</v>
      </c>
    </row>
    <row r="37" spans="1:18" ht="242.25" x14ac:dyDescent="0.2">
      <c r="A37" t="s">
        <v>54</v>
      </c>
      <c r="E37" s="27" t="s">
        <v>188</v>
      </c>
    </row>
    <row r="38" spans="1:18" x14ac:dyDescent="0.2">
      <c r="A38" s="17" t="s">
        <v>45</v>
      </c>
      <c r="B38" s="21" t="s">
        <v>82</v>
      </c>
      <c r="C38" s="21" t="s">
        <v>189</v>
      </c>
      <c r="D38" s="17" t="s">
        <v>47</v>
      </c>
      <c r="E38" s="22" t="s">
        <v>190</v>
      </c>
      <c r="F38" s="23" t="s">
        <v>143</v>
      </c>
      <c r="G38" s="24">
        <v>85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23</v>
      </c>
    </row>
    <row r="39" spans="1:18" x14ac:dyDescent="0.2">
      <c r="A39" s="26" t="s">
        <v>50</v>
      </c>
      <c r="E39" s="27" t="s">
        <v>191</v>
      </c>
    </row>
    <row r="40" spans="1:18" x14ac:dyDescent="0.2">
      <c r="A40" s="28" t="s">
        <v>52</v>
      </c>
      <c r="E40" s="29" t="s">
        <v>192</v>
      </c>
    </row>
    <row r="41" spans="1:18" ht="38.25" x14ac:dyDescent="0.2">
      <c r="A41" t="s">
        <v>54</v>
      </c>
      <c r="E41" s="27" t="s">
        <v>193</v>
      </c>
    </row>
    <row r="42" spans="1:18" x14ac:dyDescent="0.2">
      <c r="A42" s="17" t="s">
        <v>45</v>
      </c>
      <c r="B42" s="21" t="s">
        <v>40</v>
      </c>
      <c r="C42" s="21" t="s">
        <v>194</v>
      </c>
      <c r="D42" s="17" t="s">
        <v>47</v>
      </c>
      <c r="E42" s="22" t="s">
        <v>195</v>
      </c>
      <c r="F42" s="23" t="s">
        <v>67</v>
      </c>
      <c r="G42" s="24">
        <v>425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23</v>
      </c>
    </row>
    <row r="43" spans="1:18" x14ac:dyDescent="0.2">
      <c r="A43" s="26" t="s">
        <v>50</v>
      </c>
      <c r="E43" s="27" t="s">
        <v>196</v>
      </c>
    </row>
    <row r="44" spans="1:18" x14ac:dyDescent="0.2">
      <c r="A44" s="28" t="s">
        <v>52</v>
      </c>
      <c r="E44" s="29" t="s">
        <v>197</v>
      </c>
    </row>
    <row r="45" spans="1:18" ht="25.5" x14ac:dyDescent="0.2">
      <c r="A45" t="s">
        <v>54</v>
      </c>
      <c r="E45" s="27" t="s">
        <v>198</v>
      </c>
    </row>
    <row r="46" spans="1:18" ht="12.75" customHeight="1" x14ac:dyDescent="0.2">
      <c r="A46" s="5" t="s">
        <v>43</v>
      </c>
      <c r="B46" s="5"/>
      <c r="C46" s="30" t="s">
        <v>23</v>
      </c>
      <c r="D46" s="5"/>
      <c r="E46" s="19" t="s">
        <v>199</v>
      </c>
      <c r="F46" s="5"/>
      <c r="G46" s="5"/>
      <c r="H46" s="5"/>
      <c r="I46" s="31">
        <f>0+Q46</f>
        <v>0</v>
      </c>
      <c r="O46">
        <f>0+R46</f>
        <v>0</v>
      </c>
      <c r="Q46">
        <f>0+I47</f>
        <v>0</v>
      </c>
      <c r="R46">
        <f>0+O47</f>
        <v>0</v>
      </c>
    </row>
    <row r="47" spans="1:18" x14ac:dyDescent="0.2">
      <c r="A47" s="17" t="s">
        <v>45</v>
      </c>
      <c r="B47" s="21" t="s">
        <v>42</v>
      </c>
      <c r="C47" s="21" t="s">
        <v>200</v>
      </c>
      <c r="D47" s="17" t="s">
        <v>47</v>
      </c>
      <c r="E47" s="22" t="s">
        <v>201</v>
      </c>
      <c r="F47" s="23" t="s">
        <v>202</v>
      </c>
      <c r="G47" s="24">
        <v>15</v>
      </c>
      <c r="H47" s="25">
        <v>0</v>
      </c>
      <c r="I47" s="25">
        <f>ROUND(ROUND(H47,2)*ROUND(G47,3),2)</f>
        <v>0</v>
      </c>
      <c r="O47">
        <f>(I47*21)/100</f>
        <v>0</v>
      </c>
      <c r="P47" t="s">
        <v>23</v>
      </c>
    </row>
    <row r="48" spans="1:18" x14ac:dyDescent="0.2">
      <c r="A48" s="26" t="s">
        <v>50</v>
      </c>
      <c r="E48" s="27" t="s">
        <v>203</v>
      </c>
    </row>
    <row r="49" spans="1:18" x14ac:dyDescent="0.2">
      <c r="A49" s="28" t="s">
        <v>52</v>
      </c>
      <c r="E49" s="29" t="s">
        <v>204</v>
      </c>
    </row>
    <row r="50" spans="1:18" ht="165.75" x14ac:dyDescent="0.2">
      <c r="A50" t="s">
        <v>54</v>
      </c>
      <c r="E50" s="27" t="s">
        <v>205</v>
      </c>
    </row>
    <row r="51" spans="1:18" ht="12.75" customHeight="1" x14ac:dyDescent="0.2">
      <c r="A51" s="5" t="s">
        <v>43</v>
      </c>
      <c r="B51" s="5"/>
      <c r="C51" s="30" t="s">
        <v>35</v>
      </c>
      <c r="D51" s="5"/>
      <c r="E51" s="19" t="s">
        <v>155</v>
      </c>
      <c r="F51" s="5"/>
      <c r="G51" s="5"/>
      <c r="H51" s="5"/>
      <c r="I51" s="31">
        <f>0+Q51</f>
        <v>0</v>
      </c>
      <c r="O51">
        <f>0+R51</f>
        <v>0</v>
      </c>
      <c r="Q51">
        <f>0+I52+I56+I60+I64</f>
        <v>0</v>
      </c>
      <c r="R51">
        <f>0+O52+O56+O60+O64</f>
        <v>0</v>
      </c>
    </row>
    <row r="52" spans="1:18" x14ac:dyDescent="0.2">
      <c r="A52" s="17" t="s">
        <v>45</v>
      </c>
      <c r="B52" s="21" t="s">
        <v>97</v>
      </c>
      <c r="C52" s="21" t="s">
        <v>206</v>
      </c>
      <c r="D52" s="17" t="s">
        <v>47</v>
      </c>
      <c r="E52" s="22" t="s">
        <v>207</v>
      </c>
      <c r="F52" s="23" t="s">
        <v>143</v>
      </c>
      <c r="G52" s="24">
        <v>255</v>
      </c>
      <c r="H52" s="25">
        <v>0</v>
      </c>
      <c r="I52" s="25">
        <f>ROUND(ROUND(H52,2)*ROUND(G52,3),2)</f>
        <v>0</v>
      </c>
      <c r="O52">
        <f>(I52*21)/100</f>
        <v>0</v>
      </c>
      <c r="P52" t="s">
        <v>23</v>
      </c>
    </row>
    <row r="53" spans="1:18" x14ac:dyDescent="0.2">
      <c r="A53" s="26" t="s">
        <v>50</v>
      </c>
      <c r="E53" s="27" t="s">
        <v>208</v>
      </c>
    </row>
    <row r="54" spans="1:18" ht="38.25" x14ac:dyDescent="0.2">
      <c r="A54" s="28" t="s">
        <v>52</v>
      </c>
      <c r="E54" s="29" t="s">
        <v>209</v>
      </c>
    </row>
    <row r="55" spans="1:18" ht="51" x14ac:dyDescent="0.2">
      <c r="A55" t="s">
        <v>54</v>
      </c>
      <c r="E55" s="27" t="s">
        <v>210</v>
      </c>
    </row>
    <row r="56" spans="1:18" x14ac:dyDescent="0.2">
      <c r="A56" s="17" t="s">
        <v>45</v>
      </c>
      <c r="B56" s="21" t="s">
        <v>103</v>
      </c>
      <c r="C56" s="21" t="s">
        <v>211</v>
      </c>
      <c r="D56" s="17" t="s">
        <v>47</v>
      </c>
      <c r="E56" s="22" t="s">
        <v>212</v>
      </c>
      <c r="F56" s="23" t="s">
        <v>67</v>
      </c>
      <c r="G56" s="24">
        <v>765</v>
      </c>
      <c r="H56" s="25">
        <v>0</v>
      </c>
      <c r="I56" s="25">
        <f>ROUND(ROUND(H56,2)*ROUND(G56,3),2)</f>
        <v>0</v>
      </c>
      <c r="O56">
        <f>(I56*21)/100</f>
        <v>0</v>
      </c>
      <c r="P56" t="s">
        <v>23</v>
      </c>
    </row>
    <row r="57" spans="1:18" x14ac:dyDescent="0.2">
      <c r="A57" s="26" t="s">
        <v>50</v>
      </c>
      <c r="E57" s="27" t="s">
        <v>213</v>
      </c>
    </row>
    <row r="58" spans="1:18" x14ac:dyDescent="0.2">
      <c r="A58" s="28" t="s">
        <v>52</v>
      </c>
      <c r="E58" s="29" t="s">
        <v>214</v>
      </c>
    </row>
    <row r="59" spans="1:18" ht="51" x14ac:dyDescent="0.2">
      <c r="A59" t="s">
        <v>54</v>
      </c>
      <c r="E59" s="27" t="s">
        <v>215</v>
      </c>
    </row>
    <row r="60" spans="1:18" x14ac:dyDescent="0.2">
      <c r="A60" s="17" t="s">
        <v>45</v>
      </c>
      <c r="B60" s="21" t="s">
        <v>108</v>
      </c>
      <c r="C60" s="21" t="s">
        <v>216</v>
      </c>
      <c r="D60" s="17" t="s">
        <v>47</v>
      </c>
      <c r="E60" s="22" t="s">
        <v>217</v>
      </c>
      <c r="F60" s="23" t="s">
        <v>143</v>
      </c>
      <c r="G60" s="24">
        <v>26.35</v>
      </c>
      <c r="H60" s="25">
        <v>0</v>
      </c>
      <c r="I60" s="25">
        <f>ROUND(ROUND(H60,2)*ROUND(G60,3),2)</f>
        <v>0</v>
      </c>
      <c r="O60">
        <f>(I60*21)/100</f>
        <v>0</v>
      </c>
      <c r="P60" t="s">
        <v>23</v>
      </c>
    </row>
    <row r="61" spans="1:18" x14ac:dyDescent="0.2">
      <c r="A61" s="26" t="s">
        <v>50</v>
      </c>
      <c r="E61" s="27" t="s">
        <v>218</v>
      </c>
    </row>
    <row r="62" spans="1:18" x14ac:dyDescent="0.2">
      <c r="A62" s="28" t="s">
        <v>52</v>
      </c>
      <c r="E62" s="29" t="s">
        <v>219</v>
      </c>
    </row>
    <row r="63" spans="1:18" ht="140.25" x14ac:dyDescent="0.2">
      <c r="A63" t="s">
        <v>54</v>
      </c>
      <c r="E63" s="27" t="s">
        <v>220</v>
      </c>
    </row>
    <row r="64" spans="1:18" x14ac:dyDescent="0.2">
      <c r="A64" s="17" t="s">
        <v>45</v>
      </c>
      <c r="B64" s="21" t="s">
        <v>115</v>
      </c>
      <c r="C64" s="21" t="s">
        <v>221</v>
      </c>
      <c r="D64" s="17" t="s">
        <v>47</v>
      </c>
      <c r="E64" s="22" t="s">
        <v>222</v>
      </c>
      <c r="F64" s="23" t="s">
        <v>143</v>
      </c>
      <c r="G64" s="24">
        <v>45.9</v>
      </c>
      <c r="H64" s="25">
        <v>0</v>
      </c>
      <c r="I64" s="25">
        <f>ROUND(ROUND(H64,2)*ROUND(G64,3),2)</f>
        <v>0</v>
      </c>
      <c r="O64">
        <f>(I64*21)/100</f>
        <v>0</v>
      </c>
      <c r="P64" t="s">
        <v>23</v>
      </c>
    </row>
    <row r="65" spans="1:18" x14ac:dyDescent="0.2">
      <c r="A65" s="26" t="s">
        <v>50</v>
      </c>
      <c r="E65" s="27" t="s">
        <v>223</v>
      </c>
    </row>
    <row r="66" spans="1:18" x14ac:dyDescent="0.2">
      <c r="A66" s="28" t="s">
        <v>52</v>
      </c>
      <c r="E66" s="29" t="s">
        <v>224</v>
      </c>
    </row>
    <row r="67" spans="1:18" ht="140.25" x14ac:dyDescent="0.2">
      <c r="A67" t="s">
        <v>54</v>
      </c>
      <c r="E67" s="27" t="s">
        <v>220</v>
      </c>
    </row>
    <row r="68" spans="1:18" ht="12.75" customHeight="1" x14ac:dyDescent="0.2">
      <c r="A68" s="5" t="s">
        <v>43</v>
      </c>
      <c r="B68" s="5"/>
      <c r="C68" s="30" t="s">
        <v>82</v>
      </c>
      <c r="D68" s="5"/>
      <c r="E68" s="19" t="s">
        <v>225</v>
      </c>
      <c r="F68" s="5"/>
      <c r="G68" s="5"/>
      <c r="H68" s="5"/>
      <c r="I68" s="31">
        <f>0+Q68</f>
        <v>0</v>
      </c>
      <c r="O68">
        <f>0+R68</f>
        <v>0</v>
      </c>
      <c r="Q68">
        <f>0+I69</f>
        <v>0</v>
      </c>
      <c r="R68">
        <f>0+O69</f>
        <v>0</v>
      </c>
    </row>
    <row r="69" spans="1:18" x14ac:dyDescent="0.2">
      <c r="A69" s="17" t="s">
        <v>45</v>
      </c>
      <c r="B69" s="21" t="s">
        <v>121</v>
      </c>
      <c r="C69" s="21" t="s">
        <v>226</v>
      </c>
      <c r="D69" s="17" t="s">
        <v>47</v>
      </c>
      <c r="E69" s="22" t="s">
        <v>227</v>
      </c>
      <c r="F69" s="23" t="s">
        <v>202</v>
      </c>
      <c r="G69" s="24">
        <v>108</v>
      </c>
      <c r="H69" s="25">
        <v>0</v>
      </c>
      <c r="I69" s="25">
        <f>ROUND(ROUND(H69,2)*ROUND(G69,3),2)</f>
        <v>0</v>
      </c>
      <c r="O69">
        <f>(I69*21)/100</f>
        <v>0</v>
      </c>
      <c r="P69" t="s">
        <v>23</v>
      </c>
    </row>
    <row r="70" spans="1:18" x14ac:dyDescent="0.2">
      <c r="A70" s="26" t="s">
        <v>50</v>
      </c>
      <c r="E70" s="27" t="s">
        <v>228</v>
      </c>
    </row>
    <row r="71" spans="1:18" x14ac:dyDescent="0.2">
      <c r="A71" s="28" t="s">
        <v>52</v>
      </c>
      <c r="E71" s="29" t="s">
        <v>229</v>
      </c>
    </row>
    <row r="72" spans="1:18" ht="242.25" x14ac:dyDescent="0.2">
      <c r="A72" t="s">
        <v>54</v>
      </c>
      <c r="E72" s="27" t="s">
        <v>230</v>
      </c>
    </row>
    <row r="73" spans="1:18" ht="12.75" customHeight="1" x14ac:dyDescent="0.2">
      <c r="A73" s="5" t="s">
        <v>43</v>
      </c>
      <c r="B73" s="5"/>
      <c r="C73" s="30" t="s">
        <v>40</v>
      </c>
      <c r="D73" s="5"/>
      <c r="E73" s="19" t="s">
        <v>147</v>
      </c>
      <c r="F73" s="5"/>
      <c r="G73" s="5"/>
      <c r="H73" s="5"/>
      <c r="I73" s="31">
        <f>0+Q73</f>
        <v>0</v>
      </c>
      <c r="O73">
        <f>0+R73</f>
        <v>0</v>
      </c>
      <c r="Q73">
        <f>0+I74+I78+I82+I86</f>
        <v>0</v>
      </c>
      <c r="R73">
        <f>0+O74+O78+O82+O86</f>
        <v>0</v>
      </c>
    </row>
    <row r="74" spans="1:18" ht="25.5" x14ac:dyDescent="0.2">
      <c r="A74" s="17" t="s">
        <v>45</v>
      </c>
      <c r="B74" s="21" t="s">
        <v>127</v>
      </c>
      <c r="C74" s="21" t="s">
        <v>231</v>
      </c>
      <c r="D74" s="17" t="s">
        <v>47</v>
      </c>
      <c r="E74" s="22" t="s">
        <v>232</v>
      </c>
      <c r="F74" s="23" t="s">
        <v>100</v>
      </c>
      <c r="G74" s="24">
        <v>6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23</v>
      </c>
    </row>
    <row r="75" spans="1:18" x14ac:dyDescent="0.2">
      <c r="A75" s="26" t="s">
        <v>50</v>
      </c>
      <c r="E75" s="27" t="s">
        <v>233</v>
      </c>
    </row>
    <row r="76" spans="1:18" ht="51" x14ac:dyDescent="0.2">
      <c r="A76" s="28" t="s">
        <v>52</v>
      </c>
      <c r="E76" s="29" t="s">
        <v>234</v>
      </c>
    </row>
    <row r="77" spans="1:18" ht="25.5" x14ac:dyDescent="0.2">
      <c r="A77" t="s">
        <v>54</v>
      </c>
      <c r="E77" s="27" t="s">
        <v>235</v>
      </c>
    </row>
    <row r="78" spans="1:18" x14ac:dyDescent="0.2">
      <c r="A78" s="17" t="s">
        <v>45</v>
      </c>
      <c r="B78" s="21" t="s">
        <v>133</v>
      </c>
      <c r="C78" s="21" t="s">
        <v>236</v>
      </c>
      <c r="D78" s="17" t="s">
        <v>47</v>
      </c>
      <c r="E78" s="22" t="s">
        <v>237</v>
      </c>
      <c r="F78" s="23" t="s">
        <v>100</v>
      </c>
      <c r="G78" s="24">
        <v>2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23</v>
      </c>
    </row>
    <row r="79" spans="1:18" x14ac:dyDescent="0.2">
      <c r="A79" s="26" t="s">
        <v>50</v>
      </c>
      <c r="E79" s="27" t="s">
        <v>238</v>
      </c>
    </row>
    <row r="80" spans="1:18" ht="38.25" x14ac:dyDescent="0.2">
      <c r="A80" s="28" t="s">
        <v>52</v>
      </c>
      <c r="E80" s="29" t="s">
        <v>239</v>
      </c>
    </row>
    <row r="81" spans="1:16" ht="25.5" x14ac:dyDescent="0.2">
      <c r="A81" t="s">
        <v>54</v>
      </c>
      <c r="E81" s="27" t="s">
        <v>235</v>
      </c>
    </row>
    <row r="82" spans="1:16" x14ac:dyDescent="0.2">
      <c r="A82" s="17" t="s">
        <v>45</v>
      </c>
      <c r="B82" s="21" t="s">
        <v>140</v>
      </c>
      <c r="C82" s="21" t="s">
        <v>240</v>
      </c>
      <c r="D82" s="17" t="s">
        <v>47</v>
      </c>
      <c r="E82" s="22" t="s">
        <v>241</v>
      </c>
      <c r="F82" s="23" t="s">
        <v>202</v>
      </c>
      <c r="G82" s="24">
        <v>10</v>
      </c>
      <c r="H82" s="25">
        <v>0</v>
      </c>
      <c r="I82" s="25">
        <f>ROUND(ROUND(H82,2)*ROUND(G82,3),2)</f>
        <v>0</v>
      </c>
      <c r="O82">
        <f>(I82*21)/100</f>
        <v>0</v>
      </c>
      <c r="P82" t="s">
        <v>23</v>
      </c>
    </row>
    <row r="83" spans="1:16" x14ac:dyDescent="0.2">
      <c r="A83" s="26" t="s">
        <v>50</v>
      </c>
      <c r="E83" s="27" t="s">
        <v>242</v>
      </c>
    </row>
    <row r="84" spans="1:16" x14ac:dyDescent="0.2">
      <c r="A84" s="28" t="s">
        <v>52</v>
      </c>
      <c r="E84" s="29" t="s">
        <v>243</v>
      </c>
    </row>
    <row r="85" spans="1:16" ht="51" x14ac:dyDescent="0.2">
      <c r="A85" t="s">
        <v>54</v>
      </c>
      <c r="E85" s="27" t="s">
        <v>244</v>
      </c>
    </row>
    <row r="86" spans="1:16" x14ac:dyDescent="0.2">
      <c r="A86" s="17" t="s">
        <v>45</v>
      </c>
      <c r="B86" s="21" t="s">
        <v>148</v>
      </c>
      <c r="C86" s="21" t="s">
        <v>245</v>
      </c>
      <c r="D86" s="17" t="s">
        <v>47</v>
      </c>
      <c r="E86" s="22" t="s">
        <v>246</v>
      </c>
      <c r="F86" s="23" t="s">
        <v>202</v>
      </c>
      <c r="G86" s="24">
        <v>12</v>
      </c>
      <c r="H86" s="25">
        <v>0</v>
      </c>
      <c r="I86" s="25">
        <f>ROUND(ROUND(H86,2)*ROUND(G86,3),2)</f>
        <v>0</v>
      </c>
      <c r="O86">
        <f>(I86*21)/100</f>
        <v>0</v>
      </c>
      <c r="P86" t="s">
        <v>23</v>
      </c>
    </row>
    <row r="87" spans="1:16" x14ac:dyDescent="0.2">
      <c r="A87" s="26" t="s">
        <v>50</v>
      </c>
      <c r="E87" s="27" t="s">
        <v>247</v>
      </c>
    </row>
    <row r="88" spans="1:16" x14ac:dyDescent="0.2">
      <c r="A88" s="28" t="s">
        <v>52</v>
      </c>
      <c r="E88" s="29" t="s">
        <v>248</v>
      </c>
    </row>
    <row r="89" spans="1:16" ht="25.5" x14ac:dyDescent="0.2">
      <c r="A89" t="s">
        <v>54</v>
      </c>
      <c r="E89" s="27" t="s">
        <v>249</v>
      </c>
    </row>
  </sheetData>
  <sheetProtection algorithmName="SHA-512" hashValue="nbPGYOqmkUOHo/1UzWHkzfvI1U6lfTVfAsb8KKLSvBl9KcqhZqN58LR3i68n/L1IrrxXnZNWZHXcFLmLZc78kw==" saltValue="gqKfXtMyj2cv+bU0ElCsOg==" spinCount="100000" sheet="1" objects="1" scenarios="1"/>
  <protectedRanges>
    <protectedRange sqref="H1:H1048576" name="Oblast1"/>
  </protectedRanges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35433070866141736" right="0.35433070866141736" top="0.78740157480314965" bottom="0.39370078740157483" header="0.11811023622047245" footer="0.11811023622047245"/>
  <pageSetup paperSize="9" scale="84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71"/>
  <sheetViews>
    <sheetView topLeftCell="B1" workbookViewId="0">
      <pane ySplit="7" topLeftCell="A8" activePane="bottomLeft" state="frozen"/>
      <selection pane="bottomLeft" activeCell="L12" sqref="L1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0+O8+O13+O34+O47+O64+O109+O118+O131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7" t="s">
        <v>15</v>
      </c>
      <c r="D3" s="33"/>
      <c r="E3" s="10" t="s">
        <v>16</v>
      </c>
      <c r="F3" s="1"/>
      <c r="G3" s="8"/>
      <c r="H3" s="7" t="s">
        <v>250</v>
      </c>
      <c r="I3" s="32">
        <f>0+I8+I13+I34+I47+I64+I109+I118+I131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250</v>
      </c>
      <c r="D4" s="39"/>
      <c r="E4" s="13" t="s">
        <v>251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45</v>
      </c>
      <c r="B9" s="21" t="s">
        <v>29</v>
      </c>
      <c r="C9" s="21" t="s">
        <v>156</v>
      </c>
      <c r="D9" s="17" t="s">
        <v>47</v>
      </c>
      <c r="E9" s="22" t="s">
        <v>157</v>
      </c>
      <c r="F9" s="23" t="s">
        <v>143</v>
      </c>
      <c r="G9" s="24">
        <v>130.154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158</v>
      </c>
    </row>
    <row r="11" spans="1:18" ht="38.25" x14ac:dyDescent="0.2">
      <c r="A11" s="28" t="s">
        <v>52</v>
      </c>
      <c r="E11" s="29" t="s">
        <v>252</v>
      </c>
    </row>
    <row r="12" spans="1:18" ht="25.5" x14ac:dyDescent="0.2">
      <c r="A12" t="s">
        <v>54</v>
      </c>
      <c r="E12" s="27" t="s">
        <v>160</v>
      </c>
    </row>
    <row r="13" spans="1:18" ht="12.75" customHeight="1" x14ac:dyDescent="0.2">
      <c r="A13" s="5" t="s">
        <v>43</v>
      </c>
      <c r="B13" s="5"/>
      <c r="C13" s="30" t="s">
        <v>29</v>
      </c>
      <c r="D13" s="5"/>
      <c r="E13" s="19" t="s">
        <v>139</v>
      </c>
      <c r="F13" s="5"/>
      <c r="G13" s="5"/>
      <c r="H13" s="5"/>
      <c r="I13" s="31">
        <f>0+Q13</f>
        <v>0</v>
      </c>
      <c r="O13">
        <f>0+R13</f>
        <v>0</v>
      </c>
      <c r="Q13">
        <f>0+I14+I18+I22+I26+I30</f>
        <v>0</v>
      </c>
      <c r="R13">
        <f>0+O14+O18+O22+O26+O30</f>
        <v>0</v>
      </c>
    </row>
    <row r="14" spans="1:18" x14ac:dyDescent="0.2">
      <c r="A14" s="17" t="s">
        <v>45</v>
      </c>
      <c r="B14" s="21" t="s">
        <v>23</v>
      </c>
      <c r="C14" s="21" t="s">
        <v>253</v>
      </c>
      <c r="D14" s="17" t="s">
        <v>47</v>
      </c>
      <c r="E14" s="22" t="s">
        <v>254</v>
      </c>
      <c r="F14" s="23" t="s">
        <v>67</v>
      </c>
      <c r="G14" s="24">
        <v>252</v>
      </c>
      <c r="H14" s="25">
        <v>0</v>
      </c>
      <c r="I14" s="25">
        <f>ROUND(ROUND(H14,2)*ROUND(G14,3),2)</f>
        <v>0</v>
      </c>
      <c r="O14">
        <f>(I14*21)/100</f>
        <v>0</v>
      </c>
      <c r="P14" t="s">
        <v>23</v>
      </c>
    </row>
    <row r="15" spans="1:18" x14ac:dyDescent="0.2">
      <c r="A15" s="26" t="s">
        <v>50</v>
      </c>
      <c r="E15" s="27" t="s">
        <v>255</v>
      </c>
    </row>
    <row r="16" spans="1:18" x14ac:dyDescent="0.2">
      <c r="A16" s="28" t="s">
        <v>52</v>
      </c>
      <c r="E16" s="29" t="s">
        <v>256</v>
      </c>
    </row>
    <row r="17" spans="1:16" ht="38.25" x14ac:dyDescent="0.2">
      <c r="A17" t="s">
        <v>54</v>
      </c>
      <c r="E17" s="27" t="s">
        <v>257</v>
      </c>
    </row>
    <row r="18" spans="1:16" ht="25.5" x14ac:dyDescent="0.2">
      <c r="A18" s="17" t="s">
        <v>45</v>
      </c>
      <c r="B18" s="21" t="s">
        <v>22</v>
      </c>
      <c r="C18" s="21" t="s">
        <v>170</v>
      </c>
      <c r="D18" s="17" t="s">
        <v>47</v>
      </c>
      <c r="E18" s="22" t="s">
        <v>171</v>
      </c>
      <c r="F18" s="23" t="s">
        <v>100</v>
      </c>
      <c r="G18" s="24">
        <v>50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23</v>
      </c>
    </row>
    <row r="19" spans="1:16" x14ac:dyDescent="0.2">
      <c r="A19" s="26" t="s">
        <v>50</v>
      </c>
      <c r="E19" s="27" t="s">
        <v>172</v>
      </c>
    </row>
    <row r="20" spans="1:16" x14ac:dyDescent="0.2">
      <c r="A20" s="28" t="s">
        <v>52</v>
      </c>
      <c r="E20" s="29" t="s">
        <v>258</v>
      </c>
    </row>
    <row r="21" spans="1:16" ht="165.75" x14ac:dyDescent="0.2">
      <c r="A21" t="s">
        <v>54</v>
      </c>
      <c r="E21" s="27" t="s">
        <v>174</v>
      </c>
    </row>
    <row r="22" spans="1:16" x14ac:dyDescent="0.2">
      <c r="A22" s="17" t="s">
        <v>45</v>
      </c>
      <c r="B22" s="21" t="s">
        <v>33</v>
      </c>
      <c r="C22" s="21" t="s">
        <v>259</v>
      </c>
      <c r="D22" s="17" t="s">
        <v>47</v>
      </c>
      <c r="E22" s="22" t="s">
        <v>260</v>
      </c>
      <c r="F22" s="23" t="s">
        <v>143</v>
      </c>
      <c r="G22" s="24">
        <v>98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23</v>
      </c>
    </row>
    <row r="23" spans="1:16" x14ac:dyDescent="0.2">
      <c r="A23" s="26" t="s">
        <v>50</v>
      </c>
      <c r="E23" s="27" t="s">
        <v>261</v>
      </c>
    </row>
    <row r="24" spans="1:16" x14ac:dyDescent="0.2">
      <c r="A24" s="28" t="s">
        <v>52</v>
      </c>
      <c r="E24" s="29" t="s">
        <v>262</v>
      </c>
    </row>
    <row r="25" spans="1:16" ht="318.75" x14ac:dyDescent="0.2">
      <c r="A25" t="s">
        <v>54</v>
      </c>
      <c r="E25" s="27" t="s">
        <v>263</v>
      </c>
    </row>
    <row r="26" spans="1:16" x14ac:dyDescent="0.2">
      <c r="A26" s="17" t="s">
        <v>45</v>
      </c>
      <c r="B26" s="21" t="s">
        <v>35</v>
      </c>
      <c r="C26" s="21" t="s">
        <v>189</v>
      </c>
      <c r="D26" s="17" t="s">
        <v>47</v>
      </c>
      <c r="E26" s="22" t="s">
        <v>190</v>
      </c>
      <c r="F26" s="23" t="s">
        <v>143</v>
      </c>
      <c r="G26" s="24">
        <v>3.2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23</v>
      </c>
    </row>
    <row r="27" spans="1:16" x14ac:dyDescent="0.2">
      <c r="A27" s="26" t="s">
        <v>50</v>
      </c>
      <c r="E27" s="27" t="s">
        <v>191</v>
      </c>
    </row>
    <row r="28" spans="1:16" x14ac:dyDescent="0.2">
      <c r="A28" s="28" t="s">
        <v>52</v>
      </c>
      <c r="E28" s="29" t="s">
        <v>264</v>
      </c>
    </row>
    <row r="29" spans="1:16" ht="38.25" x14ac:dyDescent="0.2">
      <c r="A29" t="s">
        <v>54</v>
      </c>
      <c r="E29" s="27" t="s">
        <v>193</v>
      </c>
    </row>
    <row r="30" spans="1:16" x14ac:dyDescent="0.2">
      <c r="A30" s="17" t="s">
        <v>45</v>
      </c>
      <c r="B30" s="21" t="s">
        <v>37</v>
      </c>
      <c r="C30" s="21" t="s">
        <v>194</v>
      </c>
      <c r="D30" s="17" t="s">
        <v>47</v>
      </c>
      <c r="E30" s="22" t="s">
        <v>195</v>
      </c>
      <c r="F30" s="23" t="s">
        <v>67</v>
      </c>
      <c r="G30" s="24">
        <v>16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23</v>
      </c>
    </row>
    <row r="31" spans="1:16" x14ac:dyDescent="0.2">
      <c r="A31" s="26" t="s">
        <v>50</v>
      </c>
      <c r="E31" s="27" t="s">
        <v>196</v>
      </c>
    </row>
    <row r="32" spans="1:16" x14ac:dyDescent="0.2">
      <c r="A32" s="28" t="s">
        <v>52</v>
      </c>
      <c r="E32" s="29" t="s">
        <v>265</v>
      </c>
    </row>
    <row r="33" spans="1:18" ht="25.5" x14ac:dyDescent="0.2">
      <c r="A33" t="s">
        <v>54</v>
      </c>
      <c r="E33" s="27" t="s">
        <v>198</v>
      </c>
    </row>
    <row r="34" spans="1:18" ht="12.75" customHeight="1" x14ac:dyDescent="0.2">
      <c r="A34" s="5" t="s">
        <v>43</v>
      </c>
      <c r="B34" s="5"/>
      <c r="C34" s="30" t="s">
        <v>23</v>
      </c>
      <c r="D34" s="5"/>
      <c r="E34" s="19" t="s">
        <v>199</v>
      </c>
      <c r="F34" s="5"/>
      <c r="G34" s="5"/>
      <c r="H34" s="5"/>
      <c r="I34" s="31">
        <f>0+Q34</f>
        <v>0</v>
      </c>
      <c r="O34">
        <f>0+R34</f>
        <v>0</v>
      </c>
      <c r="Q34">
        <f>0+I35+I39+I43</f>
        <v>0</v>
      </c>
      <c r="R34">
        <f>0+O35+O39+O43</f>
        <v>0</v>
      </c>
    </row>
    <row r="35" spans="1:18" x14ac:dyDescent="0.2">
      <c r="A35" s="17" t="s">
        <v>45</v>
      </c>
      <c r="B35" s="21" t="s">
        <v>77</v>
      </c>
      <c r="C35" s="21" t="s">
        <v>266</v>
      </c>
      <c r="D35" s="17" t="s">
        <v>47</v>
      </c>
      <c r="E35" s="22" t="s">
        <v>267</v>
      </c>
      <c r="F35" s="23" t="s">
        <v>143</v>
      </c>
      <c r="G35" s="24">
        <v>32.154000000000003</v>
      </c>
      <c r="H35" s="25">
        <v>0</v>
      </c>
      <c r="I35" s="25">
        <f>ROUND(ROUND(H35,2)*ROUND(G35,3),2)</f>
        <v>0</v>
      </c>
      <c r="O35">
        <f>(I35*21)/100</f>
        <v>0</v>
      </c>
      <c r="P35" t="s">
        <v>23</v>
      </c>
    </row>
    <row r="36" spans="1:18" x14ac:dyDescent="0.2">
      <c r="A36" s="26" t="s">
        <v>50</v>
      </c>
      <c r="E36" s="27" t="s">
        <v>268</v>
      </c>
    </row>
    <row r="37" spans="1:18" x14ac:dyDescent="0.2">
      <c r="A37" s="28" t="s">
        <v>52</v>
      </c>
      <c r="E37" s="29" t="s">
        <v>269</v>
      </c>
    </row>
    <row r="38" spans="1:18" ht="409.5" x14ac:dyDescent="0.2">
      <c r="A38" t="s">
        <v>54</v>
      </c>
      <c r="E38" s="27" t="s">
        <v>270</v>
      </c>
    </row>
    <row r="39" spans="1:18" x14ac:dyDescent="0.2">
      <c r="A39" s="17" t="s">
        <v>45</v>
      </c>
      <c r="B39" s="21" t="s">
        <v>82</v>
      </c>
      <c r="C39" s="21" t="s">
        <v>271</v>
      </c>
      <c r="D39" s="17" t="s">
        <v>47</v>
      </c>
      <c r="E39" s="22" t="s">
        <v>272</v>
      </c>
      <c r="F39" s="23" t="s">
        <v>273</v>
      </c>
      <c r="G39" s="24">
        <v>3.786</v>
      </c>
      <c r="H39" s="25">
        <v>0</v>
      </c>
      <c r="I39" s="25">
        <f>ROUND(ROUND(H39,2)*ROUND(G39,3),2)</f>
        <v>0</v>
      </c>
      <c r="O39">
        <f>(I39*21)/100</f>
        <v>0</v>
      </c>
      <c r="P39" t="s">
        <v>23</v>
      </c>
    </row>
    <row r="40" spans="1:18" x14ac:dyDescent="0.2">
      <c r="A40" s="26" t="s">
        <v>50</v>
      </c>
      <c r="E40" s="27" t="s">
        <v>268</v>
      </c>
    </row>
    <row r="41" spans="1:18" ht="25.5" x14ac:dyDescent="0.2">
      <c r="A41" s="28" t="s">
        <v>52</v>
      </c>
      <c r="E41" s="29" t="s">
        <v>274</v>
      </c>
    </row>
    <row r="42" spans="1:18" ht="267.75" x14ac:dyDescent="0.2">
      <c r="A42" t="s">
        <v>54</v>
      </c>
      <c r="E42" s="27" t="s">
        <v>275</v>
      </c>
    </row>
    <row r="43" spans="1:18" x14ac:dyDescent="0.2">
      <c r="A43" s="17" t="s">
        <v>45</v>
      </c>
      <c r="B43" s="21" t="s">
        <v>40</v>
      </c>
      <c r="C43" s="21" t="s">
        <v>276</v>
      </c>
      <c r="D43" s="17" t="s">
        <v>47</v>
      </c>
      <c r="E43" s="22" t="s">
        <v>277</v>
      </c>
      <c r="F43" s="23" t="s">
        <v>202</v>
      </c>
      <c r="G43" s="24">
        <v>64</v>
      </c>
      <c r="H43" s="25">
        <v>0</v>
      </c>
      <c r="I43" s="25">
        <f>ROUND(ROUND(H43,2)*ROUND(G43,3),2)</f>
        <v>0</v>
      </c>
      <c r="O43">
        <f>(I43*21)/100</f>
        <v>0</v>
      </c>
      <c r="P43" t="s">
        <v>23</v>
      </c>
    </row>
    <row r="44" spans="1:18" x14ac:dyDescent="0.2">
      <c r="A44" s="26" t="s">
        <v>50</v>
      </c>
      <c r="E44" s="27" t="s">
        <v>268</v>
      </c>
    </row>
    <row r="45" spans="1:18" x14ac:dyDescent="0.2">
      <c r="A45" s="28" t="s">
        <v>52</v>
      </c>
      <c r="E45" s="29" t="s">
        <v>278</v>
      </c>
    </row>
    <row r="46" spans="1:18" ht="191.25" x14ac:dyDescent="0.2">
      <c r="A46" t="s">
        <v>54</v>
      </c>
      <c r="E46" s="27" t="s">
        <v>279</v>
      </c>
    </row>
    <row r="47" spans="1:18" ht="12.75" customHeight="1" x14ac:dyDescent="0.2">
      <c r="A47" s="5" t="s">
        <v>43</v>
      </c>
      <c r="B47" s="5"/>
      <c r="C47" s="30" t="s">
        <v>22</v>
      </c>
      <c r="D47" s="5"/>
      <c r="E47" s="19" t="s">
        <v>280</v>
      </c>
      <c r="F47" s="5"/>
      <c r="G47" s="5"/>
      <c r="H47" s="5"/>
      <c r="I47" s="31">
        <f>0+Q47</f>
        <v>0</v>
      </c>
      <c r="O47">
        <f>0+R47</f>
        <v>0</v>
      </c>
      <c r="Q47">
        <f>0+I48+I52+I56+I60</f>
        <v>0</v>
      </c>
      <c r="R47">
        <f>0+O48+O52+O56+O60</f>
        <v>0</v>
      </c>
    </row>
    <row r="48" spans="1:18" x14ac:dyDescent="0.2">
      <c r="A48" s="17" t="s">
        <v>45</v>
      </c>
      <c r="B48" s="21" t="s">
        <v>42</v>
      </c>
      <c r="C48" s="21" t="s">
        <v>281</v>
      </c>
      <c r="D48" s="17" t="s">
        <v>47</v>
      </c>
      <c r="E48" s="22" t="s">
        <v>282</v>
      </c>
      <c r="F48" s="23" t="s">
        <v>143</v>
      </c>
      <c r="G48" s="24">
        <v>28.05</v>
      </c>
      <c r="H48" s="25">
        <v>0</v>
      </c>
      <c r="I48" s="25">
        <f>ROUND(ROUND(H48,2)*ROUND(G48,3),2)</f>
        <v>0</v>
      </c>
      <c r="O48">
        <f>(I48*21)/100</f>
        <v>0</v>
      </c>
      <c r="P48" t="s">
        <v>23</v>
      </c>
    </row>
    <row r="49" spans="1:18" x14ac:dyDescent="0.2">
      <c r="A49" s="26" t="s">
        <v>50</v>
      </c>
      <c r="E49" s="27" t="s">
        <v>283</v>
      </c>
    </row>
    <row r="50" spans="1:18" x14ac:dyDescent="0.2">
      <c r="A50" s="28" t="s">
        <v>52</v>
      </c>
      <c r="E50" s="29" t="s">
        <v>284</v>
      </c>
    </row>
    <row r="51" spans="1:18" ht="369.75" x14ac:dyDescent="0.2">
      <c r="A51" t="s">
        <v>54</v>
      </c>
      <c r="E51" s="27" t="s">
        <v>285</v>
      </c>
    </row>
    <row r="52" spans="1:18" x14ac:dyDescent="0.2">
      <c r="A52" s="17" t="s">
        <v>45</v>
      </c>
      <c r="B52" s="21" t="s">
        <v>97</v>
      </c>
      <c r="C52" s="21" t="s">
        <v>286</v>
      </c>
      <c r="D52" s="17" t="s">
        <v>47</v>
      </c>
      <c r="E52" s="22" t="s">
        <v>287</v>
      </c>
      <c r="F52" s="23" t="s">
        <v>273</v>
      </c>
      <c r="G52" s="24">
        <v>4.4039999999999999</v>
      </c>
      <c r="H52" s="25">
        <v>0</v>
      </c>
      <c r="I52" s="25">
        <f>ROUND(ROUND(H52,2)*ROUND(G52,3),2)</f>
        <v>0</v>
      </c>
      <c r="O52">
        <f>(I52*21)/100</f>
        <v>0</v>
      </c>
      <c r="P52" t="s">
        <v>23</v>
      </c>
    </row>
    <row r="53" spans="1:18" x14ac:dyDescent="0.2">
      <c r="A53" s="26" t="s">
        <v>50</v>
      </c>
      <c r="E53" s="27" t="s">
        <v>288</v>
      </c>
    </row>
    <row r="54" spans="1:18" ht="25.5" x14ac:dyDescent="0.2">
      <c r="A54" s="28" t="s">
        <v>52</v>
      </c>
      <c r="E54" s="29" t="s">
        <v>289</v>
      </c>
    </row>
    <row r="55" spans="1:18" ht="267.75" x14ac:dyDescent="0.2">
      <c r="A55" t="s">
        <v>54</v>
      </c>
      <c r="E55" s="27" t="s">
        <v>290</v>
      </c>
    </row>
    <row r="56" spans="1:18" x14ac:dyDescent="0.2">
      <c r="A56" s="17" t="s">
        <v>45</v>
      </c>
      <c r="B56" s="21" t="s">
        <v>103</v>
      </c>
      <c r="C56" s="21" t="s">
        <v>291</v>
      </c>
      <c r="D56" s="17" t="s">
        <v>47</v>
      </c>
      <c r="E56" s="22" t="s">
        <v>292</v>
      </c>
      <c r="F56" s="23" t="s">
        <v>143</v>
      </c>
      <c r="G56" s="24">
        <v>35.840000000000003</v>
      </c>
      <c r="H56" s="25">
        <v>0</v>
      </c>
      <c r="I56" s="25">
        <f>ROUND(ROUND(H56,2)*ROUND(G56,3),2)</f>
        <v>0</v>
      </c>
      <c r="O56">
        <f>(I56*21)/100</f>
        <v>0</v>
      </c>
      <c r="P56" t="s">
        <v>23</v>
      </c>
    </row>
    <row r="57" spans="1:18" x14ac:dyDescent="0.2">
      <c r="A57" s="26" t="s">
        <v>50</v>
      </c>
      <c r="E57" s="27" t="s">
        <v>283</v>
      </c>
    </row>
    <row r="58" spans="1:18" x14ac:dyDescent="0.2">
      <c r="A58" s="28" t="s">
        <v>52</v>
      </c>
      <c r="E58" s="29" t="s">
        <v>293</v>
      </c>
    </row>
    <row r="59" spans="1:18" ht="369.75" x14ac:dyDescent="0.2">
      <c r="A59" t="s">
        <v>54</v>
      </c>
      <c r="E59" s="27" t="s">
        <v>285</v>
      </c>
    </row>
    <row r="60" spans="1:18" x14ac:dyDescent="0.2">
      <c r="A60" s="17" t="s">
        <v>45</v>
      </c>
      <c r="B60" s="21" t="s">
        <v>108</v>
      </c>
      <c r="C60" s="21" t="s">
        <v>294</v>
      </c>
      <c r="D60" s="17" t="s">
        <v>47</v>
      </c>
      <c r="E60" s="22" t="s">
        <v>295</v>
      </c>
      <c r="F60" s="23" t="s">
        <v>273</v>
      </c>
      <c r="G60" s="24">
        <v>5.6269999999999998</v>
      </c>
      <c r="H60" s="25">
        <v>0</v>
      </c>
      <c r="I60" s="25">
        <f>ROUND(ROUND(H60,2)*ROUND(G60,3),2)</f>
        <v>0</v>
      </c>
      <c r="O60">
        <f>(I60*21)/100</f>
        <v>0</v>
      </c>
      <c r="P60" t="s">
        <v>23</v>
      </c>
    </row>
    <row r="61" spans="1:18" x14ac:dyDescent="0.2">
      <c r="A61" s="26" t="s">
        <v>50</v>
      </c>
      <c r="E61" s="27" t="s">
        <v>288</v>
      </c>
    </row>
    <row r="62" spans="1:18" ht="25.5" x14ac:dyDescent="0.2">
      <c r="A62" s="28" t="s">
        <v>52</v>
      </c>
      <c r="E62" s="29" t="s">
        <v>296</v>
      </c>
    </row>
    <row r="63" spans="1:18" ht="267.75" x14ac:dyDescent="0.2">
      <c r="A63" t="s">
        <v>54</v>
      </c>
      <c r="E63" s="27" t="s">
        <v>290</v>
      </c>
    </row>
    <row r="64" spans="1:18" ht="12.75" customHeight="1" x14ac:dyDescent="0.2">
      <c r="A64" s="5" t="s">
        <v>43</v>
      </c>
      <c r="B64" s="5"/>
      <c r="C64" s="30" t="s">
        <v>33</v>
      </c>
      <c r="D64" s="5"/>
      <c r="E64" s="19" t="s">
        <v>297</v>
      </c>
      <c r="F64" s="5"/>
      <c r="G64" s="5"/>
      <c r="H64" s="5"/>
      <c r="I64" s="31">
        <f>0+Q64</f>
        <v>0</v>
      </c>
      <c r="O64">
        <f>0+R64</f>
        <v>0</v>
      </c>
      <c r="Q64">
        <f>0+I65+I69+I73+I77+I81+I85+I89+I93+I97+I101+I105</f>
        <v>0</v>
      </c>
      <c r="R64">
        <f>0+O65+O69+O73+O77+O81+O85+O89+O93+O97+O101+O105</f>
        <v>0</v>
      </c>
    </row>
    <row r="65" spans="1:16" x14ac:dyDescent="0.2">
      <c r="A65" s="17" t="s">
        <v>45</v>
      </c>
      <c r="B65" s="21" t="s">
        <v>115</v>
      </c>
      <c r="C65" s="21" t="s">
        <v>298</v>
      </c>
      <c r="D65" s="17" t="s">
        <v>47</v>
      </c>
      <c r="E65" s="22" t="s">
        <v>299</v>
      </c>
      <c r="F65" s="23" t="s">
        <v>143</v>
      </c>
      <c r="G65" s="24">
        <v>54.854999999999997</v>
      </c>
      <c r="H65" s="25">
        <v>0</v>
      </c>
      <c r="I65" s="25">
        <f>ROUND(ROUND(H65,2)*ROUND(G65,3),2)</f>
        <v>0</v>
      </c>
      <c r="O65">
        <f>(I65*21)/100</f>
        <v>0</v>
      </c>
      <c r="P65" t="s">
        <v>23</v>
      </c>
    </row>
    <row r="66" spans="1:16" x14ac:dyDescent="0.2">
      <c r="A66" s="26" t="s">
        <v>50</v>
      </c>
      <c r="E66" s="27" t="s">
        <v>300</v>
      </c>
    </row>
    <row r="67" spans="1:16" x14ac:dyDescent="0.2">
      <c r="A67" s="28" t="s">
        <v>52</v>
      </c>
      <c r="E67" s="29" t="s">
        <v>301</v>
      </c>
    </row>
    <row r="68" spans="1:16" ht="369.75" x14ac:dyDescent="0.2">
      <c r="A68" t="s">
        <v>54</v>
      </c>
      <c r="E68" s="27" t="s">
        <v>285</v>
      </c>
    </row>
    <row r="69" spans="1:16" x14ac:dyDescent="0.2">
      <c r="A69" s="17" t="s">
        <v>45</v>
      </c>
      <c r="B69" s="21" t="s">
        <v>121</v>
      </c>
      <c r="C69" s="21" t="s">
        <v>302</v>
      </c>
      <c r="D69" s="17" t="s">
        <v>47</v>
      </c>
      <c r="E69" s="22" t="s">
        <v>303</v>
      </c>
      <c r="F69" s="23" t="s">
        <v>273</v>
      </c>
      <c r="G69" s="24">
        <v>17.224</v>
      </c>
      <c r="H69" s="25">
        <v>0</v>
      </c>
      <c r="I69" s="25">
        <f>ROUND(ROUND(H69,2)*ROUND(G69,3),2)</f>
        <v>0</v>
      </c>
      <c r="O69">
        <f>(I69*21)/100</f>
        <v>0</v>
      </c>
      <c r="P69" t="s">
        <v>23</v>
      </c>
    </row>
    <row r="70" spans="1:16" ht="25.5" x14ac:dyDescent="0.2">
      <c r="A70" s="26" t="s">
        <v>50</v>
      </c>
      <c r="E70" s="27" t="s">
        <v>304</v>
      </c>
    </row>
    <row r="71" spans="1:16" ht="25.5" x14ac:dyDescent="0.2">
      <c r="A71" s="28" t="s">
        <v>52</v>
      </c>
      <c r="E71" s="29" t="s">
        <v>305</v>
      </c>
    </row>
    <row r="72" spans="1:16" ht="267.75" x14ac:dyDescent="0.2">
      <c r="A72" t="s">
        <v>54</v>
      </c>
      <c r="E72" s="27" t="s">
        <v>306</v>
      </c>
    </row>
    <row r="73" spans="1:16" x14ac:dyDescent="0.2">
      <c r="A73" s="17" t="s">
        <v>45</v>
      </c>
      <c r="B73" s="21" t="s">
        <v>127</v>
      </c>
      <c r="C73" s="21" t="s">
        <v>307</v>
      </c>
      <c r="D73" s="17" t="s">
        <v>47</v>
      </c>
      <c r="E73" s="22" t="s">
        <v>308</v>
      </c>
      <c r="F73" s="23" t="s">
        <v>202</v>
      </c>
      <c r="G73" s="24">
        <v>240</v>
      </c>
      <c r="H73" s="25">
        <v>0</v>
      </c>
      <c r="I73" s="25">
        <f>ROUND(ROUND(H73,2)*ROUND(G73,3),2)</f>
        <v>0</v>
      </c>
      <c r="O73">
        <f>(I73*21)/100</f>
        <v>0</v>
      </c>
      <c r="P73" t="s">
        <v>23</v>
      </c>
    </row>
    <row r="74" spans="1:16" x14ac:dyDescent="0.2">
      <c r="A74" s="26" t="s">
        <v>50</v>
      </c>
      <c r="E74" s="27" t="s">
        <v>309</v>
      </c>
    </row>
    <row r="75" spans="1:16" x14ac:dyDescent="0.2">
      <c r="A75" s="28" t="s">
        <v>52</v>
      </c>
      <c r="E75" s="29" t="s">
        <v>310</v>
      </c>
    </row>
    <row r="76" spans="1:16" ht="165.75" x14ac:dyDescent="0.2">
      <c r="A76" t="s">
        <v>54</v>
      </c>
      <c r="E76" s="27" t="s">
        <v>311</v>
      </c>
    </row>
    <row r="77" spans="1:16" x14ac:dyDescent="0.2">
      <c r="A77" s="17" t="s">
        <v>45</v>
      </c>
      <c r="B77" s="21" t="s">
        <v>133</v>
      </c>
      <c r="C77" s="21" t="s">
        <v>312</v>
      </c>
      <c r="D77" s="17" t="s">
        <v>47</v>
      </c>
      <c r="E77" s="22" t="s">
        <v>313</v>
      </c>
      <c r="F77" s="23" t="s">
        <v>273</v>
      </c>
      <c r="G77" s="24">
        <v>0.995</v>
      </c>
      <c r="H77" s="25">
        <v>0</v>
      </c>
      <c r="I77" s="25">
        <f>ROUND(ROUND(H77,2)*ROUND(G77,3),2)</f>
        <v>0</v>
      </c>
      <c r="O77">
        <f>(I77*21)/100</f>
        <v>0</v>
      </c>
      <c r="P77" t="s">
        <v>23</v>
      </c>
    </row>
    <row r="78" spans="1:16" x14ac:dyDescent="0.2">
      <c r="A78" s="26" t="s">
        <v>50</v>
      </c>
      <c r="E78" s="27" t="s">
        <v>314</v>
      </c>
    </row>
    <row r="79" spans="1:16" ht="51" x14ac:dyDescent="0.2">
      <c r="A79" s="28" t="s">
        <v>52</v>
      </c>
      <c r="E79" s="29" t="s">
        <v>315</v>
      </c>
    </row>
    <row r="80" spans="1:16" ht="293.25" x14ac:dyDescent="0.2">
      <c r="A80" t="s">
        <v>54</v>
      </c>
      <c r="E80" s="27" t="s">
        <v>316</v>
      </c>
    </row>
    <row r="81" spans="1:16" x14ac:dyDescent="0.2">
      <c r="A81" s="17" t="s">
        <v>45</v>
      </c>
      <c r="B81" s="21" t="s">
        <v>140</v>
      </c>
      <c r="C81" s="21" t="s">
        <v>317</v>
      </c>
      <c r="D81" s="17" t="s">
        <v>47</v>
      </c>
      <c r="E81" s="22" t="s">
        <v>318</v>
      </c>
      <c r="F81" s="23" t="s">
        <v>273</v>
      </c>
      <c r="G81" s="24">
        <v>24.145</v>
      </c>
      <c r="H81" s="25">
        <v>0</v>
      </c>
      <c r="I81" s="25">
        <f>ROUND(ROUND(H81,2)*ROUND(G81,3),2)</f>
        <v>0</v>
      </c>
      <c r="O81">
        <f>(I81*21)/100</f>
        <v>0</v>
      </c>
      <c r="P81" t="s">
        <v>23</v>
      </c>
    </row>
    <row r="82" spans="1:16" ht="25.5" x14ac:dyDescent="0.2">
      <c r="A82" s="26" t="s">
        <v>50</v>
      </c>
      <c r="E82" s="27" t="s">
        <v>319</v>
      </c>
    </row>
    <row r="83" spans="1:16" ht="89.25" x14ac:dyDescent="0.2">
      <c r="A83" s="28" t="s">
        <v>52</v>
      </c>
      <c r="E83" s="29" t="s">
        <v>320</v>
      </c>
    </row>
    <row r="84" spans="1:16" ht="293.25" x14ac:dyDescent="0.2">
      <c r="A84" t="s">
        <v>54</v>
      </c>
      <c r="E84" s="27" t="s">
        <v>316</v>
      </c>
    </row>
    <row r="85" spans="1:16" x14ac:dyDescent="0.2">
      <c r="A85" s="17" t="s">
        <v>45</v>
      </c>
      <c r="B85" s="21" t="s">
        <v>148</v>
      </c>
      <c r="C85" s="21" t="s">
        <v>321</v>
      </c>
      <c r="D85" s="17" t="s">
        <v>47</v>
      </c>
      <c r="E85" s="22" t="s">
        <v>322</v>
      </c>
      <c r="F85" s="23" t="s">
        <v>273</v>
      </c>
      <c r="G85" s="24">
        <v>2.891</v>
      </c>
      <c r="H85" s="25">
        <v>0</v>
      </c>
      <c r="I85" s="25">
        <f>ROUND(ROUND(H85,2)*ROUND(G85,3),2)</f>
        <v>0</v>
      </c>
      <c r="O85">
        <f>(I85*21)/100</f>
        <v>0</v>
      </c>
      <c r="P85" t="s">
        <v>23</v>
      </c>
    </row>
    <row r="86" spans="1:16" x14ac:dyDescent="0.2">
      <c r="A86" s="26" t="s">
        <v>50</v>
      </c>
      <c r="E86" s="27" t="s">
        <v>323</v>
      </c>
    </row>
    <row r="87" spans="1:16" ht="89.25" x14ac:dyDescent="0.2">
      <c r="A87" s="28" t="s">
        <v>52</v>
      </c>
      <c r="E87" s="29" t="s">
        <v>324</v>
      </c>
    </row>
    <row r="88" spans="1:16" ht="293.25" x14ac:dyDescent="0.2">
      <c r="A88" t="s">
        <v>54</v>
      </c>
      <c r="E88" s="27" t="s">
        <v>316</v>
      </c>
    </row>
    <row r="89" spans="1:16" x14ac:dyDescent="0.2">
      <c r="A89" s="17" t="s">
        <v>45</v>
      </c>
      <c r="B89" s="21" t="s">
        <v>325</v>
      </c>
      <c r="C89" s="21" t="s">
        <v>326</v>
      </c>
      <c r="D89" s="17" t="s">
        <v>47</v>
      </c>
      <c r="E89" s="22" t="s">
        <v>327</v>
      </c>
      <c r="F89" s="23" t="s">
        <v>143</v>
      </c>
      <c r="G89" s="24">
        <v>8.1199999999999992</v>
      </c>
      <c r="H89" s="25">
        <v>0</v>
      </c>
      <c r="I89" s="25">
        <f>ROUND(ROUND(H89,2)*ROUND(G89,3),2)</f>
        <v>0</v>
      </c>
      <c r="O89">
        <f>(I89*21)/100</f>
        <v>0</v>
      </c>
      <c r="P89" t="s">
        <v>23</v>
      </c>
    </row>
    <row r="90" spans="1:16" x14ac:dyDescent="0.2">
      <c r="A90" s="26" t="s">
        <v>50</v>
      </c>
      <c r="E90" s="27" t="s">
        <v>328</v>
      </c>
    </row>
    <row r="91" spans="1:16" x14ac:dyDescent="0.2">
      <c r="A91" s="28" t="s">
        <v>52</v>
      </c>
      <c r="E91" s="29" t="s">
        <v>329</v>
      </c>
    </row>
    <row r="92" spans="1:16" ht="369.75" x14ac:dyDescent="0.2">
      <c r="A92" t="s">
        <v>54</v>
      </c>
      <c r="E92" s="27" t="s">
        <v>285</v>
      </c>
    </row>
    <row r="93" spans="1:16" x14ac:dyDescent="0.2">
      <c r="A93" s="17" t="s">
        <v>45</v>
      </c>
      <c r="B93" s="21" t="s">
        <v>330</v>
      </c>
      <c r="C93" s="21" t="s">
        <v>331</v>
      </c>
      <c r="D93" s="17" t="s">
        <v>47</v>
      </c>
      <c r="E93" s="22" t="s">
        <v>332</v>
      </c>
      <c r="F93" s="23" t="s">
        <v>143</v>
      </c>
      <c r="G93" s="24">
        <v>6.12</v>
      </c>
      <c r="H93" s="25">
        <v>0</v>
      </c>
      <c r="I93" s="25">
        <f>ROUND(ROUND(H93,2)*ROUND(G93,3),2)</f>
        <v>0</v>
      </c>
      <c r="O93">
        <f>(I93*21)/100</f>
        <v>0</v>
      </c>
      <c r="P93" t="s">
        <v>23</v>
      </c>
    </row>
    <row r="94" spans="1:16" x14ac:dyDescent="0.2">
      <c r="A94" s="26" t="s">
        <v>50</v>
      </c>
      <c r="E94" s="27" t="s">
        <v>333</v>
      </c>
    </row>
    <row r="95" spans="1:16" x14ac:dyDescent="0.2">
      <c r="A95" s="28" t="s">
        <v>52</v>
      </c>
      <c r="E95" s="29" t="s">
        <v>334</v>
      </c>
    </row>
    <row r="96" spans="1:16" ht="369.75" x14ac:dyDescent="0.2">
      <c r="A96" t="s">
        <v>54</v>
      </c>
      <c r="E96" s="27" t="s">
        <v>285</v>
      </c>
    </row>
    <row r="97" spans="1:18" x14ac:dyDescent="0.2">
      <c r="A97" s="17" t="s">
        <v>45</v>
      </c>
      <c r="B97" s="21" t="s">
        <v>335</v>
      </c>
      <c r="C97" s="21" t="s">
        <v>336</v>
      </c>
      <c r="D97" s="17" t="s">
        <v>47</v>
      </c>
      <c r="E97" s="22" t="s">
        <v>337</v>
      </c>
      <c r="F97" s="23" t="s">
        <v>143</v>
      </c>
      <c r="G97" s="24">
        <v>12.1</v>
      </c>
      <c r="H97" s="25">
        <v>0</v>
      </c>
      <c r="I97" s="25">
        <f>ROUND(ROUND(H97,2)*ROUND(G97,3),2)</f>
        <v>0</v>
      </c>
      <c r="O97">
        <f>(I97*21)/100</f>
        <v>0</v>
      </c>
      <c r="P97" t="s">
        <v>23</v>
      </c>
    </row>
    <row r="98" spans="1:18" x14ac:dyDescent="0.2">
      <c r="A98" s="26" t="s">
        <v>50</v>
      </c>
      <c r="E98" s="27" t="s">
        <v>338</v>
      </c>
    </row>
    <row r="99" spans="1:18" ht="38.25" x14ac:dyDescent="0.2">
      <c r="A99" s="28" t="s">
        <v>52</v>
      </c>
      <c r="E99" s="29" t="s">
        <v>339</v>
      </c>
    </row>
    <row r="100" spans="1:18" ht="38.25" x14ac:dyDescent="0.2">
      <c r="A100" t="s">
        <v>54</v>
      </c>
      <c r="E100" s="27" t="s">
        <v>340</v>
      </c>
    </row>
    <row r="101" spans="1:18" ht="25.5" x14ac:dyDescent="0.2">
      <c r="A101" s="17" t="s">
        <v>45</v>
      </c>
      <c r="B101" s="21" t="s">
        <v>341</v>
      </c>
      <c r="C101" s="21" t="s">
        <v>342</v>
      </c>
      <c r="D101" s="17" t="s">
        <v>47</v>
      </c>
      <c r="E101" s="22" t="s">
        <v>343</v>
      </c>
      <c r="F101" s="23" t="s">
        <v>143</v>
      </c>
      <c r="G101" s="24">
        <v>63.84</v>
      </c>
      <c r="H101" s="25">
        <v>0</v>
      </c>
      <c r="I101" s="25">
        <f>ROUND(ROUND(H101,2)*ROUND(G101,3),2)</f>
        <v>0</v>
      </c>
      <c r="O101">
        <f>(I101*21)/100</f>
        <v>0</v>
      </c>
      <c r="P101" t="s">
        <v>23</v>
      </c>
    </row>
    <row r="102" spans="1:18" x14ac:dyDescent="0.2">
      <c r="A102" s="26" t="s">
        <v>50</v>
      </c>
      <c r="E102" s="27" t="s">
        <v>344</v>
      </c>
    </row>
    <row r="103" spans="1:18" ht="51" x14ac:dyDescent="0.2">
      <c r="A103" s="28" t="s">
        <v>52</v>
      </c>
      <c r="E103" s="29" t="s">
        <v>345</v>
      </c>
    </row>
    <row r="104" spans="1:18" ht="38.25" x14ac:dyDescent="0.2">
      <c r="A104" t="s">
        <v>54</v>
      </c>
      <c r="E104" s="27" t="s">
        <v>340</v>
      </c>
    </row>
    <row r="105" spans="1:18" x14ac:dyDescent="0.2">
      <c r="A105" s="17" t="s">
        <v>45</v>
      </c>
      <c r="B105" s="21" t="s">
        <v>346</v>
      </c>
      <c r="C105" s="21" t="s">
        <v>347</v>
      </c>
      <c r="D105" s="17" t="s">
        <v>47</v>
      </c>
      <c r="E105" s="22" t="s">
        <v>348</v>
      </c>
      <c r="F105" s="23" t="s">
        <v>143</v>
      </c>
      <c r="G105" s="24">
        <v>6.4</v>
      </c>
      <c r="H105" s="25">
        <v>0</v>
      </c>
      <c r="I105" s="25">
        <f>ROUND(ROUND(H105,2)*ROUND(G105,3),2)</f>
        <v>0</v>
      </c>
      <c r="O105">
        <f>(I105*21)/100</f>
        <v>0</v>
      </c>
      <c r="P105" t="s">
        <v>23</v>
      </c>
    </row>
    <row r="106" spans="1:18" x14ac:dyDescent="0.2">
      <c r="A106" s="26" t="s">
        <v>50</v>
      </c>
      <c r="E106" s="27" t="s">
        <v>349</v>
      </c>
    </row>
    <row r="107" spans="1:18" x14ac:dyDescent="0.2">
      <c r="A107" s="28" t="s">
        <v>52</v>
      </c>
      <c r="E107" s="29" t="s">
        <v>350</v>
      </c>
    </row>
    <row r="108" spans="1:18" ht="76.5" x14ac:dyDescent="0.2">
      <c r="A108" t="s">
        <v>54</v>
      </c>
      <c r="E108" s="27" t="s">
        <v>351</v>
      </c>
    </row>
    <row r="109" spans="1:18" ht="12.75" customHeight="1" x14ac:dyDescent="0.2">
      <c r="A109" s="5" t="s">
        <v>43</v>
      </c>
      <c r="B109" s="5"/>
      <c r="C109" s="30" t="s">
        <v>77</v>
      </c>
      <c r="D109" s="5"/>
      <c r="E109" s="19" t="s">
        <v>352</v>
      </c>
      <c r="F109" s="5"/>
      <c r="G109" s="5"/>
      <c r="H109" s="5"/>
      <c r="I109" s="31">
        <f>0+Q109</f>
        <v>0</v>
      </c>
      <c r="O109">
        <f>0+R109</f>
        <v>0</v>
      </c>
      <c r="Q109">
        <f>0+I110+I114</f>
        <v>0</v>
      </c>
      <c r="R109">
        <f>0+O110+O114</f>
        <v>0</v>
      </c>
    </row>
    <row r="110" spans="1:18" x14ac:dyDescent="0.2">
      <c r="A110" s="17" t="s">
        <v>45</v>
      </c>
      <c r="B110" s="21" t="s">
        <v>353</v>
      </c>
      <c r="C110" s="21" t="s">
        <v>354</v>
      </c>
      <c r="D110" s="17" t="s">
        <v>47</v>
      </c>
      <c r="E110" s="22" t="s">
        <v>355</v>
      </c>
      <c r="F110" s="23" t="s">
        <v>67</v>
      </c>
      <c r="G110" s="24">
        <v>28</v>
      </c>
      <c r="H110" s="25">
        <v>0</v>
      </c>
      <c r="I110" s="25">
        <f>ROUND(ROUND(H110,2)*ROUND(G110,3),2)</f>
        <v>0</v>
      </c>
      <c r="O110">
        <f>(I110*21)/100</f>
        <v>0</v>
      </c>
      <c r="P110" t="s">
        <v>23</v>
      </c>
    </row>
    <row r="111" spans="1:18" x14ac:dyDescent="0.2">
      <c r="A111" s="26" t="s">
        <v>50</v>
      </c>
      <c r="E111" s="27" t="s">
        <v>356</v>
      </c>
    </row>
    <row r="112" spans="1:18" x14ac:dyDescent="0.2">
      <c r="A112" s="28" t="s">
        <v>52</v>
      </c>
      <c r="E112" s="29" t="s">
        <v>357</v>
      </c>
    </row>
    <row r="113" spans="1:18" ht="191.25" x14ac:dyDescent="0.2">
      <c r="A113" t="s">
        <v>54</v>
      </c>
      <c r="E113" s="27" t="s">
        <v>358</v>
      </c>
    </row>
    <row r="114" spans="1:18" x14ac:dyDescent="0.2">
      <c r="A114" s="17" t="s">
        <v>45</v>
      </c>
      <c r="B114" s="21" t="s">
        <v>359</v>
      </c>
      <c r="C114" s="21" t="s">
        <v>360</v>
      </c>
      <c r="D114" s="17" t="s">
        <v>47</v>
      </c>
      <c r="E114" s="22" t="s">
        <v>361</v>
      </c>
      <c r="F114" s="23" t="s">
        <v>67</v>
      </c>
      <c r="G114" s="24">
        <v>328.9</v>
      </c>
      <c r="H114" s="25">
        <v>0</v>
      </c>
      <c r="I114" s="25">
        <f>ROUND(ROUND(H114,2)*ROUND(G114,3),2)</f>
        <v>0</v>
      </c>
      <c r="O114">
        <f>(I114*21)/100</f>
        <v>0</v>
      </c>
      <c r="P114" t="s">
        <v>23</v>
      </c>
    </row>
    <row r="115" spans="1:18" x14ac:dyDescent="0.2">
      <c r="A115" s="26" t="s">
        <v>50</v>
      </c>
      <c r="E115" s="27" t="s">
        <v>362</v>
      </c>
    </row>
    <row r="116" spans="1:18" ht="25.5" x14ac:dyDescent="0.2">
      <c r="A116" s="28" t="s">
        <v>52</v>
      </c>
      <c r="E116" s="29" t="s">
        <v>363</v>
      </c>
    </row>
    <row r="117" spans="1:18" ht="216.75" x14ac:dyDescent="0.2">
      <c r="A117" t="s">
        <v>54</v>
      </c>
      <c r="E117" s="27" t="s">
        <v>364</v>
      </c>
    </row>
    <row r="118" spans="1:18" ht="12.75" customHeight="1" x14ac:dyDescent="0.2">
      <c r="A118" s="5" t="s">
        <v>43</v>
      </c>
      <c r="B118" s="5"/>
      <c r="C118" s="30" t="s">
        <v>82</v>
      </c>
      <c r="D118" s="5"/>
      <c r="E118" s="19" t="s">
        <v>225</v>
      </c>
      <c r="F118" s="5"/>
      <c r="G118" s="5"/>
      <c r="H118" s="5"/>
      <c r="I118" s="31">
        <f>0+Q118</f>
        <v>0</v>
      </c>
      <c r="O118">
        <f>0+R118</f>
        <v>0</v>
      </c>
      <c r="Q118">
        <f>0+I119+I123+I127</f>
        <v>0</v>
      </c>
      <c r="R118">
        <f>0+O119+O123+O127</f>
        <v>0</v>
      </c>
    </row>
    <row r="119" spans="1:18" x14ac:dyDescent="0.2">
      <c r="A119" s="17" t="s">
        <v>45</v>
      </c>
      <c r="B119" s="21" t="s">
        <v>365</v>
      </c>
      <c r="C119" s="21" t="s">
        <v>226</v>
      </c>
      <c r="D119" s="17" t="s">
        <v>47</v>
      </c>
      <c r="E119" s="22" t="s">
        <v>227</v>
      </c>
      <c r="F119" s="23" t="s">
        <v>202</v>
      </c>
      <c r="G119" s="24">
        <v>34</v>
      </c>
      <c r="H119" s="25">
        <v>0</v>
      </c>
      <c r="I119" s="25">
        <f>ROUND(ROUND(H119,2)*ROUND(G119,3),2)</f>
        <v>0</v>
      </c>
      <c r="O119">
        <f>(I119*21)/100</f>
        <v>0</v>
      </c>
      <c r="P119" t="s">
        <v>23</v>
      </c>
    </row>
    <row r="120" spans="1:18" x14ac:dyDescent="0.2">
      <c r="A120" s="26" t="s">
        <v>50</v>
      </c>
      <c r="E120" s="27" t="s">
        <v>228</v>
      </c>
    </row>
    <row r="121" spans="1:18" x14ac:dyDescent="0.2">
      <c r="A121" s="28" t="s">
        <v>52</v>
      </c>
      <c r="E121" s="29" t="s">
        <v>366</v>
      </c>
    </row>
    <row r="122" spans="1:18" ht="242.25" x14ac:dyDescent="0.2">
      <c r="A122" t="s">
        <v>54</v>
      </c>
      <c r="E122" s="27" t="s">
        <v>230</v>
      </c>
    </row>
    <row r="123" spans="1:18" x14ac:dyDescent="0.2">
      <c r="A123" s="17" t="s">
        <v>45</v>
      </c>
      <c r="B123" s="21" t="s">
        <v>367</v>
      </c>
      <c r="C123" s="21" t="s">
        <v>368</v>
      </c>
      <c r="D123" s="17" t="s">
        <v>47</v>
      </c>
      <c r="E123" s="22" t="s">
        <v>369</v>
      </c>
      <c r="F123" s="23" t="s">
        <v>202</v>
      </c>
      <c r="G123" s="24">
        <v>112</v>
      </c>
      <c r="H123" s="25">
        <v>0</v>
      </c>
      <c r="I123" s="25">
        <f>ROUND(ROUND(H123,2)*ROUND(G123,3),2)</f>
        <v>0</v>
      </c>
      <c r="O123">
        <f>(I123*21)/100</f>
        <v>0</v>
      </c>
      <c r="P123" t="s">
        <v>23</v>
      </c>
    </row>
    <row r="124" spans="1:18" x14ac:dyDescent="0.2">
      <c r="A124" s="26" t="s">
        <v>50</v>
      </c>
      <c r="E124" s="27" t="s">
        <v>370</v>
      </c>
    </row>
    <row r="125" spans="1:18" x14ac:dyDescent="0.2">
      <c r="A125" s="28" t="s">
        <v>52</v>
      </c>
      <c r="E125" s="29" t="s">
        <v>371</v>
      </c>
    </row>
    <row r="126" spans="1:18" ht="242.25" x14ac:dyDescent="0.2">
      <c r="A126" t="s">
        <v>54</v>
      </c>
      <c r="E126" s="27" t="s">
        <v>372</v>
      </c>
    </row>
    <row r="127" spans="1:18" x14ac:dyDescent="0.2">
      <c r="A127" s="17" t="s">
        <v>45</v>
      </c>
      <c r="B127" s="21" t="s">
        <v>373</v>
      </c>
      <c r="C127" s="21" t="s">
        <v>374</v>
      </c>
      <c r="D127" s="17" t="s">
        <v>47</v>
      </c>
      <c r="E127" s="22" t="s">
        <v>375</v>
      </c>
      <c r="F127" s="23" t="s">
        <v>202</v>
      </c>
      <c r="G127" s="24">
        <v>10</v>
      </c>
      <c r="H127" s="25">
        <v>0</v>
      </c>
      <c r="I127" s="25">
        <f>ROUND(ROUND(H127,2)*ROUND(G127,3),2)</f>
        <v>0</v>
      </c>
      <c r="O127">
        <f>(I127*21)/100</f>
        <v>0</v>
      </c>
      <c r="P127" t="s">
        <v>23</v>
      </c>
    </row>
    <row r="128" spans="1:18" x14ac:dyDescent="0.2">
      <c r="A128" s="26" t="s">
        <v>50</v>
      </c>
      <c r="E128" s="27" t="s">
        <v>376</v>
      </c>
    </row>
    <row r="129" spans="1:18" x14ac:dyDescent="0.2">
      <c r="A129" s="28" t="s">
        <v>52</v>
      </c>
      <c r="E129" s="29" t="s">
        <v>377</v>
      </c>
    </row>
    <row r="130" spans="1:18" ht="242.25" x14ac:dyDescent="0.2">
      <c r="A130" t="s">
        <v>54</v>
      </c>
      <c r="E130" s="27" t="s">
        <v>372</v>
      </c>
    </row>
    <row r="131" spans="1:18" ht="12.75" customHeight="1" x14ac:dyDescent="0.2">
      <c r="A131" s="5" t="s">
        <v>43</v>
      </c>
      <c r="B131" s="5"/>
      <c r="C131" s="30" t="s">
        <v>40</v>
      </c>
      <c r="D131" s="5"/>
      <c r="E131" s="19" t="s">
        <v>147</v>
      </c>
      <c r="F131" s="5"/>
      <c r="G131" s="5"/>
      <c r="H131" s="5"/>
      <c r="I131" s="31">
        <f>0+Q131</f>
        <v>0</v>
      </c>
      <c r="O131">
        <f>0+R131</f>
        <v>0</v>
      </c>
      <c r="Q131">
        <f>0+I132+I136+I140+I144+I148+I152+I156+I160+I164+I168</f>
        <v>0</v>
      </c>
      <c r="R131">
        <f>0+O132+O136+O140+O144+O148+O152+O156+O160+O164+O168</f>
        <v>0</v>
      </c>
    </row>
    <row r="132" spans="1:18" x14ac:dyDescent="0.2">
      <c r="A132" s="17" t="s">
        <v>45</v>
      </c>
      <c r="B132" s="21" t="s">
        <v>378</v>
      </c>
      <c r="C132" s="21" t="s">
        <v>379</v>
      </c>
      <c r="D132" s="17" t="s">
        <v>47</v>
      </c>
      <c r="E132" s="22" t="s">
        <v>380</v>
      </c>
      <c r="F132" s="23" t="s">
        <v>202</v>
      </c>
      <c r="G132" s="24">
        <v>112</v>
      </c>
      <c r="H132" s="25">
        <v>0</v>
      </c>
      <c r="I132" s="25">
        <f>ROUND(ROUND(H132,2)*ROUND(G132,3),2)</f>
        <v>0</v>
      </c>
      <c r="O132">
        <f>(I132*21)/100</f>
        <v>0</v>
      </c>
      <c r="P132" t="s">
        <v>23</v>
      </c>
    </row>
    <row r="133" spans="1:18" ht="25.5" x14ac:dyDescent="0.2">
      <c r="A133" s="26" t="s">
        <v>50</v>
      </c>
      <c r="E133" s="27" t="s">
        <v>381</v>
      </c>
    </row>
    <row r="134" spans="1:18" x14ac:dyDescent="0.2">
      <c r="A134" s="28" t="s">
        <v>52</v>
      </c>
      <c r="E134" s="29" t="s">
        <v>382</v>
      </c>
    </row>
    <row r="135" spans="1:18" ht="63.75" x14ac:dyDescent="0.2">
      <c r="A135" t="s">
        <v>54</v>
      </c>
      <c r="E135" s="27" t="s">
        <v>383</v>
      </c>
    </row>
    <row r="136" spans="1:18" x14ac:dyDescent="0.2">
      <c r="A136" s="17" t="s">
        <v>45</v>
      </c>
      <c r="B136" s="21" t="s">
        <v>384</v>
      </c>
      <c r="C136" s="21" t="s">
        <v>385</v>
      </c>
      <c r="D136" s="17" t="s">
        <v>47</v>
      </c>
      <c r="E136" s="22" t="s">
        <v>386</v>
      </c>
      <c r="F136" s="23" t="s">
        <v>100</v>
      </c>
      <c r="G136" s="24">
        <v>2</v>
      </c>
      <c r="H136" s="25">
        <v>0</v>
      </c>
      <c r="I136" s="25">
        <f>ROUND(ROUND(H136,2)*ROUND(G136,3),2)</f>
        <v>0</v>
      </c>
      <c r="O136">
        <f>(I136*21)/100</f>
        <v>0</v>
      </c>
      <c r="P136" t="s">
        <v>23</v>
      </c>
    </row>
    <row r="137" spans="1:18" x14ac:dyDescent="0.2">
      <c r="A137" s="26" t="s">
        <v>50</v>
      </c>
      <c r="E137" s="27" t="s">
        <v>387</v>
      </c>
    </row>
    <row r="138" spans="1:18" x14ac:dyDescent="0.2">
      <c r="A138" s="28" t="s">
        <v>52</v>
      </c>
      <c r="E138" s="29" t="s">
        <v>388</v>
      </c>
    </row>
    <row r="139" spans="1:18" ht="25.5" x14ac:dyDescent="0.2">
      <c r="A139" t="s">
        <v>54</v>
      </c>
      <c r="E139" s="27" t="s">
        <v>389</v>
      </c>
    </row>
    <row r="140" spans="1:18" ht="25.5" x14ac:dyDescent="0.2">
      <c r="A140" s="17" t="s">
        <v>45</v>
      </c>
      <c r="B140" s="21" t="s">
        <v>390</v>
      </c>
      <c r="C140" s="21" t="s">
        <v>391</v>
      </c>
      <c r="D140" s="17" t="s">
        <v>47</v>
      </c>
      <c r="E140" s="22" t="s">
        <v>392</v>
      </c>
      <c r="F140" s="23" t="s">
        <v>100</v>
      </c>
      <c r="G140" s="24">
        <v>2</v>
      </c>
      <c r="H140" s="25">
        <v>0</v>
      </c>
      <c r="I140" s="25">
        <f>ROUND(ROUND(H140,2)*ROUND(G140,3),2)</f>
        <v>0</v>
      </c>
      <c r="O140">
        <f>(I140*21)/100</f>
        <v>0</v>
      </c>
      <c r="P140" t="s">
        <v>23</v>
      </c>
    </row>
    <row r="141" spans="1:18" x14ac:dyDescent="0.2">
      <c r="A141" s="26" t="s">
        <v>50</v>
      </c>
      <c r="E141" s="27" t="s">
        <v>393</v>
      </c>
    </row>
    <row r="142" spans="1:18" x14ac:dyDescent="0.2">
      <c r="A142" s="28" t="s">
        <v>52</v>
      </c>
      <c r="E142" s="29" t="s">
        <v>394</v>
      </c>
    </row>
    <row r="143" spans="1:18" ht="38.25" x14ac:dyDescent="0.2">
      <c r="A143" t="s">
        <v>54</v>
      </c>
      <c r="E143" s="27" t="s">
        <v>395</v>
      </c>
    </row>
    <row r="144" spans="1:18" x14ac:dyDescent="0.2">
      <c r="A144" s="17" t="s">
        <v>45</v>
      </c>
      <c r="B144" s="21" t="s">
        <v>396</v>
      </c>
      <c r="C144" s="21" t="s">
        <v>245</v>
      </c>
      <c r="D144" s="17" t="s">
        <v>47</v>
      </c>
      <c r="E144" s="22" t="s">
        <v>246</v>
      </c>
      <c r="F144" s="23" t="s">
        <v>202</v>
      </c>
      <c r="G144" s="24">
        <v>56</v>
      </c>
      <c r="H144" s="25">
        <v>0</v>
      </c>
      <c r="I144" s="25">
        <f>ROUND(ROUND(H144,2)*ROUND(G144,3),2)</f>
        <v>0</v>
      </c>
      <c r="O144">
        <f>(I144*21)/100</f>
        <v>0</v>
      </c>
      <c r="P144" t="s">
        <v>23</v>
      </c>
    </row>
    <row r="145" spans="1:16" x14ac:dyDescent="0.2">
      <c r="A145" s="26" t="s">
        <v>50</v>
      </c>
      <c r="E145" s="27" t="s">
        <v>397</v>
      </c>
    </row>
    <row r="146" spans="1:16" x14ac:dyDescent="0.2">
      <c r="A146" s="28" t="s">
        <v>52</v>
      </c>
      <c r="E146" s="29" t="s">
        <v>398</v>
      </c>
    </row>
    <row r="147" spans="1:16" ht="25.5" x14ac:dyDescent="0.2">
      <c r="A147" t="s">
        <v>54</v>
      </c>
      <c r="E147" s="27" t="s">
        <v>249</v>
      </c>
    </row>
    <row r="148" spans="1:16" x14ac:dyDescent="0.2">
      <c r="A148" s="17" t="s">
        <v>45</v>
      </c>
      <c r="B148" s="21" t="s">
        <v>399</v>
      </c>
      <c r="C148" s="21" t="s">
        <v>400</v>
      </c>
      <c r="D148" s="17" t="s">
        <v>47</v>
      </c>
      <c r="E148" s="22" t="s">
        <v>401</v>
      </c>
      <c r="F148" s="23" t="s">
        <v>143</v>
      </c>
      <c r="G148" s="24">
        <v>1.4E-2</v>
      </c>
      <c r="H148" s="25">
        <v>0</v>
      </c>
      <c r="I148" s="25">
        <f>ROUND(ROUND(H148,2)*ROUND(G148,3),2)</f>
        <v>0</v>
      </c>
      <c r="O148">
        <f>(I148*21)/100</f>
        <v>0</v>
      </c>
      <c r="P148" t="s">
        <v>23</v>
      </c>
    </row>
    <row r="149" spans="1:16" x14ac:dyDescent="0.2">
      <c r="A149" s="26" t="s">
        <v>50</v>
      </c>
      <c r="E149" s="27" t="s">
        <v>402</v>
      </c>
    </row>
    <row r="150" spans="1:16" x14ac:dyDescent="0.2">
      <c r="A150" s="28" t="s">
        <v>52</v>
      </c>
      <c r="E150" s="29" t="s">
        <v>403</v>
      </c>
    </row>
    <row r="151" spans="1:16" ht="38.25" x14ac:dyDescent="0.2">
      <c r="A151" t="s">
        <v>54</v>
      </c>
      <c r="E151" s="27" t="s">
        <v>404</v>
      </c>
    </row>
    <row r="152" spans="1:16" x14ac:dyDescent="0.2">
      <c r="A152" s="17" t="s">
        <v>45</v>
      </c>
      <c r="B152" s="21" t="s">
        <v>405</v>
      </c>
      <c r="C152" s="21" t="s">
        <v>406</v>
      </c>
      <c r="D152" s="17" t="s">
        <v>47</v>
      </c>
      <c r="E152" s="22" t="s">
        <v>407</v>
      </c>
      <c r="F152" s="23" t="s">
        <v>143</v>
      </c>
      <c r="G152" s="24">
        <v>3.0000000000000001E-3</v>
      </c>
      <c r="H152" s="25">
        <v>0</v>
      </c>
      <c r="I152" s="25">
        <f>ROUND(ROUND(H152,2)*ROUND(G152,3),2)</f>
        <v>0</v>
      </c>
      <c r="O152">
        <f>(I152*21)/100</f>
        <v>0</v>
      </c>
      <c r="P152" t="s">
        <v>23</v>
      </c>
    </row>
    <row r="153" spans="1:16" x14ac:dyDescent="0.2">
      <c r="A153" s="26" t="s">
        <v>50</v>
      </c>
      <c r="E153" s="27" t="s">
        <v>408</v>
      </c>
    </row>
    <row r="154" spans="1:16" x14ac:dyDescent="0.2">
      <c r="A154" s="28" t="s">
        <v>52</v>
      </c>
      <c r="E154" s="29" t="s">
        <v>409</v>
      </c>
    </row>
    <row r="155" spans="1:16" ht="38.25" x14ac:dyDescent="0.2">
      <c r="A155" t="s">
        <v>54</v>
      </c>
      <c r="E155" s="27" t="s">
        <v>404</v>
      </c>
    </row>
    <row r="156" spans="1:16" x14ac:dyDescent="0.2">
      <c r="A156" s="17" t="s">
        <v>45</v>
      </c>
      <c r="B156" s="21" t="s">
        <v>410</v>
      </c>
      <c r="C156" s="21" t="s">
        <v>411</v>
      </c>
      <c r="D156" s="17" t="s">
        <v>47</v>
      </c>
      <c r="E156" s="22" t="s">
        <v>412</v>
      </c>
      <c r="F156" s="23" t="s">
        <v>143</v>
      </c>
      <c r="G156" s="24">
        <v>0.28000000000000003</v>
      </c>
      <c r="H156" s="25">
        <v>0</v>
      </c>
      <c r="I156" s="25">
        <f>ROUND(ROUND(H156,2)*ROUND(G156,3),2)</f>
        <v>0</v>
      </c>
      <c r="O156">
        <f>(I156*21)/100</f>
        <v>0</v>
      </c>
      <c r="P156" t="s">
        <v>23</v>
      </c>
    </row>
    <row r="157" spans="1:16" ht="38.25" x14ac:dyDescent="0.2">
      <c r="A157" s="26" t="s">
        <v>50</v>
      </c>
      <c r="E157" s="27" t="s">
        <v>413</v>
      </c>
    </row>
    <row r="158" spans="1:16" x14ac:dyDescent="0.2">
      <c r="A158" s="28" t="s">
        <v>52</v>
      </c>
      <c r="E158" s="29" t="s">
        <v>414</v>
      </c>
    </row>
    <row r="159" spans="1:16" ht="63.75" x14ac:dyDescent="0.2">
      <c r="A159" t="s">
        <v>54</v>
      </c>
      <c r="E159" s="27" t="s">
        <v>415</v>
      </c>
    </row>
    <row r="160" spans="1:16" x14ac:dyDescent="0.2">
      <c r="A160" s="17" t="s">
        <v>45</v>
      </c>
      <c r="B160" s="21" t="s">
        <v>416</v>
      </c>
      <c r="C160" s="21" t="s">
        <v>417</v>
      </c>
      <c r="D160" s="17" t="s">
        <v>47</v>
      </c>
      <c r="E160" s="22" t="s">
        <v>418</v>
      </c>
      <c r="F160" s="23" t="s">
        <v>419</v>
      </c>
      <c r="G160" s="24">
        <v>191.67099999999999</v>
      </c>
      <c r="H160" s="25">
        <v>0</v>
      </c>
      <c r="I160" s="25">
        <f>ROUND(ROUND(H160,2)*ROUND(G160,3),2)</f>
        <v>0</v>
      </c>
      <c r="O160">
        <f>(I160*21)/100</f>
        <v>0</v>
      </c>
      <c r="P160" t="s">
        <v>23</v>
      </c>
    </row>
    <row r="161" spans="1:16" x14ac:dyDescent="0.2">
      <c r="A161" s="26" t="s">
        <v>50</v>
      </c>
      <c r="E161" s="27" t="s">
        <v>420</v>
      </c>
    </row>
    <row r="162" spans="1:16" ht="25.5" x14ac:dyDescent="0.2">
      <c r="A162" s="28" t="s">
        <v>52</v>
      </c>
      <c r="E162" s="29" t="s">
        <v>421</v>
      </c>
    </row>
    <row r="163" spans="1:16" ht="357" x14ac:dyDescent="0.2">
      <c r="A163" t="s">
        <v>54</v>
      </c>
      <c r="E163" s="27" t="s">
        <v>422</v>
      </c>
    </row>
    <row r="164" spans="1:16" x14ac:dyDescent="0.2">
      <c r="A164" s="17" t="s">
        <v>45</v>
      </c>
      <c r="B164" s="21" t="s">
        <v>423</v>
      </c>
      <c r="C164" s="21" t="s">
        <v>424</v>
      </c>
      <c r="D164" s="17" t="s">
        <v>47</v>
      </c>
      <c r="E164" s="22" t="s">
        <v>425</v>
      </c>
      <c r="F164" s="23" t="s">
        <v>426</v>
      </c>
      <c r="G164" s="24">
        <v>139.392</v>
      </c>
      <c r="H164" s="25">
        <v>0</v>
      </c>
      <c r="I164" s="25">
        <f>ROUND(ROUND(H164,2)*ROUND(G164,3),2)</f>
        <v>0</v>
      </c>
      <c r="O164">
        <f>(I164*21)/100</f>
        <v>0</v>
      </c>
      <c r="P164" t="s">
        <v>23</v>
      </c>
    </row>
    <row r="165" spans="1:16" x14ac:dyDescent="0.2">
      <c r="A165" s="26" t="s">
        <v>50</v>
      </c>
      <c r="E165" s="27" t="s">
        <v>427</v>
      </c>
    </row>
    <row r="166" spans="1:16" x14ac:dyDescent="0.2">
      <c r="A166" s="28" t="s">
        <v>52</v>
      </c>
      <c r="E166" s="29" t="s">
        <v>428</v>
      </c>
    </row>
    <row r="167" spans="1:16" ht="25.5" x14ac:dyDescent="0.2">
      <c r="A167" t="s">
        <v>54</v>
      </c>
      <c r="E167" s="27" t="s">
        <v>429</v>
      </c>
    </row>
    <row r="168" spans="1:16" x14ac:dyDescent="0.2">
      <c r="A168" s="17" t="s">
        <v>45</v>
      </c>
      <c r="B168" s="21" t="s">
        <v>430</v>
      </c>
      <c r="C168" s="21" t="s">
        <v>431</v>
      </c>
      <c r="D168" s="17" t="s">
        <v>47</v>
      </c>
      <c r="E168" s="22" t="s">
        <v>432</v>
      </c>
      <c r="F168" s="23" t="s">
        <v>273</v>
      </c>
      <c r="G168" s="24">
        <v>32.584000000000003</v>
      </c>
      <c r="H168" s="25">
        <v>0</v>
      </c>
      <c r="I168" s="25">
        <f>ROUND(ROUND(H168,2)*ROUND(G168,3),2)</f>
        <v>0</v>
      </c>
      <c r="O168">
        <f>(I168*21)/100</f>
        <v>0</v>
      </c>
      <c r="P168" t="s">
        <v>23</v>
      </c>
    </row>
    <row r="169" spans="1:16" x14ac:dyDescent="0.2">
      <c r="A169" s="26" t="s">
        <v>50</v>
      </c>
      <c r="E169" s="27" t="s">
        <v>433</v>
      </c>
    </row>
    <row r="170" spans="1:16" ht="51" x14ac:dyDescent="0.2">
      <c r="A170" s="28" t="s">
        <v>52</v>
      </c>
      <c r="E170" s="29" t="s">
        <v>434</v>
      </c>
    </row>
    <row r="171" spans="1:16" ht="25.5" x14ac:dyDescent="0.2">
      <c r="A171" t="s">
        <v>54</v>
      </c>
      <c r="E171" s="27" t="s">
        <v>429</v>
      </c>
    </row>
  </sheetData>
  <sheetProtection algorithmName="SHA-512" hashValue="WFLvq9xSP8XuziVAgZuiB/1k7/xT+DTAem1QbuUPRvepHF3CQe0kjEV8deEj5B4jsaSuWdOYAROHcLM96RBWMw==" saltValue="aygPKjjXWdMpPh3TYsAEbQ==" spinCount="100000" sheet="1" objects="1" scenarios="1"/>
  <protectedRanges>
    <protectedRange sqref="H1:H1048576" name="Oblast1"/>
  </protectedRanges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35433070866141736" right="0.35433070866141736" top="0.59055118110236227" bottom="0.39370078740157483" header="0.51181102362204722" footer="0.51181102362204722"/>
  <pageSetup paperSize="9" scale="84" fitToHeight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46"/>
  <sheetViews>
    <sheetView topLeftCell="B1" workbookViewId="0">
      <pane ySplit="7" topLeftCell="A89" activePane="bottomLeft" state="frozen"/>
      <selection pane="bottomLeft" activeCell="H102" sqref="H10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4.9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0+O8+O33+O66+O75+O80+O85+O142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7" t="s">
        <v>15</v>
      </c>
      <c r="D3" s="33"/>
      <c r="E3" s="10" t="s">
        <v>16</v>
      </c>
      <c r="F3" s="1"/>
      <c r="G3" s="8"/>
      <c r="H3" s="7" t="s">
        <v>435</v>
      </c>
      <c r="I3" s="32">
        <f>0+I8+I33+I66+I75+I80+I85+I142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435</v>
      </c>
      <c r="D4" s="39"/>
      <c r="E4" s="13" t="s">
        <v>436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</f>
        <v>0</v>
      </c>
      <c r="R8">
        <f>0+O9+O13+O17+O21+O25+O29</f>
        <v>0</v>
      </c>
    </row>
    <row r="9" spans="1:18" x14ac:dyDescent="0.2">
      <c r="A9" s="17" t="s">
        <v>45</v>
      </c>
      <c r="B9" s="21" t="s">
        <v>29</v>
      </c>
      <c r="C9" s="21" t="s">
        <v>437</v>
      </c>
      <c r="D9" s="17" t="s">
        <v>47</v>
      </c>
      <c r="E9" s="22" t="s">
        <v>438</v>
      </c>
      <c r="F9" s="23" t="s">
        <v>143</v>
      </c>
      <c r="G9" s="24">
        <v>22.434000000000001</v>
      </c>
      <c r="H9" s="25">
        <v>0</v>
      </c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439</v>
      </c>
    </row>
    <row r="11" spans="1:18" x14ac:dyDescent="0.2">
      <c r="A11" s="28" t="s">
        <v>52</v>
      </c>
      <c r="E11" s="29" t="s">
        <v>440</v>
      </c>
    </row>
    <row r="12" spans="1:18" x14ac:dyDescent="0.2">
      <c r="A12" t="s">
        <v>54</v>
      </c>
      <c r="E12" s="27" t="s">
        <v>441</v>
      </c>
    </row>
    <row r="13" spans="1:18" ht="25.5" x14ac:dyDescent="0.2">
      <c r="A13" s="17" t="s">
        <v>45</v>
      </c>
      <c r="B13" s="21" t="s">
        <v>23</v>
      </c>
      <c r="C13" s="21" t="s">
        <v>442</v>
      </c>
      <c r="D13" s="17" t="s">
        <v>47</v>
      </c>
      <c r="E13" s="22" t="s">
        <v>443</v>
      </c>
      <c r="F13" s="23" t="s">
        <v>273</v>
      </c>
      <c r="G13" s="24">
        <v>1.17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26" t="s">
        <v>50</v>
      </c>
      <c r="E14" s="27" t="s">
        <v>47</v>
      </c>
    </row>
    <row r="15" spans="1:18" x14ac:dyDescent="0.2">
      <c r="A15" s="28" t="s">
        <v>52</v>
      </c>
      <c r="E15" s="29" t="s">
        <v>444</v>
      </c>
    </row>
    <row r="16" spans="1:18" ht="25.5" x14ac:dyDescent="0.2">
      <c r="A16" t="s">
        <v>54</v>
      </c>
      <c r="E16" s="27" t="s">
        <v>445</v>
      </c>
    </row>
    <row r="17" spans="1:16" x14ac:dyDescent="0.2">
      <c r="A17" s="17" t="s">
        <v>45</v>
      </c>
      <c r="B17" s="21" t="s">
        <v>22</v>
      </c>
      <c r="C17" s="21" t="s">
        <v>78</v>
      </c>
      <c r="D17" s="17" t="s">
        <v>47</v>
      </c>
      <c r="E17" s="22" t="s">
        <v>79</v>
      </c>
      <c r="F17" s="23" t="s">
        <v>49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26" t="s">
        <v>50</v>
      </c>
      <c r="E18" s="27" t="s">
        <v>446</v>
      </c>
    </row>
    <row r="19" spans="1:16" x14ac:dyDescent="0.2">
      <c r="A19" s="28" t="s">
        <v>52</v>
      </c>
      <c r="E19" s="29" t="s">
        <v>447</v>
      </c>
    </row>
    <row r="20" spans="1:16" x14ac:dyDescent="0.2">
      <c r="A20" t="s">
        <v>54</v>
      </c>
      <c r="E20" s="27" t="s">
        <v>79</v>
      </c>
    </row>
    <row r="21" spans="1:16" x14ac:dyDescent="0.2">
      <c r="A21" s="17" t="s">
        <v>45</v>
      </c>
      <c r="B21" s="21" t="s">
        <v>33</v>
      </c>
      <c r="C21" s="21" t="s">
        <v>448</v>
      </c>
      <c r="D21" s="17" t="s">
        <v>47</v>
      </c>
      <c r="E21" s="22" t="s">
        <v>449</v>
      </c>
      <c r="F21" s="23" t="s">
        <v>111</v>
      </c>
      <c r="G21" s="24">
        <v>3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23</v>
      </c>
    </row>
    <row r="22" spans="1:16" x14ac:dyDescent="0.2">
      <c r="A22" s="26" t="s">
        <v>50</v>
      </c>
      <c r="E22" s="27" t="s">
        <v>47</v>
      </c>
    </row>
    <row r="23" spans="1:16" x14ac:dyDescent="0.2">
      <c r="A23" s="28" t="s">
        <v>52</v>
      </c>
      <c r="E23" s="29" t="s">
        <v>450</v>
      </c>
    </row>
    <row r="24" spans="1:16" x14ac:dyDescent="0.2">
      <c r="A24" t="s">
        <v>54</v>
      </c>
      <c r="E24" s="27" t="s">
        <v>449</v>
      </c>
    </row>
    <row r="25" spans="1:16" ht="25.5" x14ac:dyDescent="0.2">
      <c r="A25" s="17" t="s">
        <v>45</v>
      </c>
      <c r="B25" s="21" t="s">
        <v>35</v>
      </c>
      <c r="C25" s="21" t="s">
        <v>451</v>
      </c>
      <c r="D25" s="17" t="s">
        <v>47</v>
      </c>
      <c r="E25" s="22" t="s">
        <v>452</v>
      </c>
      <c r="F25" s="23" t="s">
        <v>49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23</v>
      </c>
    </row>
    <row r="26" spans="1:16" x14ac:dyDescent="0.2">
      <c r="A26" s="26" t="s">
        <v>50</v>
      </c>
      <c r="E26" s="27" t="s">
        <v>106</v>
      </c>
    </row>
    <row r="27" spans="1:16" x14ac:dyDescent="0.2">
      <c r="A27" s="28" t="s">
        <v>52</v>
      </c>
      <c r="E27" s="29" t="s">
        <v>453</v>
      </c>
    </row>
    <row r="28" spans="1:16" ht="25.5" x14ac:dyDescent="0.2">
      <c r="A28" t="s">
        <v>54</v>
      </c>
      <c r="E28" s="27" t="s">
        <v>452</v>
      </c>
    </row>
    <row r="29" spans="1:16" x14ac:dyDescent="0.2">
      <c r="A29" s="17" t="s">
        <v>45</v>
      </c>
      <c r="B29" s="21" t="s">
        <v>37</v>
      </c>
      <c r="C29" s="21" t="s">
        <v>454</v>
      </c>
      <c r="D29" s="17" t="s">
        <v>47</v>
      </c>
      <c r="E29" s="22" t="s">
        <v>455</v>
      </c>
      <c r="F29" s="23" t="s">
        <v>100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23</v>
      </c>
    </row>
    <row r="30" spans="1:16" x14ac:dyDescent="0.2">
      <c r="A30" s="26" t="s">
        <v>50</v>
      </c>
      <c r="E30" s="27" t="s">
        <v>456</v>
      </c>
    </row>
    <row r="31" spans="1:16" x14ac:dyDescent="0.2">
      <c r="A31" s="28" t="s">
        <v>52</v>
      </c>
      <c r="E31" s="29" t="s">
        <v>47</v>
      </c>
    </row>
    <row r="32" spans="1:16" x14ac:dyDescent="0.2">
      <c r="A32" t="s">
        <v>54</v>
      </c>
      <c r="E32" s="27" t="s">
        <v>455</v>
      </c>
    </row>
    <row r="33" spans="1:18" ht="12.75" customHeight="1" x14ac:dyDescent="0.2">
      <c r="A33" s="5" t="s">
        <v>43</v>
      </c>
      <c r="B33" s="5"/>
      <c r="C33" s="30" t="s">
        <v>29</v>
      </c>
      <c r="D33" s="5"/>
      <c r="E33" s="19" t="s">
        <v>139</v>
      </c>
      <c r="F33" s="5"/>
      <c r="G33" s="5"/>
      <c r="H33" s="5"/>
      <c r="I33" s="31">
        <f>0+Q33</f>
        <v>0</v>
      </c>
      <c r="O33">
        <f>0+R33</f>
        <v>0</v>
      </c>
      <c r="Q33">
        <f>0+I34+I38+I42+I46+I50+I54+I58+I62</f>
        <v>0</v>
      </c>
      <c r="R33">
        <f>0+O34+O38+O42+O46+O50+O54+O58+O62</f>
        <v>0</v>
      </c>
    </row>
    <row r="34" spans="1:18" ht="25.5" x14ac:dyDescent="0.2">
      <c r="A34" s="17" t="s">
        <v>45</v>
      </c>
      <c r="B34" s="21" t="s">
        <v>77</v>
      </c>
      <c r="C34" s="21" t="s">
        <v>457</v>
      </c>
      <c r="D34" s="17" t="s">
        <v>47</v>
      </c>
      <c r="E34" s="22" t="s">
        <v>458</v>
      </c>
      <c r="F34" s="23" t="s">
        <v>143</v>
      </c>
      <c r="G34" s="24">
        <v>0.9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23</v>
      </c>
    </row>
    <row r="35" spans="1:18" x14ac:dyDescent="0.2">
      <c r="A35" s="26" t="s">
        <v>50</v>
      </c>
      <c r="E35" s="27" t="s">
        <v>47</v>
      </c>
    </row>
    <row r="36" spans="1:18" x14ac:dyDescent="0.2">
      <c r="A36" s="28" t="s">
        <v>52</v>
      </c>
      <c r="E36" s="29" t="s">
        <v>459</v>
      </c>
    </row>
    <row r="37" spans="1:18" ht="25.5" x14ac:dyDescent="0.2">
      <c r="A37" t="s">
        <v>54</v>
      </c>
      <c r="E37" s="27" t="s">
        <v>460</v>
      </c>
    </row>
    <row r="38" spans="1:18" x14ac:dyDescent="0.2">
      <c r="A38" s="17" t="s">
        <v>45</v>
      </c>
      <c r="B38" s="21" t="s">
        <v>82</v>
      </c>
      <c r="C38" s="21" t="s">
        <v>461</v>
      </c>
      <c r="D38" s="17" t="s">
        <v>47</v>
      </c>
      <c r="E38" s="22" t="s">
        <v>462</v>
      </c>
      <c r="F38" s="23" t="s">
        <v>143</v>
      </c>
      <c r="G38" s="24">
        <v>2.75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23</v>
      </c>
    </row>
    <row r="39" spans="1:18" x14ac:dyDescent="0.2">
      <c r="A39" s="26" t="s">
        <v>50</v>
      </c>
      <c r="E39" s="27" t="s">
        <v>47</v>
      </c>
    </row>
    <row r="40" spans="1:18" x14ac:dyDescent="0.2">
      <c r="A40" s="28" t="s">
        <v>52</v>
      </c>
      <c r="E40" s="29" t="s">
        <v>463</v>
      </c>
    </row>
    <row r="41" spans="1:18" x14ac:dyDescent="0.2">
      <c r="A41" t="s">
        <v>54</v>
      </c>
      <c r="E41" s="27" t="s">
        <v>464</v>
      </c>
    </row>
    <row r="42" spans="1:18" x14ac:dyDescent="0.2">
      <c r="A42" s="17" t="s">
        <v>45</v>
      </c>
      <c r="B42" s="21" t="s">
        <v>40</v>
      </c>
      <c r="C42" s="21" t="s">
        <v>465</v>
      </c>
      <c r="D42" s="17" t="s">
        <v>47</v>
      </c>
      <c r="E42" s="22" t="s">
        <v>466</v>
      </c>
      <c r="F42" s="23" t="s">
        <v>143</v>
      </c>
      <c r="G42" s="24">
        <v>0.91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23</v>
      </c>
    </row>
    <row r="43" spans="1:18" x14ac:dyDescent="0.2">
      <c r="A43" s="26" t="s">
        <v>50</v>
      </c>
      <c r="E43" s="27" t="s">
        <v>47</v>
      </c>
    </row>
    <row r="44" spans="1:18" x14ac:dyDescent="0.2">
      <c r="A44" s="28" t="s">
        <v>52</v>
      </c>
      <c r="E44" s="29" t="s">
        <v>467</v>
      </c>
    </row>
    <row r="45" spans="1:18" ht="25.5" x14ac:dyDescent="0.2">
      <c r="A45" t="s">
        <v>54</v>
      </c>
      <c r="E45" s="27" t="s">
        <v>468</v>
      </c>
    </row>
    <row r="46" spans="1:18" x14ac:dyDescent="0.2">
      <c r="A46" s="17" t="s">
        <v>45</v>
      </c>
      <c r="B46" s="21" t="s">
        <v>42</v>
      </c>
      <c r="C46" s="21" t="s">
        <v>469</v>
      </c>
      <c r="D46" s="17" t="s">
        <v>47</v>
      </c>
      <c r="E46" s="22" t="s">
        <v>470</v>
      </c>
      <c r="F46" s="23" t="s">
        <v>143</v>
      </c>
      <c r="G46" s="24">
        <v>3.24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23</v>
      </c>
    </row>
    <row r="47" spans="1:18" x14ac:dyDescent="0.2">
      <c r="A47" s="26" t="s">
        <v>50</v>
      </c>
      <c r="E47" s="27" t="s">
        <v>47</v>
      </c>
    </row>
    <row r="48" spans="1:18" x14ac:dyDescent="0.2">
      <c r="A48" s="28" t="s">
        <v>52</v>
      </c>
      <c r="E48" s="29" t="s">
        <v>471</v>
      </c>
    </row>
    <row r="49" spans="1:16" ht="25.5" x14ac:dyDescent="0.2">
      <c r="A49" t="s">
        <v>54</v>
      </c>
      <c r="E49" s="27" t="s">
        <v>472</v>
      </c>
    </row>
    <row r="50" spans="1:16" ht="38.25" x14ac:dyDescent="0.2">
      <c r="A50" s="17" t="s">
        <v>45</v>
      </c>
      <c r="B50" s="21" t="s">
        <v>97</v>
      </c>
      <c r="C50" s="21" t="s">
        <v>473</v>
      </c>
      <c r="D50" s="17" t="s">
        <v>47</v>
      </c>
      <c r="E50" s="22" t="s">
        <v>474</v>
      </c>
      <c r="F50" s="23" t="s">
        <v>143</v>
      </c>
      <c r="G50" s="24">
        <v>63.55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23</v>
      </c>
    </row>
    <row r="51" spans="1:16" ht="25.5" x14ac:dyDescent="0.2">
      <c r="A51" s="26" t="s">
        <v>50</v>
      </c>
      <c r="E51" s="27" t="s">
        <v>475</v>
      </c>
    </row>
    <row r="52" spans="1:16" x14ac:dyDescent="0.2">
      <c r="A52" s="28" t="s">
        <v>52</v>
      </c>
      <c r="E52" s="29" t="s">
        <v>47</v>
      </c>
    </row>
    <row r="53" spans="1:16" ht="38.25" x14ac:dyDescent="0.2">
      <c r="A53" t="s">
        <v>54</v>
      </c>
      <c r="E53" s="27" t="s">
        <v>476</v>
      </c>
    </row>
    <row r="54" spans="1:16" x14ac:dyDescent="0.2">
      <c r="A54" s="17" t="s">
        <v>45</v>
      </c>
      <c r="B54" s="21" t="s">
        <v>103</v>
      </c>
      <c r="C54" s="21" t="s">
        <v>477</v>
      </c>
      <c r="D54" s="17" t="s">
        <v>47</v>
      </c>
      <c r="E54" s="22" t="s">
        <v>478</v>
      </c>
      <c r="F54" s="23" t="s">
        <v>143</v>
      </c>
      <c r="G54" s="24">
        <v>18.850000000000001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23</v>
      </c>
    </row>
    <row r="55" spans="1:16" x14ac:dyDescent="0.2">
      <c r="A55" s="26" t="s">
        <v>50</v>
      </c>
      <c r="E55" s="27" t="s">
        <v>47</v>
      </c>
    </row>
    <row r="56" spans="1:16" ht="51" x14ac:dyDescent="0.2">
      <c r="A56" s="28" t="s">
        <v>52</v>
      </c>
      <c r="E56" s="29" t="s">
        <v>479</v>
      </c>
    </row>
    <row r="57" spans="1:16" ht="38.25" x14ac:dyDescent="0.2">
      <c r="A57" t="s">
        <v>54</v>
      </c>
      <c r="E57" s="27" t="s">
        <v>480</v>
      </c>
    </row>
    <row r="58" spans="1:16" x14ac:dyDescent="0.2">
      <c r="A58" s="17" t="s">
        <v>45</v>
      </c>
      <c r="B58" s="21" t="s">
        <v>108</v>
      </c>
      <c r="C58" s="21" t="s">
        <v>481</v>
      </c>
      <c r="D58" s="17" t="s">
        <v>47</v>
      </c>
      <c r="E58" s="22" t="s">
        <v>482</v>
      </c>
      <c r="F58" s="23" t="s">
        <v>143</v>
      </c>
      <c r="G58" s="24">
        <v>68.677999999999997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23</v>
      </c>
    </row>
    <row r="59" spans="1:16" x14ac:dyDescent="0.2">
      <c r="A59" s="26" t="s">
        <v>50</v>
      </c>
      <c r="E59" s="27" t="s">
        <v>47</v>
      </c>
    </row>
    <row r="60" spans="1:16" x14ac:dyDescent="0.2">
      <c r="A60" s="28" t="s">
        <v>52</v>
      </c>
      <c r="E60" s="29" t="s">
        <v>47</v>
      </c>
    </row>
    <row r="61" spans="1:16" x14ac:dyDescent="0.2">
      <c r="A61" t="s">
        <v>54</v>
      </c>
      <c r="E61" s="27" t="s">
        <v>482</v>
      </c>
    </row>
    <row r="62" spans="1:16" x14ac:dyDescent="0.2">
      <c r="A62" s="17" t="s">
        <v>45</v>
      </c>
      <c r="B62" s="21" t="s">
        <v>115</v>
      </c>
      <c r="C62" s="21" t="s">
        <v>483</v>
      </c>
      <c r="D62" s="17" t="s">
        <v>47</v>
      </c>
      <c r="E62" s="22" t="s">
        <v>484</v>
      </c>
      <c r="F62" s="23" t="s">
        <v>143</v>
      </c>
      <c r="G62" s="24">
        <v>2.75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23</v>
      </c>
    </row>
    <row r="63" spans="1:16" x14ac:dyDescent="0.2">
      <c r="A63" s="26" t="s">
        <v>50</v>
      </c>
      <c r="E63" s="27" t="s">
        <v>47</v>
      </c>
    </row>
    <row r="64" spans="1:16" x14ac:dyDescent="0.2">
      <c r="A64" s="28" t="s">
        <v>52</v>
      </c>
      <c r="E64" s="29" t="s">
        <v>485</v>
      </c>
    </row>
    <row r="65" spans="1:18" x14ac:dyDescent="0.2">
      <c r="A65" t="s">
        <v>54</v>
      </c>
      <c r="E65" s="27" t="s">
        <v>486</v>
      </c>
    </row>
    <row r="66" spans="1:18" ht="12.75" customHeight="1" x14ac:dyDescent="0.2">
      <c r="A66" s="5" t="s">
        <v>43</v>
      </c>
      <c r="B66" s="5"/>
      <c r="C66" s="30" t="s">
        <v>23</v>
      </c>
      <c r="D66" s="5"/>
      <c r="E66" s="19" t="s">
        <v>199</v>
      </c>
      <c r="F66" s="5"/>
      <c r="G66" s="5"/>
      <c r="H66" s="5"/>
      <c r="I66" s="31">
        <f>0+Q66</f>
        <v>0</v>
      </c>
      <c r="O66">
        <f>0+R66</f>
        <v>0</v>
      </c>
      <c r="Q66">
        <f>0+I67+I71</f>
        <v>0</v>
      </c>
      <c r="R66">
        <f>0+O67+O71</f>
        <v>0</v>
      </c>
    </row>
    <row r="67" spans="1:18" x14ac:dyDescent="0.2">
      <c r="A67" s="17" t="s">
        <v>45</v>
      </c>
      <c r="B67" s="21" t="s">
        <v>121</v>
      </c>
      <c r="C67" s="21" t="s">
        <v>487</v>
      </c>
      <c r="D67" s="17" t="s">
        <v>47</v>
      </c>
      <c r="E67" s="22" t="s">
        <v>488</v>
      </c>
      <c r="F67" s="23" t="s">
        <v>143</v>
      </c>
      <c r="G67" s="24">
        <v>3.5840000000000001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23</v>
      </c>
    </row>
    <row r="68" spans="1:18" x14ac:dyDescent="0.2">
      <c r="A68" s="26" t="s">
        <v>50</v>
      </c>
      <c r="E68" s="27" t="s">
        <v>489</v>
      </c>
    </row>
    <row r="69" spans="1:18" ht="38.25" x14ac:dyDescent="0.2">
      <c r="A69" s="28" t="s">
        <v>52</v>
      </c>
      <c r="E69" s="29" t="s">
        <v>490</v>
      </c>
    </row>
    <row r="70" spans="1:18" ht="38.25" x14ac:dyDescent="0.2">
      <c r="A70" t="s">
        <v>54</v>
      </c>
      <c r="E70" s="27" t="s">
        <v>491</v>
      </c>
    </row>
    <row r="71" spans="1:18" x14ac:dyDescent="0.2">
      <c r="A71" s="17" t="s">
        <v>45</v>
      </c>
      <c r="B71" s="21" t="s">
        <v>127</v>
      </c>
      <c r="C71" s="21" t="s">
        <v>492</v>
      </c>
      <c r="D71" s="17" t="s">
        <v>47</v>
      </c>
      <c r="E71" s="22" t="s">
        <v>493</v>
      </c>
      <c r="F71" s="23" t="s">
        <v>143</v>
      </c>
      <c r="G71" s="24">
        <v>0.14699999999999999</v>
      </c>
      <c r="H71" s="25">
        <v>0</v>
      </c>
      <c r="I71" s="25">
        <f>ROUND(ROUND(H71,2)*ROUND(G71,3),2)</f>
        <v>0</v>
      </c>
      <c r="O71">
        <f>(I71*21)/100</f>
        <v>0</v>
      </c>
      <c r="P71" t="s">
        <v>23</v>
      </c>
    </row>
    <row r="72" spans="1:18" x14ac:dyDescent="0.2">
      <c r="A72" s="26" t="s">
        <v>50</v>
      </c>
      <c r="E72" s="27" t="s">
        <v>494</v>
      </c>
    </row>
    <row r="73" spans="1:18" ht="25.5" x14ac:dyDescent="0.2">
      <c r="A73" s="28" t="s">
        <v>52</v>
      </c>
      <c r="E73" s="29" t="s">
        <v>495</v>
      </c>
    </row>
    <row r="74" spans="1:18" ht="25.5" x14ac:dyDescent="0.2">
      <c r="A74" t="s">
        <v>54</v>
      </c>
      <c r="E74" s="27" t="s">
        <v>496</v>
      </c>
    </row>
    <row r="75" spans="1:18" ht="12.75" customHeight="1" x14ac:dyDescent="0.2">
      <c r="A75" s="5" t="s">
        <v>43</v>
      </c>
      <c r="B75" s="5"/>
      <c r="C75" s="30" t="s">
        <v>33</v>
      </c>
      <c r="D75" s="5"/>
      <c r="E75" s="19" t="s">
        <v>297</v>
      </c>
      <c r="F75" s="5"/>
      <c r="G75" s="5"/>
      <c r="H75" s="5"/>
      <c r="I75" s="31">
        <f>0+Q75</f>
        <v>0</v>
      </c>
      <c r="O75">
        <f>0+R75</f>
        <v>0</v>
      </c>
      <c r="Q75">
        <f>0+I76</f>
        <v>0</v>
      </c>
      <c r="R75">
        <f>0+O76</f>
        <v>0</v>
      </c>
    </row>
    <row r="76" spans="1:18" x14ac:dyDescent="0.2">
      <c r="A76" s="17" t="s">
        <v>45</v>
      </c>
      <c r="B76" s="21" t="s">
        <v>133</v>
      </c>
      <c r="C76" s="21" t="s">
        <v>497</v>
      </c>
      <c r="D76" s="17" t="s">
        <v>47</v>
      </c>
      <c r="E76" s="22" t="s">
        <v>498</v>
      </c>
      <c r="F76" s="23" t="s">
        <v>143</v>
      </c>
      <c r="G76" s="24">
        <v>17.5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23</v>
      </c>
    </row>
    <row r="77" spans="1:18" x14ac:dyDescent="0.2">
      <c r="A77" s="26" t="s">
        <v>50</v>
      </c>
      <c r="E77" s="27" t="s">
        <v>47</v>
      </c>
    </row>
    <row r="78" spans="1:18" x14ac:dyDescent="0.2">
      <c r="A78" s="28" t="s">
        <v>52</v>
      </c>
      <c r="E78" s="29" t="s">
        <v>499</v>
      </c>
    </row>
    <row r="79" spans="1:18" x14ac:dyDescent="0.2">
      <c r="A79" t="s">
        <v>54</v>
      </c>
      <c r="E79" s="27" t="s">
        <v>500</v>
      </c>
    </row>
    <row r="80" spans="1:18" ht="12.75" customHeight="1" x14ac:dyDescent="0.2">
      <c r="A80" s="5" t="s">
        <v>43</v>
      </c>
      <c r="B80" s="5"/>
      <c r="C80" s="30" t="s">
        <v>35</v>
      </c>
      <c r="D80" s="5"/>
      <c r="E80" s="19" t="s">
        <v>155</v>
      </c>
      <c r="F80" s="5"/>
      <c r="G80" s="5"/>
      <c r="H80" s="5"/>
      <c r="I80" s="31">
        <f>0+Q80</f>
        <v>0</v>
      </c>
      <c r="O80">
        <f>0+R80</f>
        <v>0</v>
      </c>
      <c r="Q80">
        <f>0+I81</f>
        <v>0</v>
      </c>
      <c r="R80">
        <f>0+O81</f>
        <v>0</v>
      </c>
    </row>
    <row r="81" spans="1:18" x14ac:dyDescent="0.2">
      <c r="A81" s="17" t="s">
        <v>45</v>
      </c>
      <c r="B81" s="21" t="s">
        <v>140</v>
      </c>
      <c r="C81" s="21" t="s">
        <v>501</v>
      </c>
      <c r="D81" s="17" t="s">
        <v>47</v>
      </c>
      <c r="E81" s="22" t="s">
        <v>502</v>
      </c>
      <c r="F81" s="23" t="s">
        <v>143</v>
      </c>
      <c r="G81" s="24">
        <v>2.25</v>
      </c>
      <c r="H81" s="25">
        <v>0</v>
      </c>
      <c r="I81" s="25">
        <f>ROUND(ROUND(H81,2)*ROUND(G81,3),2)</f>
        <v>0</v>
      </c>
      <c r="O81">
        <f>(I81*21)/100</f>
        <v>0</v>
      </c>
      <c r="P81" t="s">
        <v>23</v>
      </c>
    </row>
    <row r="82" spans="1:18" x14ac:dyDescent="0.2">
      <c r="A82" s="26" t="s">
        <v>50</v>
      </c>
      <c r="E82" s="27" t="s">
        <v>47</v>
      </c>
    </row>
    <row r="83" spans="1:18" x14ac:dyDescent="0.2">
      <c r="A83" s="28" t="s">
        <v>52</v>
      </c>
      <c r="E83" s="29" t="s">
        <v>503</v>
      </c>
    </row>
    <row r="84" spans="1:18" x14ac:dyDescent="0.2">
      <c r="A84" t="s">
        <v>54</v>
      </c>
      <c r="E84" s="27" t="s">
        <v>504</v>
      </c>
    </row>
    <row r="85" spans="1:18" ht="12.75" customHeight="1" x14ac:dyDescent="0.2">
      <c r="A85" s="5" t="s">
        <v>43</v>
      </c>
      <c r="B85" s="5"/>
      <c r="C85" s="30" t="s">
        <v>77</v>
      </c>
      <c r="D85" s="5"/>
      <c r="E85" s="19" t="s">
        <v>352</v>
      </c>
      <c r="F85" s="5"/>
      <c r="G85" s="5"/>
      <c r="H85" s="5"/>
      <c r="I85" s="31">
        <f>0+Q85</f>
        <v>0</v>
      </c>
      <c r="O85">
        <f>0+R85</f>
        <v>0</v>
      </c>
      <c r="Q85">
        <f>0+I86+I90+I94+I98+I102+I106+I110+I114+I118+I122+I126+I130+I134+I138</f>
        <v>0</v>
      </c>
      <c r="R85">
        <f>0+O86+O90+O94+O98+O102+O106+O110+O114+O118+O122+O126+O130+O134+O138</f>
        <v>0</v>
      </c>
    </row>
    <row r="86" spans="1:18" x14ac:dyDescent="0.2">
      <c r="A86" s="17" t="s">
        <v>45</v>
      </c>
      <c r="B86" s="21" t="s">
        <v>148</v>
      </c>
      <c r="C86" s="21" t="s">
        <v>505</v>
      </c>
      <c r="D86" s="17" t="s">
        <v>47</v>
      </c>
      <c r="E86" s="22" t="s">
        <v>506</v>
      </c>
      <c r="F86" s="23" t="s">
        <v>202</v>
      </c>
      <c r="G86" s="24">
        <v>192</v>
      </c>
      <c r="H86" s="25">
        <v>0</v>
      </c>
      <c r="I86" s="25">
        <f>ROUND(ROUND(H86,2)*ROUND(G86,3),2)</f>
        <v>0</v>
      </c>
      <c r="O86">
        <f>(I86*21)/100</f>
        <v>0</v>
      </c>
      <c r="P86" t="s">
        <v>23</v>
      </c>
    </row>
    <row r="87" spans="1:18" x14ac:dyDescent="0.2">
      <c r="A87" s="26" t="s">
        <v>50</v>
      </c>
      <c r="E87" s="27" t="s">
        <v>507</v>
      </c>
    </row>
    <row r="88" spans="1:18" x14ac:dyDescent="0.2">
      <c r="A88" s="28" t="s">
        <v>52</v>
      </c>
      <c r="E88" s="29" t="s">
        <v>47</v>
      </c>
    </row>
    <row r="89" spans="1:18" x14ac:dyDescent="0.2">
      <c r="A89" t="s">
        <v>54</v>
      </c>
      <c r="E89" s="27" t="s">
        <v>508</v>
      </c>
    </row>
    <row r="90" spans="1:18" x14ac:dyDescent="0.2">
      <c r="A90" s="17" t="s">
        <v>45</v>
      </c>
      <c r="B90" s="21" t="s">
        <v>325</v>
      </c>
      <c r="C90" s="21" t="s">
        <v>509</v>
      </c>
      <c r="D90" s="17" t="s">
        <v>47</v>
      </c>
      <c r="E90" s="22" t="s">
        <v>510</v>
      </c>
      <c r="F90" s="23" t="s">
        <v>202</v>
      </c>
      <c r="G90" s="24">
        <v>41</v>
      </c>
      <c r="H90" s="25">
        <v>0</v>
      </c>
      <c r="I90" s="25">
        <f>ROUND(ROUND(H90,2)*ROUND(G90,3),2)</f>
        <v>0</v>
      </c>
      <c r="O90">
        <f>(I90*21)/100</f>
        <v>0</v>
      </c>
      <c r="P90" t="s">
        <v>23</v>
      </c>
    </row>
    <row r="91" spans="1:18" x14ac:dyDescent="0.2">
      <c r="A91" s="26" t="s">
        <v>50</v>
      </c>
      <c r="E91" s="27" t="s">
        <v>507</v>
      </c>
    </row>
    <row r="92" spans="1:18" x14ac:dyDescent="0.2">
      <c r="A92" s="28" t="s">
        <v>52</v>
      </c>
      <c r="E92" s="29" t="s">
        <v>47</v>
      </c>
    </row>
    <row r="93" spans="1:18" ht="25.5" x14ac:dyDescent="0.2">
      <c r="A93" t="s">
        <v>54</v>
      </c>
      <c r="E93" s="27" t="s">
        <v>511</v>
      </c>
    </row>
    <row r="94" spans="1:18" x14ac:dyDescent="0.2">
      <c r="A94" s="17" t="s">
        <v>45</v>
      </c>
      <c r="B94" s="21" t="s">
        <v>330</v>
      </c>
      <c r="C94" s="21" t="s">
        <v>512</v>
      </c>
      <c r="D94" s="17" t="s">
        <v>47</v>
      </c>
      <c r="E94" s="22" t="s">
        <v>513</v>
      </c>
      <c r="F94" s="23" t="s">
        <v>202</v>
      </c>
      <c r="G94" s="24">
        <v>228</v>
      </c>
      <c r="H94" s="25">
        <v>0</v>
      </c>
      <c r="I94" s="25">
        <f>ROUND(ROUND(H94,2)*ROUND(G94,3),2)</f>
        <v>0</v>
      </c>
      <c r="O94">
        <f>(I94*21)/100</f>
        <v>0</v>
      </c>
      <c r="P94" t="s">
        <v>23</v>
      </c>
    </row>
    <row r="95" spans="1:18" x14ac:dyDescent="0.2">
      <c r="A95" s="26" t="s">
        <v>50</v>
      </c>
      <c r="E95" s="27" t="s">
        <v>47</v>
      </c>
    </row>
    <row r="96" spans="1:18" x14ac:dyDescent="0.2">
      <c r="A96" s="28" t="s">
        <v>52</v>
      </c>
      <c r="E96" s="29" t="s">
        <v>47</v>
      </c>
    </row>
    <row r="97" spans="1:16" x14ac:dyDescent="0.2">
      <c r="A97" t="s">
        <v>54</v>
      </c>
      <c r="E97" s="27" t="s">
        <v>513</v>
      </c>
    </row>
    <row r="98" spans="1:16" x14ac:dyDescent="0.2">
      <c r="A98" s="17" t="s">
        <v>45</v>
      </c>
      <c r="B98" s="21" t="s">
        <v>335</v>
      </c>
      <c r="C98" s="21" t="s">
        <v>514</v>
      </c>
      <c r="D98" s="17" t="s">
        <v>47</v>
      </c>
      <c r="E98" s="22" t="s">
        <v>515</v>
      </c>
      <c r="F98" s="23" t="s">
        <v>202</v>
      </c>
      <c r="G98" s="24">
        <v>340</v>
      </c>
      <c r="H98" s="25">
        <v>0</v>
      </c>
      <c r="I98" s="25">
        <f>ROUND(ROUND(H98,2)*ROUND(G98,3),2)</f>
        <v>0</v>
      </c>
      <c r="O98">
        <f>(I98*21)/100</f>
        <v>0</v>
      </c>
      <c r="P98" t="s">
        <v>23</v>
      </c>
    </row>
    <row r="99" spans="1:16" x14ac:dyDescent="0.2">
      <c r="A99" s="26" t="s">
        <v>50</v>
      </c>
      <c r="E99" s="27" t="s">
        <v>516</v>
      </c>
    </row>
    <row r="100" spans="1:16" x14ac:dyDescent="0.2">
      <c r="A100" s="28" t="s">
        <v>52</v>
      </c>
      <c r="E100" s="29" t="s">
        <v>517</v>
      </c>
    </row>
    <row r="101" spans="1:16" ht="25.5" x14ac:dyDescent="0.2">
      <c r="A101" t="s">
        <v>54</v>
      </c>
      <c r="E101" s="27" t="s">
        <v>518</v>
      </c>
    </row>
    <row r="102" spans="1:16" ht="25.5" x14ac:dyDescent="0.2">
      <c r="A102" s="17" t="s">
        <v>45</v>
      </c>
      <c r="B102" s="21" t="s">
        <v>341</v>
      </c>
      <c r="C102" s="21" t="s">
        <v>519</v>
      </c>
      <c r="D102" s="17" t="s">
        <v>47</v>
      </c>
      <c r="E102" s="22" t="s">
        <v>520</v>
      </c>
      <c r="F102" s="23" t="s">
        <v>202</v>
      </c>
      <c r="G102" s="24">
        <v>9</v>
      </c>
      <c r="H102" s="25">
        <v>0</v>
      </c>
      <c r="I102" s="25">
        <f>ROUND(ROUND(H102,2)*ROUND(G102,3),2)</f>
        <v>0</v>
      </c>
      <c r="O102">
        <f>(I102*21)/100</f>
        <v>0</v>
      </c>
      <c r="P102" t="s">
        <v>23</v>
      </c>
    </row>
    <row r="103" spans="1:16" x14ac:dyDescent="0.2">
      <c r="A103" s="26" t="s">
        <v>50</v>
      </c>
      <c r="E103" s="27" t="s">
        <v>47</v>
      </c>
    </row>
    <row r="104" spans="1:16" ht="25.5" x14ac:dyDescent="0.2">
      <c r="A104" s="28" t="s">
        <v>52</v>
      </c>
      <c r="E104" s="29" t="s">
        <v>521</v>
      </c>
    </row>
    <row r="105" spans="1:16" ht="38.25" x14ac:dyDescent="0.2">
      <c r="A105" t="s">
        <v>54</v>
      </c>
      <c r="E105" s="27" t="s">
        <v>522</v>
      </c>
    </row>
    <row r="106" spans="1:16" ht="25.5" x14ac:dyDescent="0.2">
      <c r="A106" s="17" t="s">
        <v>45</v>
      </c>
      <c r="B106" s="21" t="s">
        <v>346</v>
      </c>
      <c r="C106" s="21" t="s">
        <v>523</v>
      </c>
      <c r="D106" s="17" t="s">
        <v>47</v>
      </c>
      <c r="E106" s="22" t="s">
        <v>524</v>
      </c>
      <c r="F106" s="23" t="s">
        <v>202</v>
      </c>
      <c r="G106" s="24">
        <v>285</v>
      </c>
      <c r="H106" s="25">
        <v>0</v>
      </c>
      <c r="I106" s="25">
        <f>ROUND(ROUND(H106,2)*ROUND(G106,3),2)</f>
        <v>0</v>
      </c>
      <c r="O106">
        <f>(I106*21)/100</f>
        <v>0</v>
      </c>
      <c r="P106" t="s">
        <v>23</v>
      </c>
    </row>
    <row r="107" spans="1:16" x14ac:dyDescent="0.2">
      <c r="A107" s="26" t="s">
        <v>50</v>
      </c>
      <c r="E107" s="27" t="s">
        <v>47</v>
      </c>
    </row>
    <row r="108" spans="1:16" x14ac:dyDescent="0.2">
      <c r="A108" s="28" t="s">
        <v>52</v>
      </c>
      <c r="E108" s="29" t="s">
        <v>47</v>
      </c>
    </row>
    <row r="109" spans="1:16" ht="25.5" x14ac:dyDescent="0.2">
      <c r="A109" t="s">
        <v>54</v>
      </c>
      <c r="E109" s="27" t="s">
        <v>524</v>
      </c>
    </row>
    <row r="110" spans="1:16" ht="25.5" x14ac:dyDescent="0.2">
      <c r="A110" s="17" t="s">
        <v>45</v>
      </c>
      <c r="B110" s="21" t="s">
        <v>353</v>
      </c>
      <c r="C110" s="21" t="s">
        <v>525</v>
      </c>
      <c r="D110" s="17" t="s">
        <v>47</v>
      </c>
      <c r="E110" s="22" t="s">
        <v>526</v>
      </c>
      <c r="F110" s="23" t="s">
        <v>100</v>
      </c>
      <c r="G110" s="24">
        <v>16</v>
      </c>
      <c r="H110" s="25">
        <v>0</v>
      </c>
      <c r="I110" s="25">
        <f>ROUND(ROUND(H110,2)*ROUND(G110,3),2)</f>
        <v>0</v>
      </c>
      <c r="O110">
        <f>(I110*21)/100</f>
        <v>0</v>
      </c>
      <c r="P110" t="s">
        <v>23</v>
      </c>
    </row>
    <row r="111" spans="1:16" x14ac:dyDescent="0.2">
      <c r="A111" s="26" t="s">
        <v>50</v>
      </c>
      <c r="E111" s="27" t="s">
        <v>47</v>
      </c>
    </row>
    <row r="112" spans="1:16" x14ac:dyDescent="0.2">
      <c r="A112" s="28" t="s">
        <v>52</v>
      </c>
      <c r="E112" s="29" t="s">
        <v>527</v>
      </c>
    </row>
    <row r="113" spans="1:16" ht="38.25" x14ac:dyDescent="0.2">
      <c r="A113" t="s">
        <v>54</v>
      </c>
      <c r="E113" s="27" t="s">
        <v>528</v>
      </c>
    </row>
    <row r="114" spans="1:16" x14ac:dyDescent="0.2">
      <c r="A114" s="17" t="s">
        <v>45</v>
      </c>
      <c r="B114" s="21" t="s">
        <v>359</v>
      </c>
      <c r="C114" s="21" t="s">
        <v>529</v>
      </c>
      <c r="D114" s="17" t="s">
        <v>47</v>
      </c>
      <c r="E114" s="22" t="s">
        <v>530</v>
      </c>
      <c r="F114" s="23" t="s">
        <v>202</v>
      </c>
      <c r="G114" s="24">
        <v>288</v>
      </c>
      <c r="H114" s="25">
        <v>0</v>
      </c>
      <c r="I114" s="25">
        <f>ROUND(ROUND(H114,2)*ROUND(G114,3),2)</f>
        <v>0</v>
      </c>
      <c r="O114">
        <f>(I114*21)/100</f>
        <v>0</v>
      </c>
      <c r="P114" t="s">
        <v>23</v>
      </c>
    </row>
    <row r="115" spans="1:16" x14ac:dyDescent="0.2">
      <c r="A115" s="26" t="s">
        <v>50</v>
      </c>
      <c r="E115" s="27" t="s">
        <v>47</v>
      </c>
    </row>
    <row r="116" spans="1:16" ht="25.5" x14ac:dyDescent="0.2">
      <c r="A116" s="28" t="s">
        <v>52</v>
      </c>
      <c r="E116" s="29" t="s">
        <v>531</v>
      </c>
    </row>
    <row r="117" spans="1:16" ht="25.5" x14ac:dyDescent="0.2">
      <c r="A117" t="s">
        <v>54</v>
      </c>
      <c r="E117" s="27" t="s">
        <v>532</v>
      </c>
    </row>
    <row r="118" spans="1:16" x14ac:dyDescent="0.2">
      <c r="A118" s="17" t="s">
        <v>45</v>
      </c>
      <c r="B118" s="21" t="s">
        <v>365</v>
      </c>
      <c r="C118" s="21" t="s">
        <v>533</v>
      </c>
      <c r="D118" s="17" t="s">
        <v>47</v>
      </c>
      <c r="E118" s="22" t="s">
        <v>534</v>
      </c>
      <c r="F118" s="23" t="s">
        <v>100</v>
      </c>
      <c r="G118" s="24">
        <v>16</v>
      </c>
      <c r="H118" s="25">
        <v>0</v>
      </c>
      <c r="I118" s="25">
        <f>ROUND(ROUND(H118,2)*ROUND(G118,3),2)</f>
        <v>0</v>
      </c>
      <c r="O118">
        <f>(I118*21)/100</f>
        <v>0</v>
      </c>
      <c r="P118" t="s">
        <v>23</v>
      </c>
    </row>
    <row r="119" spans="1:16" x14ac:dyDescent="0.2">
      <c r="A119" s="26" t="s">
        <v>50</v>
      </c>
      <c r="E119" s="27" t="s">
        <v>47</v>
      </c>
    </row>
    <row r="120" spans="1:16" x14ac:dyDescent="0.2">
      <c r="A120" s="28" t="s">
        <v>52</v>
      </c>
      <c r="E120" s="29" t="s">
        <v>47</v>
      </c>
    </row>
    <row r="121" spans="1:16" x14ac:dyDescent="0.2">
      <c r="A121" t="s">
        <v>54</v>
      </c>
      <c r="E121" s="27" t="s">
        <v>534</v>
      </c>
    </row>
    <row r="122" spans="1:16" x14ac:dyDescent="0.2">
      <c r="A122" s="17" t="s">
        <v>45</v>
      </c>
      <c r="B122" s="21" t="s">
        <v>367</v>
      </c>
      <c r="C122" s="21" t="s">
        <v>535</v>
      </c>
      <c r="D122" s="17" t="s">
        <v>47</v>
      </c>
      <c r="E122" s="22" t="s">
        <v>536</v>
      </c>
      <c r="F122" s="23" t="s">
        <v>100</v>
      </c>
      <c r="G122" s="24">
        <v>6</v>
      </c>
      <c r="H122" s="25">
        <v>0</v>
      </c>
      <c r="I122" s="25">
        <f>ROUND(ROUND(H122,2)*ROUND(G122,3),2)</f>
        <v>0</v>
      </c>
      <c r="O122">
        <f>(I122*21)/100</f>
        <v>0</v>
      </c>
      <c r="P122" t="s">
        <v>23</v>
      </c>
    </row>
    <row r="123" spans="1:16" x14ac:dyDescent="0.2">
      <c r="A123" s="26" t="s">
        <v>50</v>
      </c>
      <c r="E123" s="27" t="s">
        <v>47</v>
      </c>
    </row>
    <row r="124" spans="1:16" ht="38.25" x14ac:dyDescent="0.2">
      <c r="A124" s="28" t="s">
        <v>52</v>
      </c>
      <c r="E124" s="29" t="s">
        <v>537</v>
      </c>
    </row>
    <row r="125" spans="1:16" ht="38.25" x14ac:dyDescent="0.2">
      <c r="A125" t="s">
        <v>54</v>
      </c>
      <c r="E125" s="27" t="s">
        <v>538</v>
      </c>
    </row>
    <row r="126" spans="1:16" x14ac:dyDescent="0.2">
      <c r="A126" s="17" t="s">
        <v>45</v>
      </c>
      <c r="B126" s="21" t="s">
        <v>373</v>
      </c>
      <c r="C126" s="21" t="s">
        <v>539</v>
      </c>
      <c r="D126" s="17" t="s">
        <v>47</v>
      </c>
      <c r="E126" s="22" t="s">
        <v>540</v>
      </c>
      <c r="F126" s="23" t="s">
        <v>100</v>
      </c>
      <c r="G126" s="24">
        <v>6</v>
      </c>
      <c r="H126" s="25">
        <v>0</v>
      </c>
      <c r="I126" s="25">
        <f>ROUND(ROUND(H126,2)*ROUND(G126,3),2)</f>
        <v>0</v>
      </c>
      <c r="O126">
        <f>(I126*21)/100</f>
        <v>0</v>
      </c>
      <c r="P126" t="s">
        <v>23</v>
      </c>
    </row>
    <row r="127" spans="1:16" x14ac:dyDescent="0.2">
      <c r="A127" s="26" t="s">
        <v>50</v>
      </c>
      <c r="E127" s="27" t="s">
        <v>47</v>
      </c>
    </row>
    <row r="128" spans="1:16" ht="25.5" x14ac:dyDescent="0.2">
      <c r="A128" s="28" t="s">
        <v>52</v>
      </c>
      <c r="E128" s="29" t="s">
        <v>541</v>
      </c>
    </row>
    <row r="129" spans="1:18" ht="38.25" x14ac:dyDescent="0.2">
      <c r="A129" t="s">
        <v>54</v>
      </c>
      <c r="E129" s="27" t="s">
        <v>542</v>
      </c>
    </row>
    <row r="130" spans="1:18" ht="38.25" x14ac:dyDescent="0.2">
      <c r="A130" s="17" t="s">
        <v>45</v>
      </c>
      <c r="B130" s="21" t="s">
        <v>378</v>
      </c>
      <c r="C130" s="21" t="s">
        <v>539</v>
      </c>
      <c r="D130" s="17" t="s">
        <v>29</v>
      </c>
      <c r="E130" s="22" t="s">
        <v>543</v>
      </c>
      <c r="F130" s="23" t="s">
        <v>100</v>
      </c>
      <c r="G130" s="24">
        <v>54</v>
      </c>
      <c r="H130" s="25">
        <v>0</v>
      </c>
      <c r="I130" s="25">
        <f>ROUND(ROUND(H130,2)*ROUND(G130,3),2)</f>
        <v>0</v>
      </c>
      <c r="O130">
        <f>(I130*21)/100</f>
        <v>0</v>
      </c>
      <c r="P130" t="s">
        <v>23</v>
      </c>
    </row>
    <row r="131" spans="1:18" ht="63.75" x14ac:dyDescent="0.2">
      <c r="A131" s="26" t="s">
        <v>50</v>
      </c>
      <c r="E131" s="27" t="s">
        <v>544</v>
      </c>
    </row>
    <row r="132" spans="1:18" x14ac:dyDescent="0.2">
      <c r="A132" s="28" t="s">
        <v>52</v>
      </c>
      <c r="E132" s="29" t="s">
        <v>545</v>
      </c>
    </row>
    <row r="133" spans="1:18" ht="76.5" x14ac:dyDescent="0.2">
      <c r="A133" t="s">
        <v>54</v>
      </c>
      <c r="E133" s="27" t="s">
        <v>546</v>
      </c>
    </row>
    <row r="134" spans="1:18" ht="25.5" x14ac:dyDescent="0.2">
      <c r="A134" s="17" t="s">
        <v>45</v>
      </c>
      <c r="B134" s="21" t="s">
        <v>384</v>
      </c>
      <c r="C134" s="21" t="s">
        <v>547</v>
      </c>
      <c r="D134" s="17" t="s">
        <v>47</v>
      </c>
      <c r="E134" s="22" t="s">
        <v>548</v>
      </c>
      <c r="F134" s="23" t="s">
        <v>100</v>
      </c>
      <c r="G134" s="24">
        <v>2</v>
      </c>
      <c r="H134" s="25">
        <v>0</v>
      </c>
      <c r="I134" s="25">
        <f>ROUND(ROUND(H134,2)*ROUND(G134,3),2)</f>
        <v>0</v>
      </c>
      <c r="O134">
        <f>(I134*21)/100</f>
        <v>0</v>
      </c>
      <c r="P134" t="s">
        <v>23</v>
      </c>
    </row>
    <row r="135" spans="1:18" ht="51" x14ac:dyDescent="0.2">
      <c r="A135" s="26" t="s">
        <v>50</v>
      </c>
      <c r="E135" s="27" t="s">
        <v>549</v>
      </c>
    </row>
    <row r="136" spans="1:18" x14ac:dyDescent="0.2">
      <c r="A136" s="28" t="s">
        <v>52</v>
      </c>
      <c r="E136" s="29" t="s">
        <v>550</v>
      </c>
    </row>
    <row r="137" spans="1:18" x14ac:dyDescent="0.2">
      <c r="A137" t="s">
        <v>54</v>
      </c>
      <c r="E137" s="27" t="s">
        <v>47</v>
      </c>
    </row>
    <row r="138" spans="1:18" x14ac:dyDescent="0.2">
      <c r="A138" s="17" t="s">
        <v>45</v>
      </c>
      <c r="B138" s="21" t="s">
        <v>390</v>
      </c>
      <c r="C138" s="21" t="s">
        <v>547</v>
      </c>
      <c r="D138" s="17" t="s">
        <v>29</v>
      </c>
      <c r="E138" s="22" t="s">
        <v>551</v>
      </c>
      <c r="F138" s="23" t="s">
        <v>100</v>
      </c>
      <c r="G138" s="24">
        <v>6</v>
      </c>
      <c r="H138" s="25">
        <v>0</v>
      </c>
      <c r="I138" s="25">
        <f>ROUND(ROUND(H138,2)*ROUND(G138,3),2)</f>
        <v>0</v>
      </c>
      <c r="O138">
        <f>(I138*21)/100</f>
        <v>0</v>
      </c>
      <c r="P138" t="s">
        <v>23</v>
      </c>
    </row>
    <row r="139" spans="1:18" x14ac:dyDescent="0.2">
      <c r="A139" s="26" t="s">
        <v>50</v>
      </c>
      <c r="E139" s="27" t="s">
        <v>47</v>
      </c>
    </row>
    <row r="140" spans="1:18" x14ac:dyDescent="0.2">
      <c r="A140" s="28" t="s">
        <v>52</v>
      </c>
      <c r="E140" s="29" t="s">
        <v>47</v>
      </c>
    </row>
    <row r="141" spans="1:18" x14ac:dyDescent="0.2">
      <c r="A141" t="s">
        <v>54</v>
      </c>
      <c r="E141" s="27" t="s">
        <v>551</v>
      </c>
    </row>
    <row r="142" spans="1:18" ht="12.75" customHeight="1" x14ac:dyDescent="0.2">
      <c r="A142" s="5" t="s">
        <v>43</v>
      </c>
      <c r="B142" s="5"/>
      <c r="C142" s="30" t="s">
        <v>82</v>
      </c>
      <c r="D142" s="5"/>
      <c r="E142" s="19" t="s">
        <v>225</v>
      </c>
      <c r="F142" s="5"/>
      <c r="G142" s="5"/>
      <c r="H142" s="5"/>
      <c r="I142" s="31">
        <f>0+Q142</f>
        <v>0</v>
      </c>
      <c r="O142">
        <f>0+R142</f>
        <v>0</v>
      </c>
      <c r="Q142">
        <f>0+I143</f>
        <v>0</v>
      </c>
      <c r="R142">
        <f>0+O143</f>
        <v>0</v>
      </c>
    </row>
    <row r="143" spans="1:18" ht="25.5" x14ac:dyDescent="0.2">
      <c r="A143" s="17" t="s">
        <v>45</v>
      </c>
      <c r="B143" s="21" t="s">
        <v>396</v>
      </c>
      <c r="C143" s="21" t="s">
        <v>552</v>
      </c>
      <c r="D143" s="17" t="s">
        <v>47</v>
      </c>
      <c r="E143" s="22" t="s">
        <v>553</v>
      </c>
      <c r="F143" s="23" t="s">
        <v>143</v>
      </c>
      <c r="G143" s="24">
        <v>1.35</v>
      </c>
      <c r="H143" s="25">
        <v>0</v>
      </c>
      <c r="I143" s="25">
        <f>ROUND(ROUND(H143,2)*ROUND(G143,3),2)</f>
        <v>0</v>
      </c>
      <c r="O143">
        <f>(I143*21)/100</f>
        <v>0</v>
      </c>
      <c r="P143" t="s">
        <v>23</v>
      </c>
    </row>
    <row r="144" spans="1:18" x14ac:dyDescent="0.2">
      <c r="A144" s="26" t="s">
        <v>50</v>
      </c>
      <c r="E144" s="27" t="s">
        <v>47</v>
      </c>
    </row>
    <row r="145" spans="1:5" x14ac:dyDescent="0.2">
      <c r="A145" s="28" t="s">
        <v>52</v>
      </c>
      <c r="E145" s="29" t="s">
        <v>47</v>
      </c>
    </row>
    <row r="146" spans="1:5" ht="25.5" x14ac:dyDescent="0.2">
      <c r="A146" t="s">
        <v>54</v>
      </c>
      <c r="E146" s="27" t="s">
        <v>553</v>
      </c>
    </row>
  </sheetData>
  <sheetProtection algorithmName="SHA-512" hashValue="KQZtuq9hDqgfHO3A5HZ4mlcJ+Bz8qw7qXYSoY13Tt8sRIuZOU5y+K90WE4ZxWfr/b6AAdCiNSA8ljXzzJeUrXw==" saltValue="LPtfzApmxSiDuaF115qb/A==" spinCount="100000" sheet="1" objects="1" scenarios="1"/>
  <protectedRanges>
    <protectedRange sqref="H1:H1048576" name="Oblast1"/>
  </protectedRanges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35433070866141736" right="0.35433070866141736" top="0.59055118110236227" bottom="0.39370078740157483" header="0.11811023622047245" footer="0.11811023622047245"/>
  <pageSetup paperSize="9" scale="8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000</vt:lpstr>
      <vt:lpstr>SO 101</vt:lpstr>
      <vt:lpstr>SO 201</vt:lpstr>
      <vt:lpstr>SO 401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Bc. Šárka Litresitsová</cp:lastModifiedBy>
  <cp:lastPrinted>2022-02-21T14:07:39Z</cp:lastPrinted>
  <dcterms:modified xsi:type="dcterms:W3CDTF">2022-03-23T13:04:05Z</dcterms:modified>
  <cp:category/>
  <cp:contentStatus/>
</cp:coreProperties>
</file>