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Mucl-fs1\homes$\litresitsova\Dokumenty\VZ 2023\strecha osm\"/>
    </mc:Choice>
  </mc:AlternateContent>
  <xr:revisionPtr revIDLastSave="0" documentId="8_{1AB9E90F-BCF2-4689-B246-7C83E1170AC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230530-1 - Oprava střechy..." sheetId="2" r:id="rId2"/>
    <sheet name="230530-2 - VRN" sheetId="3" r:id="rId3"/>
  </sheets>
  <definedNames>
    <definedName name="_xlnm._FilterDatabase" localSheetId="1" hidden="1">'230530-1 - Oprava střechy...'!$C$129:$K$247</definedName>
    <definedName name="_xlnm._FilterDatabase" localSheetId="2" hidden="1">'230530-2 - VRN'!$C$121:$K$147</definedName>
    <definedName name="_xlnm.Print_Titles" localSheetId="1">'230530-1 - Oprava střechy...'!$129:$129</definedName>
    <definedName name="_xlnm.Print_Titles" localSheetId="2">'230530-2 - VRN'!$121:$121</definedName>
    <definedName name="_xlnm.Print_Titles" localSheetId="0">'Rekapitulace stavby'!$92:$92</definedName>
    <definedName name="_xlnm.Print_Area" localSheetId="1">'230530-1 - Oprava střechy...'!$C$4:$J$76,'230530-1 - Oprava střechy...'!$C$82:$J$111,'230530-1 - Oprava střechy...'!$C$117:$K$247</definedName>
    <definedName name="_xlnm.Print_Area" localSheetId="2">'230530-2 - VRN'!$C$4:$J$76,'230530-2 - VRN'!$C$82:$J$103,'230530-2 - VRN'!$C$109:$K$147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T140" i="3" s="1"/>
  <c r="R141" i="3"/>
  <c r="R140" i="3"/>
  <c r="P141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T127" i="3" s="1"/>
  <c r="R128" i="3"/>
  <c r="R127" i="3" s="1"/>
  <c r="P128" i="3"/>
  <c r="P127" i="3"/>
  <c r="BI125" i="3"/>
  <c r="BH125" i="3"/>
  <c r="BG125" i="3"/>
  <c r="BF125" i="3"/>
  <c r="T125" i="3"/>
  <c r="T124" i="3" s="1"/>
  <c r="R125" i="3"/>
  <c r="R124" i="3"/>
  <c r="P125" i="3"/>
  <c r="P124" i="3"/>
  <c r="J118" i="3"/>
  <c r="F118" i="3"/>
  <c r="F116" i="3"/>
  <c r="E114" i="3"/>
  <c r="J91" i="3"/>
  <c r="F91" i="3"/>
  <c r="F89" i="3"/>
  <c r="E87" i="3"/>
  <c r="J24" i="3"/>
  <c r="E24" i="3"/>
  <c r="J119" i="3"/>
  <c r="J23" i="3"/>
  <c r="J18" i="3"/>
  <c r="E18" i="3"/>
  <c r="F119" i="3" s="1"/>
  <c r="J17" i="3"/>
  <c r="J12" i="3"/>
  <c r="J89" i="3" s="1"/>
  <c r="E7" i="3"/>
  <c r="E112" i="3" s="1"/>
  <c r="J37" i="2"/>
  <c r="J36" i="2"/>
  <c r="AY95" i="1" s="1"/>
  <c r="J35" i="2"/>
  <c r="AX95" i="1"/>
  <c r="BI246" i="2"/>
  <c r="BH246" i="2"/>
  <c r="BG246" i="2"/>
  <c r="BF246" i="2"/>
  <c r="T246" i="2"/>
  <c r="R246" i="2"/>
  <c r="P246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0" i="2"/>
  <c r="BH230" i="2"/>
  <c r="BG230" i="2"/>
  <c r="BF230" i="2"/>
  <c r="T230" i="2"/>
  <c r="T229" i="2" s="1"/>
  <c r="R230" i="2"/>
  <c r="R229" i="2"/>
  <c r="P230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T217" i="2" s="1"/>
  <c r="R218" i="2"/>
  <c r="R217" i="2" s="1"/>
  <c r="P218" i="2"/>
  <c r="P217" i="2" s="1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5" i="2"/>
  <c r="BH185" i="2"/>
  <c r="BG185" i="2"/>
  <c r="BF185" i="2"/>
  <c r="J34" i="2" s="1"/>
  <c r="T185" i="2"/>
  <c r="R185" i="2"/>
  <c r="P185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T171" i="2"/>
  <c r="R172" i="2"/>
  <c r="R171" i="2" s="1"/>
  <c r="P172" i="2"/>
  <c r="P171" i="2" s="1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T149" i="2" s="1"/>
  <c r="T144" i="2" s="1"/>
  <c r="R150" i="2"/>
  <c r="R149" i="2"/>
  <c r="P150" i="2"/>
  <c r="P149" i="2"/>
  <c r="BI145" i="2"/>
  <c r="BH145" i="2"/>
  <c r="BG145" i="2"/>
  <c r="BF145" i="2"/>
  <c r="T145" i="2"/>
  <c r="R145" i="2"/>
  <c r="R144" i="2"/>
  <c r="P145" i="2"/>
  <c r="P144" i="2" s="1"/>
  <c r="BI138" i="2"/>
  <c r="F37" i="2" s="1"/>
  <c r="BH138" i="2"/>
  <c r="BG138" i="2"/>
  <c r="BF138" i="2"/>
  <c r="F34" i="2" s="1"/>
  <c r="T138" i="2"/>
  <c r="R138" i="2"/>
  <c r="P138" i="2"/>
  <c r="BI133" i="2"/>
  <c r="BH133" i="2"/>
  <c r="F36" i="2" s="1"/>
  <c r="BG133" i="2"/>
  <c r="BF133" i="2"/>
  <c r="T133" i="2"/>
  <c r="R133" i="2"/>
  <c r="P133" i="2"/>
  <c r="J126" i="2"/>
  <c r="F126" i="2"/>
  <c r="F124" i="2"/>
  <c r="E122" i="2"/>
  <c r="J91" i="2"/>
  <c r="F91" i="2"/>
  <c r="F89" i="2"/>
  <c r="E87" i="2"/>
  <c r="J24" i="2"/>
  <c r="E24" i="2"/>
  <c r="J127" i="2"/>
  <c r="J23" i="2"/>
  <c r="J18" i="2"/>
  <c r="E18" i="2"/>
  <c r="F127" i="2" s="1"/>
  <c r="J17" i="2"/>
  <c r="J12" i="2"/>
  <c r="J124" i="2" s="1"/>
  <c r="E7" i="2"/>
  <c r="E120" i="2" s="1"/>
  <c r="L90" i="1"/>
  <c r="AM90" i="1"/>
  <c r="AM89" i="1"/>
  <c r="L89" i="1"/>
  <c r="AM87" i="1"/>
  <c r="L87" i="1"/>
  <c r="L85" i="1"/>
  <c r="L84" i="1"/>
  <c r="J181" i="2"/>
  <c r="J165" i="2"/>
  <c r="BK133" i="2"/>
  <c r="BK128" i="3"/>
  <c r="BK125" i="3"/>
  <c r="BK141" i="3"/>
  <c r="BK134" i="3"/>
  <c r="BK172" i="2"/>
  <c r="BK163" i="2"/>
  <c r="J157" i="2"/>
  <c r="BK145" i="2"/>
  <c r="AS94" i="1"/>
  <c r="BK136" i="3"/>
  <c r="J136" i="3"/>
  <c r="J141" i="3"/>
  <c r="J246" i="2"/>
  <c r="J237" i="2"/>
  <c r="BK227" i="2"/>
  <c r="J225" i="2"/>
  <c r="BK221" i="2"/>
  <c r="BK218" i="2"/>
  <c r="J215" i="2"/>
  <c r="BK211" i="2"/>
  <c r="J208" i="2"/>
  <c r="BK201" i="2"/>
  <c r="J197" i="2"/>
  <c r="BK189" i="2"/>
  <c r="J185" i="2"/>
  <c r="J176" i="2"/>
  <c r="BK165" i="2"/>
  <c r="BK157" i="2"/>
  <c r="J153" i="2"/>
  <c r="J145" i="2"/>
  <c r="J146" i="3"/>
  <c r="J138" i="3"/>
  <c r="J125" i="3"/>
  <c r="BK169" i="2"/>
  <c r="J163" i="2"/>
  <c r="BK150" i="2"/>
  <c r="BK138" i="2"/>
  <c r="F35" i="2"/>
  <c r="BK241" i="2"/>
  <c r="J241" i="2"/>
  <c r="J230" i="2"/>
  <c r="BK225" i="2"/>
  <c r="J223" i="2"/>
  <c r="J218" i="2"/>
  <c r="BK213" i="2"/>
  <c r="J211" i="2"/>
  <c r="J204" i="2"/>
  <c r="BK197" i="2"/>
  <c r="J193" i="2"/>
  <c r="BK185" i="2"/>
  <c r="BK176" i="2"/>
  <c r="J169" i="2"/>
  <c r="J161" i="2"/>
  <c r="J150" i="2"/>
  <c r="J138" i="2"/>
  <c r="J134" i="3"/>
  <c r="J144" i="3"/>
  <c r="J132" i="3"/>
  <c r="BK146" i="3"/>
  <c r="BK246" i="2"/>
  <c r="BK237" i="2"/>
  <c r="BK230" i="2"/>
  <c r="J227" i="2"/>
  <c r="BK223" i="2"/>
  <c r="J221" i="2"/>
  <c r="BK215" i="2"/>
  <c r="J213" i="2"/>
  <c r="BK208" i="2"/>
  <c r="BK204" i="2"/>
  <c r="J201" i="2"/>
  <c r="BK193" i="2"/>
  <c r="J189" i="2"/>
  <c r="BK181" i="2"/>
  <c r="J172" i="2"/>
  <c r="BK161" i="2"/>
  <c r="BK153" i="2"/>
  <c r="J133" i="2"/>
  <c r="BK144" i="3"/>
  <c r="BK132" i="3"/>
  <c r="J128" i="3"/>
  <c r="BK138" i="3"/>
  <c r="BK132" i="2" l="1"/>
  <c r="T175" i="2"/>
  <c r="T203" i="2"/>
  <c r="T210" i="2"/>
  <c r="BK220" i="2"/>
  <c r="J220" i="2"/>
  <c r="J108" i="2" s="1"/>
  <c r="P236" i="2"/>
  <c r="R132" i="2"/>
  <c r="T152" i="2"/>
  <c r="P152" i="2"/>
  <c r="R175" i="2"/>
  <c r="P203" i="2"/>
  <c r="R210" i="2"/>
  <c r="T220" i="2"/>
  <c r="BK236" i="2"/>
  <c r="J236" i="2" s="1"/>
  <c r="J110" i="2" s="1"/>
  <c r="T131" i="3"/>
  <c r="P143" i="3"/>
  <c r="T132" i="2"/>
  <c r="T131" i="2"/>
  <c r="P175" i="2"/>
  <c r="R203" i="2"/>
  <c r="P210" i="2"/>
  <c r="R220" i="2"/>
  <c r="T236" i="2"/>
  <c r="P131" i="3"/>
  <c r="P123" i="3" s="1"/>
  <c r="P122" i="3" s="1"/>
  <c r="AU96" i="1" s="1"/>
  <c r="BK143" i="3"/>
  <c r="J143" i="3" s="1"/>
  <c r="J102" i="3" s="1"/>
  <c r="BK152" i="2"/>
  <c r="J152" i="2"/>
  <c r="J101" i="2" s="1"/>
  <c r="BK131" i="3"/>
  <c r="J131" i="3" s="1"/>
  <c r="J100" i="3" s="1"/>
  <c r="R143" i="3"/>
  <c r="P132" i="2"/>
  <c r="P131" i="2" s="1"/>
  <c r="R152" i="2"/>
  <c r="BK175" i="2"/>
  <c r="J175" i="2"/>
  <c r="J104" i="2" s="1"/>
  <c r="BK203" i="2"/>
  <c r="J203" i="2" s="1"/>
  <c r="J105" i="2" s="1"/>
  <c r="BK210" i="2"/>
  <c r="J210" i="2"/>
  <c r="J106" i="2" s="1"/>
  <c r="P220" i="2"/>
  <c r="R236" i="2"/>
  <c r="R131" i="3"/>
  <c r="R123" i="3" s="1"/>
  <c r="R122" i="3" s="1"/>
  <c r="T143" i="3"/>
  <c r="T123" i="3" s="1"/>
  <c r="T122" i="3" s="1"/>
  <c r="BK149" i="2"/>
  <c r="BK144" i="2" s="1"/>
  <c r="J144" i="2" s="1"/>
  <c r="J99" i="2" s="1"/>
  <c r="BK171" i="2"/>
  <c r="J171" i="2" s="1"/>
  <c r="J102" i="2" s="1"/>
  <c r="BK229" i="2"/>
  <c r="J229" i="2" s="1"/>
  <c r="J109" i="2" s="1"/>
  <c r="BK127" i="3"/>
  <c r="J127" i="3"/>
  <c r="J99" i="3" s="1"/>
  <c r="BK217" i="2"/>
  <c r="J217" i="2"/>
  <c r="J107" i="2" s="1"/>
  <c r="BK140" i="3"/>
  <c r="J140" i="3" s="1"/>
  <c r="J101" i="3" s="1"/>
  <c r="BK124" i="3"/>
  <c r="F92" i="3"/>
  <c r="BE136" i="3"/>
  <c r="J132" i="2"/>
  <c r="J98" i="2" s="1"/>
  <c r="E85" i="3"/>
  <c r="J116" i="3"/>
  <c r="BE125" i="3"/>
  <c r="BE128" i="3"/>
  <c r="J92" i="3"/>
  <c r="BE132" i="3"/>
  <c r="BE144" i="3"/>
  <c r="BE134" i="3"/>
  <c r="BE141" i="3"/>
  <c r="BE146" i="3"/>
  <c r="BE138" i="3"/>
  <c r="BB95" i="1"/>
  <c r="E85" i="2"/>
  <c r="J89" i="2"/>
  <c r="F92" i="2"/>
  <c r="J92" i="2"/>
  <c r="BE133" i="2"/>
  <c r="BE138" i="2"/>
  <c r="BE145" i="2"/>
  <c r="BE150" i="2"/>
  <c r="BE153" i="2"/>
  <c r="BE157" i="2"/>
  <c r="BE161" i="2"/>
  <c r="BE163" i="2"/>
  <c r="BE165" i="2"/>
  <c r="BE169" i="2"/>
  <c r="BE172" i="2"/>
  <c r="BE176" i="2"/>
  <c r="BE181" i="2"/>
  <c r="BE185" i="2"/>
  <c r="BE189" i="2"/>
  <c r="BE193" i="2"/>
  <c r="BE197" i="2"/>
  <c r="BE201" i="2"/>
  <c r="BE204" i="2"/>
  <c r="BE208" i="2"/>
  <c r="BE211" i="2"/>
  <c r="BE213" i="2"/>
  <c r="BE215" i="2"/>
  <c r="BE218" i="2"/>
  <c r="BE221" i="2"/>
  <c r="BE223" i="2"/>
  <c r="BE225" i="2"/>
  <c r="BE227" i="2"/>
  <c r="BE230" i="2"/>
  <c r="BE237" i="2"/>
  <c r="BE241" i="2"/>
  <c r="BE246" i="2"/>
  <c r="BC95" i="1"/>
  <c r="BA95" i="1"/>
  <c r="BA94" i="1" s="1"/>
  <c r="W30" i="1" s="1"/>
  <c r="AW95" i="1"/>
  <c r="BD95" i="1"/>
  <c r="F34" i="3"/>
  <c r="BA96" i="1" s="1"/>
  <c r="J34" i="3"/>
  <c r="AW96" i="1" s="1"/>
  <c r="F35" i="3"/>
  <c r="BB96" i="1" s="1"/>
  <c r="BB94" i="1" s="1"/>
  <c r="W31" i="1" s="1"/>
  <c r="F36" i="3"/>
  <c r="BC96" i="1"/>
  <c r="BC94" i="1"/>
  <c r="W32" i="1" s="1"/>
  <c r="F37" i="3"/>
  <c r="BD96" i="1" s="1"/>
  <c r="BD94" i="1" s="1"/>
  <c r="W33" i="1" s="1"/>
  <c r="J149" i="2" l="1"/>
  <c r="J100" i="2" s="1"/>
  <c r="BK123" i="3"/>
  <c r="BK122" i="3" s="1"/>
  <c r="J122" i="3" s="1"/>
  <c r="J96" i="3" s="1"/>
  <c r="R174" i="2"/>
  <c r="T174" i="2"/>
  <c r="T130" i="2"/>
  <c r="P174" i="2"/>
  <c r="P130" i="2"/>
  <c r="AU95" i="1"/>
  <c r="AU94" i="1" s="1"/>
  <c r="R131" i="2"/>
  <c r="R130" i="2"/>
  <c r="BK131" i="2"/>
  <c r="J131" i="2"/>
  <c r="J97" i="2"/>
  <c r="J124" i="3"/>
  <c r="J98" i="3" s="1"/>
  <c r="BK174" i="2"/>
  <c r="J174" i="2" s="1"/>
  <c r="J103" i="2" s="1"/>
  <c r="J30" i="3"/>
  <c r="AG96" i="1" s="1"/>
  <c r="AN96" i="1" s="1"/>
  <c r="J33" i="2"/>
  <c r="AV95" i="1" s="1"/>
  <c r="AT95" i="1" s="1"/>
  <c r="F33" i="2"/>
  <c r="AZ95" i="1" s="1"/>
  <c r="J33" i="3"/>
  <c r="AV96" i="1" s="1"/>
  <c r="AT96" i="1" s="1"/>
  <c r="F33" i="3"/>
  <c r="AZ96" i="1" s="1"/>
  <c r="AX94" i="1"/>
  <c r="AY94" i="1"/>
  <c r="AW94" i="1"/>
  <c r="AK30" i="1" s="1"/>
  <c r="J123" i="3" l="1"/>
  <c r="J97" i="3" s="1"/>
  <c r="BK130" i="2"/>
  <c r="J130" i="2"/>
  <c r="J96" i="2"/>
  <c r="J39" i="3"/>
  <c r="AZ94" i="1"/>
  <c r="W29" i="1"/>
  <c r="J30" i="2" l="1"/>
  <c r="AG95" i="1" s="1"/>
  <c r="AG94" i="1" s="1"/>
  <c r="AK26" i="1" s="1"/>
  <c r="AK35" i="1" s="1"/>
  <c r="AV94" i="1"/>
  <c r="AK29" i="1" s="1"/>
  <c r="AN95" i="1" l="1"/>
  <c r="J39" i="2"/>
  <c r="AT94" i="1"/>
  <c r="AN94" i="1" s="1"/>
</calcChain>
</file>

<file path=xl/sharedStrings.xml><?xml version="1.0" encoding="utf-8"?>
<sst xmlns="http://schemas.openxmlformats.org/spreadsheetml/2006/main" count="1646" uniqueCount="398">
  <si>
    <t>Export Komplet</t>
  </si>
  <si>
    <t/>
  </si>
  <si>
    <t>2.0</t>
  </si>
  <si>
    <t>ZAMOK</t>
  </si>
  <si>
    <t>False</t>
  </si>
  <si>
    <t>{cc79c3e3-f0a5-49f7-b1c3-fa94fbe98ad2}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</si>
  <si>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</si>
  <si>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</si>
  <si>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</si>
  <si>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</si>
  <si>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</si>
  <si>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</si>
  <si>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</si>
  <si>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</si>
  <si>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230530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</si>
  <si>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</si>
  <si>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</si>
  <si>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střechy - Hálkova 1794, Česká Lípa</t>
  </si>
  <si>
    <t>0,1</t>
  </si>
  <si>
    <t>KSO:</t>
  </si>
  <si>
    <t>CC-CZ:</t>
  </si>
  <si>
    <t>1</t>
  </si>
  <si>
    <t>Místo:</t>
  </si>
  <si>
    <t>Česká Lípa</t>
  </si>
  <si>
    <t>Datum:</t>
  </si>
  <si>
    <t>30. 5. 2023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</si>
  <si>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</si>
  <si>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</si>
  <si>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</si>
  <si>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</si>
  <si>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</si>
  <si>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</si>
  <si>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</si>
  <si>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</si>
  <si>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</si>
  <si>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Petr Kubiš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</si>
  <si>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</si>
  <si>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</si>
  <si>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</si>
  <si>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</si>
  <si>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</si>
  <si>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</si>
  <si>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</si>
  <si>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</si>
  <si>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</si>
  <si>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</si>
  <si>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</si>
  <si>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</si>
  <si>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</si>
  <si>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</si>
  <si>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</si>
  <si>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</si>
  <si>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</si>
  <si>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</si>
  <si>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</si>
  <si>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</si>
  <si>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</si>
  <si>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</si>
  <si>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</si>
  <si>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</si>
  <si>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</si>
  <si>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</si>
  <si>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</si>
  <si>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</si>
  <si>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</si>
  <si>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</si>
  <si>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</si>
  <si>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</si>
  <si>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</si>
  <si>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</si>
  <si>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</si>
  <si>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</si>
  <si>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</si>
  <si>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</si>
  <si>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</si>
  <si>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</si>
  <si>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</si>
  <si>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</si>
  <si>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</si>
  <si>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</si>
  <si>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</si>
  <si>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</si>
  <si>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</si>
  <si>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</si>
  <si>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230530-1</t>
  </si>
  <si>
    <t>STA</t>
  </si>
  <si>
    <t>{7b8fe84f-13f0-4e5f-bd7e-ea615db114f5}</t>
  </si>
  <si>
    <t>2</t>
  </si>
  <si>
    <t>230530-2</t>
  </si>
  <si>
    <t>VRN</t>
  </si>
  <si>
    <t>{ee69d491-2d47-4458-a4ff-3b9d5491cc8e}</t>
  </si>
  <si>
    <t>KRYCÍ LIST SOUPISU PRACÍ</t>
  </si>
  <si>
    <t>Objekt:</t>
  </si>
  <si>
    <t>230530-1 - Oprava střechy - Hálkova 1794, Česká Lípa</t>
  </si>
  <si>
    <t>Město Česká Lípa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</si>
  <si>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</si>
  <si>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</si>
  <si>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</si>
  <si>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</si>
  <si>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</si>
  <si>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</si>
  <si>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</si>
  <si>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práce-bourání</t>
  </si>
  <si>
    <t xml:space="preserve">      99 - Přesun hmot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</si>
  <si>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</si>
  <si>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</si>
  <si>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</si>
  <si>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</si>
  <si>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</si>
  <si>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</si>
  <si>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742 - Elektroinstalace - slaboproud</t>
  </si>
  <si>
    <t xml:space="preserve">    743 -  Elektromontáže</t>
  </si>
  <si>
    <t xml:space="preserve">    762 - Konstrukce tesařské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</si>
  <si>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</si>
  <si>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</si>
  <si>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</si>
  <si>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</si>
  <si>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</si>
  <si>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</si>
  <si>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</si>
  <si>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</si>
  <si>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</si>
  <si>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</si>
  <si>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</si>
  <si>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</si>
  <si>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</si>
  <si>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</si>
  <si>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</si>
  <si>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</si>
  <si>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</si>
  <si>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</si>
  <si>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</si>
  <si>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</si>
  <si>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62913510R</t>
  </si>
  <si>
    <t>Vyrovnávací vrstva pod klempířské prvky z MC š 350 mm</t>
  </si>
  <si>
    <t>m</t>
  </si>
  <si>
    <t>4</t>
  </si>
  <si>
    <t>-377047446</t>
  </si>
  <si>
    <t>PP</t>
  </si>
  <si>
    <t>VV</t>
  </si>
  <si>
    <t>oplechování atiky - ozn. K1</t>
  </si>
  <si>
    <t>(2*39,5+2*12,1)</t>
  </si>
  <si>
    <t>Součet</t>
  </si>
  <si>
    <t>63131112R</t>
  </si>
  <si>
    <t>Doplnění otvorů strřechy, v návaznosti na stávající kontrukci střechy (předpoklad beton)</t>
  </si>
  <si>
    <t>m3</t>
  </si>
  <si>
    <t>-548720405</t>
  </si>
  <si>
    <t>Doplnění dosavadních mazanin prostým betonem s dodáním hmot, bez potěru, plochy jednotlivě do 1 m2 a tl. do 80 mm</t>
  </si>
  <si>
    <t>zakrytí otvorů</t>
  </si>
  <si>
    <t>"komín + větrák" 1,5*1</t>
  </si>
  <si>
    <t>"větrák" 0,6*0,6</t>
  </si>
  <si>
    <t>9</t>
  </si>
  <si>
    <t>Ostatní konstrukce a práce-bourání</t>
  </si>
  <si>
    <t>3</t>
  </si>
  <si>
    <t>962032641</t>
  </si>
  <si>
    <t>Bourání zdiva komínového nad střechou z cihel na MC</t>
  </si>
  <si>
    <t>CS ÚRS 2023 01</t>
  </si>
  <si>
    <t>-1227517544</t>
  </si>
  <si>
    <t>Bourání zdiva nadzákladového z cihel nebo tvárnic komínového z cihel pálených, šamotových nebo vápenopískových nad střechou na maltu cementovou</t>
  </si>
  <si>
    <t>bourání komínu</t>
  </si>
  <si>
    <t>0,45*0,9*1,3</t>
  </si>
  <si>
    <t>99</t>
  </si>
  <si>
    <t>Přesun hmot</t>
  </si>
  <si>
    <t>949310001</t>
  </si>
  <si>
    <t>Stavební výtah - montáž, demontáž, pronájem (případně jiný vhodný způsob dopravy materiálu dle dodavatele)</t>
  </si>
  <si>
    <t>kpl</t>
  </si>
  <si>
    <t>-1956486579</t>
  </si>
  <si>
    <t>997</t>
  </si>
  <si>
    <t>Přesun sutě</t>
  </si>
  <si>
    <t>5</t>
  </si>
  <si>
    <t>997013311</t>
  </si>
  <si>
    <t>Montáž a demontáž shozu suti v do 10 m</t>
  </si>
  <si>
    <t>-1326464343</t>
  </si>
  <si>
    <t>Doprava suti shozem montáž a demontáž shozu výšky do 10 m</t>
  </si>
  <si>
    <t>manipulační plocha</t>
  </si>
  <si>
    <t>8,4</t>
  </si>
  <si>
    <t>997013321</t>
  </si>
  <si>
    <t>Příplatek k shozu suti v do 10 m za první a ZKD den použití</t>
  </si>
  <si>
    <t>368270615</t>
  </si>
  <si>
    <t>Doprava suti shozem montáž a demontáž shozu výšky Příplatek za první a každý další den použití shozu k ceně -3311</t>
  </si>
  <si>
    <t>P</t>
  </si>
  <si>
    <t xml:space="preserve">Poznámka k položce:_x000D_
"Poznámka k položce:_x000D_
Kontejner bude přistaven při severním štítu na parkovišti školy."_x000D_
 manipulační plocha_x000D_
</t>
  </si>
  <si>
    <t>8,4*2</t>
  </si>
  <si>
    <t>7</t>
  </si>
  <si>
    <t>997013211</t>
  </si>
  <si>
    <t>Vnitrostaveništní doprava suti a vybouraných hmot pro budovy v do 6 m ručně</t>
  </si>
  <si>
    <t>t</t>
  </si>
  <si>
    <t>653959270</t>
  </si>
  <si>
    <t>Vnitrostaveništní doprava suti a vybouraných hmot  vodorovně do 50 m svisle ručně pro budovy a haly výšky do 6 m</t>
  </si>
  <si>
    <t>8</t>
  </si>
  <si>
    <t>997013501</t>
  </si>
  <si>
    <t>Odvoz suti na skládku a vybouraných hmot nebo meziskládku do 1 km se složením</t>
  </si>
  <si>
    <t>-113062573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</si>
  <si>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</si>
  <si>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</si>
  <si>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</si>
  <si>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1509399488</t>
  </si>
  <si>
    <t>Odvoz suti a vybouraných hmot na skládku nebo meziskládku se složením, na vzdálenost Příplatek k ceně za každý další i započatý 1 km přes 1 km</t>
  </si>
  <si>
    <t>skládka dle zhotovitele - uvažováno 20 km</t>
  </si>
  <si>
    <t>19*0,881</t>
  </si>
  <si>
    <t>997013631</t>
  </si>
  <si>
    <t>Poplatek za uložení na skládce (skládkovné) stavebního odpadu směsného kód odpadu 17 09 04</t>
  </si>
  <si>
    <t>1772593177</t>
  </si>
  <si>
    <t>Poplatek za uložení stavebního odpadu na skládce (skládkovné) směsného stavebního a demoličního zatříděného do Katalogu odpadů pod kódem 17 09 04</t>
  </si>
  <si>
    <t>998</t>
  </si>
  <si>
    <t>11</t>
  </si>
  <si>
    <t>998017001</t>
  </si>
  <si>
    <t>Přesun hmot s omezením mechanizace pro budovy v do 6 m</t>
  </si>
  <si>
    <t>475867231</t>
  </si>
  <si>
    <t>Přesun hmot pro budovy občanské výstavby, bydlení, výrobu a služby s omezením mechanizace vodorovná dopravní vzdálenost do 100 m pro budovy s jakoukoliv nosnou konstrukcí výšky do 6 m</t>
  </si>
  <si>
    <t>PSV</t>
  </si>
  <si>
    <t>Práce a dodávky PSV</t>
  </si>
  <si>
    <t>712</t>
  </si>
  <si>
    <t>Povlakové krytiny</t>
  </si>
  <si>
    <t>12</t>
  </si>
  <si>
    <t>712300845</t>
  </si>
  <si>
    <t>Demontáž ventilační hlavice na ploché střeše sklonu do 10°</t>
  </si>
  <si>
    <t>kus</t>
  </si>
  <si>
    <t>16</t>
  </si>
  <si>
    <t>276838720</t>
  </si>
  <si>
    <t>Ostatní práce při odstranění povlakové krytiny střech plochých do 10° doplňků ventilační hlavice</t>
  </si>
  <si>
    <t xml:space="preserve">odstranění větráků </t>
  </si>
  <si>
    <t>průměr 400 mm, výška 600 mm</t>
  </si>
  <si>
    <t>13</t>
  </si>
  <si>
    <t>712311101</t>
  </si>
  <si>
    <t>Provedení povlakové krytiny střech do 10° za studena lakem penetračním nebo asfaltovým</t>
  </si>
  <si>
    <t>m2</t>
  </si>
  <si>
    <t>-2059308463</t>
  </si>
  <si>
    <t>Provedení povlakové krytiny střech plochých do 10 st. natěradly a tmely za studena nátěrem lakem penetračním nebo asfaltovým</t>
  </si>
  <si>
    <t>plocha střechy</t>
  </si>
  <si>
    <t>12,1*39,5</t>
  </si>
  <si>
    <t>14</t>
  </si>
  <si>
    <t>M</t>
  </si>
  <si>
    <t>111631500</t>
  </si>
  <si>
    <t>lak asfaltový ALP/9 bal 9 kg</t>
  </si>
  <si>
    <t>CS ÚRS 2020 01</t>
  </si>
  <si>
    <t>32</t>
  </si>
  <si>
    <t>-2005796538</t>
  </si>
  <si>
    <t>výrobky asfaltové izolační a zálivkové hmoty asfalty oxidované stavebně-izolační k penetraci suchých a očištěných podkladů pod asfaltové izolační krytiny a izolace ALP/9 bal 9 kg</t>
  </si>
  <si>
    <t>Poznámka k položce:_x000D_
Spotřeba 0,3-0,4kg/m2 dle povrchu, ředidlo technický benzín</t>
  </si>
  <si>
    <t>477,95*0,0003 'Přepočtené koeficientem množství</t>
  </si>
  <si>
    <t>712341559</t>
  </si>
  <si>
    <t>Provedení povlakové krytiny střech do 10° pásy NAIP přitavením v plné ploše</t>
  </si>
  <si>
    <t>1546287756</t>
  </si>
  <si>
    <t>Provedení povlakové krytiny střech plochých do 10° pásy přitavením  NAIP v plné ploše</t>
  </si>
  <si>
    <t>62855010</t>
  </si>
  <si>
    <t>pás asfaltový natavitelný modifikovaný SBS tl 5,2mm s vložkou z polyesterové vyztužené rohože a hrubozrnným břidličným posypem na horním povrchu</t>
  </si>
  <si>
    <t>128</t>
  </si>
  <si>
    <t>1976449930</t>
  </si>
  <si>
    <t>477,95</t>
  </si>
  <si>
    <t>477,95*1,1655 'Přepočtené koeficientem množství</t>
  </si>
  <si>
    <t>17</t>
  </si>
  <si>
    <t>712400840.1</t>
  </si>
  <si>
    <t>Očištění plochy střechy po odstranění krytiny před započetím oprav, zametení</t>
  </si>
  <si>
    <t>27433398</t>
  </si>
  <si>
    <t>Odstranění ze střech šikmých přes 10 st. do 30 st. mechu odškrabáním a očištěním s oškrabáním povrchu</t>
  </si>
  <si>
    <t>18</t>
  </si>
  <si>
    <t>998712201</t>
  </si>
  <si>
    <t>Přesun hmot procentní pro krytiny povlakové v objektech v do 6 m</t>
  </si>
  <si>
    <t>%</t>
  </si>
  <si>
    <t>-1517689589</t>
  </si>
  <si>
    <t>Přesun hmot pro povlakové krytiny stanovený procentní sazbou (%) z ceny vodorovná dopravní vzdálenost do 50 m v objektech výšky do 6 m</t>
  </si>
  <si>
    <t>713</t>
  </si>
  <si>
    <t>Izolace tepelné</t>
  </si>
  <si>
    <t>19</t>
  </si>
  <si>
    <t>713140001.1</t>
  </si>
  <si>
    <t>Úprava v místech střešních prostupů - odhad</t>
  </si>
  <si>
    <t>-1364798390</t>
  </si>
  <si>
    <t>střešní vpusti</t>
  </si>
  <si>
    <t>3,0</t>
  </si>
  <si>
    <t>20</t>
  </si>
  <si>
    <t>998713201</t>
  </si>
  <si>
    <t>Přesun hmot procentní pro izolace tepelné v objektech v do 6 m</t>
  </si>
  <si>
    <t>529293861</t>
  </si>
  <si>
    <t>Přesun hmot pro izolace tepelné stanovený procentní sazbou (%) z ceny vodorovná dopravní vzdálenost do 50 m v objektech výšky do 6 m</t>
  </si>
  <si>
    <t>721</t>
  </si>
  <si>
    <t>Zdravotechnika - vnitřní kanalizace</t>
  </si>
  <si>
    <t>721210824</t>
  </si>
  <si>
    <t>Demontáž vpustí střešních</t>
  </si>
  <si>
    <t>-655240806</t>
  </si>
  <si>
    <t xml:space="preserve">Demontáž kanalizačního příslušenství střešních vtoků </t>
  </si>
  <si>
    <t>22</t>
  </si>
  <si>
    <t>721233114</t>
  </si>
  <si>
    <t>Střešní vtok pro ploché střechy svislý odtok DN 150 - PVC vpusť s integrovaným límcem z asfaltového modifikovaného pásu modrozeleného - ozn. O1</t>
  </si>
  <si>
    <t>2144780543</t>
  </si>
  <si>
    <t>Střešní vtoky (vpusti) polypropylenové (PP) pro ploché střechy s odtokem svislým DN 150</t>
  </si>
  <si>
    <t>23</t>
  </si>
  <si>
    <t>998721201</t>
  </si>
  <si>
    <t>Přesun hmot procentní pro vnitřní kanalizace v objektech v do 6 m</t>
  </si>
  <si>
    <t>-340456781</t>
  </si>
  <si>
    <t>Přesun hmot pro vnitřní kanalizace stanovený procentní sazbou (%) z ceny vodorovná dopravní vzdálenost do 50 m v objektech výšky do 6 m</t>
  </si>
  <si>
    <t>742</t>
  </si>
  <si>
    <t>Elektroinstalace - slaboproud</t>
  </si>
  <si>
    <t>24</t>
  </si>
  <si>
    <t>74221087R</t>
  </si>
  <si>
    <t>Demontáž kabelu</t>
  </si>
  <si>
    <t>2008228357</t>
  </si>
  <si>
    <t>743</t>
  </si>
  <si>
    <t xml:space="preserve"> Elektromontáže</t>
  </si>
  <si>
    <t>25</t>
  </si>
  <si>
    <t>74300001R</t>
  </si>
  <si>
    <t xml:space="preserve">Hromosvod - demontáž stávajícího hromosvodu </t>
  </si>
  <si>
    <t>1767794757</t>
  </si>
  <si>
    <t xml:space="preserve">Hromosvod - demontáž stávajícího hromosvodu 
</t>
  </si>
  <si>
    <t>26</t>
  </si>
  <si>
    <t>74300002R</t>
  </si>
  <si>
    <t>Hromosvod - dodávka drátu, vč. spojek, kotev a souvisejícího materiálu</t>
  </si>
  <si>
    <t>-1164581876</t>
  </si>
  <si>
    <t>27</t>
  </si>
  <si>
    <t>74300004R</t>
  </si>
  <si>
    <t>Montáž hromosvodu</t>
  </si>
  <si>
    <t>-1537232822</t>
  </si>
  <si>
    <t>28</t>
  </si>
  <si>
    <t>74300005R</t>
  </si>
  <si>
    <t>Revize</t>
  </si>
  <si>
    <t>-1968122653</t>
  </si>
  <si>
    <t>762</t>
  </si>
  <si>
    <t>Konstrukce tesařské</t>
  </si>
  <si>
    <t>29</t>
  </si>
  <si>
    <t>762420014</t>
  </si>
  <si>
    <t>Obložení stropu z cementotřískových desek tl 18 mm na sraz šroubovaných</t>
  </si>
  <si>
    <t>475241929</t>
  </si>
  <si>
    <t>Obložení stropů nebo střešních podhledů z cementotřískových desek šroubovaných na sraz, tloušťky desky 18 mm</t>
  </si>
  <si>
    <t>764</t>
  </si>
  <si>
    <t>Konstrukce klempířské</t>
  </si>
  <si>
    <t>30</t>
  </si>
  <si>
    <t>764002841</t>
  </si>
  <si>
    <t>Demontáž oplechování horních ploch zdí a nadezdívek do suti</t>
  </si>
  <si>
    <t>989810629</t>
  </si>
  <si>
    <t>Demontáž klempířských konstrukcí oplechování horních ploch zdí a nadezdívek do suti</t>
  </si>
  <si>
    <t>oplechování atiky - K1</t>
  </si>
  <si>
    <t>103,2</t>
  </si>
  <si>
    <t>31</t>
  </si>
  <si>
    <t>76421001R</t>
  </si>
  <si>
    <t>Dodávka a montáž oplechování atiky z FeZn plechu tl. 0,50 mm,  r.š. 520 mm, vč. provedení rohů a koutů - ozn. K1</t>
  </si>
  <si>
    <t>-143557463</t>
  </si>
  <si>
    <t>Dodávka a montáž oplechování atiky z FeZn plechu tl. 0,50 mm,  r.š. 500 mm, vč. provedení rohů a koutů - ozn. K1</t>
  </si>
  <si>
    <t>Poznámka k položce:_x000D_
Podrobný popis a schema viz Tabulka prvků</t>
  </si>
  <si>
    <t>998764201</t>
  </si>
  <si>
    <t>Přesun hmot procentní pro konstrukce klempířské v objektech v do 6 m</t>
  </si>
  <si>
    <t>-827696771</t>
  </si>
  <si>
    <t>Přesun hmot pro konstrukce klempířské stanovený procentní sazbou (%) z ceny vodorovná dopravní vzdálenost do 50 m v objektech výšky do 6 m</t>
  </si>
  <si>
    <t>230530-2 -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</si>
  <si>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</si>
  <si>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</si>
  <si>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</si>
  <si>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</si>
  <si>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</si>
  <si>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</si>
  <si>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</si>
  <si>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</si>
  <si>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</si>
  <si>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</si>
  <si>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 (dle SoD čl. 2 odst. 2.5.1.)</t>
  </si>
  <si>
    <t>1024</t>
  </si>
  <si>
    <t>1554010243</t>
  </si>
  <si>
    <t>Dokumentace skutečného provedení stavby</t>
  </si>
  <si>
    <t>VRN3</t>
  </si>
  <si>
    <t>Zařízení staveniště</t>
  </si>
  <si>
    <t>030001000</t>
  </si>
  <si>
    <t>Zařízení staveniště (dle SoD čl. 2 odst. 2.5.2.)</t>
  </si>
  <si>
    <t>soub</t>
  </si>
  <si>
    <t>-615316311</t>
  </si>
  <si>
    <t>Základní rozdělení průvodních činností a nákladů zařízení staveniště</t>
  </si>
  <si>
    <t>Poznámka k položce:_x000D_
vybudování, provoz, odstranění</t>
  </si>
  <si>
    <t>VRN4</t>
  </si>
  <si>
    <t>Inženýrská činnost</t>
  </si>
  <si>
    <t>043203000</t>
  </si>
  <si>
    <t>Fotodokumentace provádění díla (dle SoD čl. 2 odst. 2.5.9.)</t>
  </si>
  <si>
    <t>-1332689379</t>
  </si>
  <si>
    <t>Fotodokumentace</t>
  </si>
  <si>
    <t>044002000</t>
  </si>
  <si>
    <t>Revize a zkoušky (dle SoD čl. 2 odst. 2.5.3.)</t>
  </si>
  <si>
    <t>-1719645420</t>
  </si>
  <si>
    <t>045203000</t>
  </si>
  <si>
    <t>Kompletační činnost (dle SoD čl. 2 odst. 2.5.4.)</t>
  </si>
  <si>
    <t>456410028</t>
  </si>
  <si>
    <t>Kompletační činnost</t>
  </si>
  <si>
    <t>045303000</t>
  </si>
  <si>
    <t>Koordinační činnost (dle SoD čl. 2 odst. 2.5.5.)</t>
  </si>
  <si>
    <t>1811833137</t>
  </si>
  <si>
    <t>Koordinační činnost</t>
  </si>
  <si>
    <t>VRN5</t>
  </si>
  <si>
    <t>Finanční náklady</t>
  </si>
  <si>
    <t>051002000</t>
  </si>
  <si>
    <t>Pojištění stavby (dle SoD čl. 2 odst. 2.5.6.)</t>
  </si>
  <si>
    <t>1170543481</t>
  </si>
  <si>
    <t>Pojistné</t>
  </si>
  <si>
    <t>VRN7</t>
  </si>
  <si>
    <t>Provozní vlivy</t>
  </si>
  <si>
    <t>070001000</t>
  </si>
  <si>
    <t>Provozní a územní vlivy (dle SoD čl. 2 odst. 2.5.7.)</t>
  </si>
  <si>
    <t>-558352785</t>
  </si>
  <si>
    <t>Základní rozdělení průvodních činností a nákladů provozní vlivy</t>
  </si>
  <si>
    <t>071002000</t>
  </si>
  <si>
    <t>Provoz dalšího subjektu (dle SoD čl. 2 odst. 2.5.8.)</t>
  </si>
  <si>
    <t>-1132479134</t>
  </si>
  <si>
    <t>Provoz investora, třetích osob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</si>
</sst>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3" t="s">
        <v>14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R5" s="19"/>
      <c r="BE5" s="210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4" t="s">
        <v>17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R6" s="19"/>
      <c r="BE6" s="211"/>
      <c r="BS6" s="16" t="s">
        <v>18</v>
      </c>
    </row>
    <row r="7" spans="1:74" ht="12" customHeight="1">
      <c r="B7" s="19"/>
      <c r="D7" s="26" t="s">
        <v>19</v>
      </c>
      <c r="K7" s="24" t="s">
        <v>1</v>
      </c>
      <c r="AK7" s="26" t="s">
        <v>20</v>
      </c>
      <c r="AN7" s="24" t="s">
        <v>1</v>
      </c>
      <c r="AR7" s="19"/>
      <c r="BE7" s="211"/>
      <c r="BS7" s="16" t="s">
        <v>21</v>
      </c>
    </row>
    <row r="8" spans="1:74" ht="12" customHeight="1">
      <c r="B8" s="19"/>
      <c r="D8" s="26" t="s">
        <v>22</v>
      </c>
      <c r="K8" s="24" t="s">
        <v>23</v>
      </c>
      <c r="AK8" s="26" t="s">
        <v>24</v>
      </c>
      <c r="AN8" s="27" t="s">
        <v>25</v>
      </c>
      <c r="AR8" s="19"/>
      <c r="BE8" s="211"/>
      <c r="BS8" s="16" t="s">
        <v>26</v>
      </c>
    </row>
    <row r="9" spans="1:74" ht="14.45" customHeight="1">
      <c r="B9" s="19"/>
      <c r="AR9" s="19"/>
      <c r="BE9" s="211"/>
      <c r="BS9" s="16" t="s">
        <v>27</v>
      </c>
    </row>
    <row r="10" spans="1:74" ht="12" customHeight="1">
      <c r="B10" s="19"/>
      <c r="D10" s="26" t="s">
        <v>28</v>
      </c>
      <c r="AK10" s="26" t="s">
        <v>29</v>
      </c>
      <c r="AN10" s="24" t="s">
        <v>1</v>
      </c>
      <c r="AR10" s="19"/>
      <c r="BE10" s="211"/>
      <c r="BS10" s="16" t="s">
        <v>18</v>
      </c>
    </row>
    <row r="11" spans="1:74" ht="18.399999999999999" customHeight="1">
      <c r="B11" s="19"/>
      <c r="E11" s="24" t="s">
        <v>30</v>
      </c>
      <c r="AK11" s="26" t="s">
        <v>31</v>
      </c>
      <c r="AN11" s="24" t="s">
        <v>1</v>
      </c>
      <c r="AR11" s="19"/>
      <c r="BE11" s="211"/>
      <c r="BS11" s="16" t="s">
        <v>18</v>
      </c>
    </row>
    <row r="12" spans="1:74" ht="6.95" customHeight="1">
      <c r="B12" s="19"/>
      <c r="AR12" s="19"/>
      <c r="BE12" s="211"/>
      <c r="BS12" s="16" t="s">
        <v>18</v>
      </c>
    </row>
    <row r="13" spans="1:74" ht="12" customHeight="1">
      <c r="B13" s="19"/>
      <c r="D13" s="26" t="s">
        <v>32</v>
      </c>
      <c r="AK13" s="26" t="s">
        <v>29</v>
      </c>
      <c r="AN13" s="28" t="s">
        <v>33</v>
      </c>
      <c r="AR13" s="19"/>
      <c r="BE13" s="211"/>
      <c r="BS13" s="16" t="s">
        <v>18</v>
      </c>
    </row>
    <row r="14" spans="1:74" ht="12.75">
      <c r="B14" s="19"/>
      <c r="E14" s="215" t="s">
        <v>33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6" t="s">
        <v>31</v>
      </c>
      <c r="AN14" s="28" t="s">
        <v>33</v>
      </c>
      <c r="AR14" s="19"/>
      <c r="BE14" s="211"/>
      <c r="BS14" s="16" t="s">
        <v>18</v>
      </c>
    </row>
    <row r="15" spans="1:74" ht="6.95" customHeight="1">
      <c r="B15" s="19"/>
      <c r="AR15" s="19"/>
      <c r="BE15" s="211"/>
      <c r="BS15" s="16" t="s">
        <v>4</v>
      </c>
    </row>
    <row r="16" spans="1:74" ht="12" customHeight="1">
      <c r="B16" s="19"/>
      <c r="D16" s="26" t="s">
        <v>34</v>
      </c>
      <c r="AK16" s="26" t="s">
        <v>29</v>
      </c>
      <c r="AN16" s="24" t="s">
        <v>1</v>
      </c>
      <c r="AR16" s="19"/>
      <c r="BE16" s="211"/>
      <c r="BS16" s="16" t="s">
        <v>4</v>
      </c>
    </row>
    <row r="17" spans="2:71" ht="18.399999999999999" customHeight="1">
      <c r="B17" s="19"/>
      <c r="E17" s="24" t="s">
        <v>35</v>
      </c>
      <c r="AK17" s="26" t="s">
        <v>31</v>
      </c>
      <c r="AN17" s="24" t="s">
        <v>1</v>
      </c>
      <c r="AR17" s="19"/>
      <c r="BE17" s="211"/>
      <c r="BS17" s="16" t="s">
        <v>36</v>
      </c>
    </row>
    <row r="18" spans="2:71" ht="6.95" customHeight="1">
      <c r="B18" s="19"/>
      <c r="AR18" s="19"/>
      <c r="BE18" s="211"/>
      <c r="BS18" s="16" t="s">
        <v>6</v>
      </c>
    </row>
    <row r="19" spans="2:71" ht="12" customHeight="1">
      <c r="B19" s="19"/>
      <c r="D19" s="26" t="s">
        <v>37</v>
      </c>
      <c r="AK19" s="26" t="s">
        <v>29</v>
      </c>
      <c r="AN19" s="24" t="s">
        <v>1</v>
      </c>
      <c r="AR19" s="19"/>
      <c r="BE19" s="211"/>
      <c r="BS19" s="16" t="s">
        <v>6</v>
      </c>
    </row>
    <row r="20" spans="2:71" ht="18.399999999999999" customHeight="1">
      <c r="B20" s="19"/>
      <c r="E20" s="24" t="s">
        <v>30</v>
      </c>
      <c r="AK20" s="26" t="s">
        <v>31</v>
      </c>
      <c r="AN20" s="24" t="s">
        <v>1</v>
      </c>
      <c r="AR20" s="19"/>
      <c r="BE20" s="211"/>
      <c r="BS20" s="16" t="s">
        <v>36</v>
      </c>
    </row>
    <row r="21" spans="2:71" ht="6.95" customHeight="1">
      <c r="B21" s="19"/>
      <c r="AR21" s="19"/>
      <c r="BE21" s="211"/>
    </row>
    <row r="22" spans="2:71" ht="12" customHeight="1">
      <c r="B22" s="19"/>
      <c r="D22" s="26" t="s">
        <v>38</v>
      </c>
      <c r="AR22" s="19"/>
      <c r="BE22" s="211"/>
    </row>
    <row r="23" spans="2:71" ht="16.5" customHeight="1">
      <c r="B23" s="19"/>
      <c r="E23" s="217" t="s">
        <v>1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R23" s="19"/>
      <c r="BE23" s="211"/>
    </row>
    <row r="24" spans="2:71" ht="6.95" customHeight="1">
      <c r="B24" s="19"/>
      <c r="AR24" s="19"/>
      <c r="BE24" s="211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1"/>
    </row>
    <row r="26" spans="2:71" s="1" customFormat="1" ht="25.9" customHeight="1">
      <c r="B26" s="31"/>
      <c r="D26" s="32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8">
        <f>ROUND(AG94,2)</f>
        <v>0</v>
      </c>
      <c r="AL26" s="219"/>
      <c r="AM26" s="219"/>
      <c r="AN26" s="219"/>
      <c r="AO26" s="219"/>
      <c r="AR26" s="31"/>
      <c r="BE26" s="211"/>
    </row>
    <row r="27" spans="2:71" s="1" customFormat="1" ht="6.95" customHeight="1">
      <c r="B27" s="31"/>
      <c r="AR27" s="31"/>
      <c r="BE27" s="211"/>
    </row>
    <row r="28" spans="2:71" s="1" customFormat="1" ht="12.75">
      <c r="B28" s="31"/>
      <c r="L28" s="220" t="s">
        <v>40</v>
      </c>
      <c r="M28" s="220"/>
      <c r="N28" s="220"/>
      <c r="O28" s="220"/>
      <c r="P28" s="220"/>
      <c r="W28" s="220" t="s">
        <v>41</v>
      </c>
      <c r="X28" s="220"/>
      <c r="Y28" s="220"/>
      <c r="Z28" s="220"/>
      <c r="AA28" s="220"/>
      <c r="AB28" s="220"/>
      <c r="AC28" s="220"/>
      <c r="AD28" s="220"/>
      <c r="AE28" s="220"/>
      <c r="AK28" s="220" t="s">
        <v>42</v>
      </c>
      <c r="AL28" s="220"/>
      <c r="AM28" s="220"/>
      <c r="AN28" s="220"/>
      <c r="AO28" s="220"/>
      <c r="AR28" s="31"/>
      <c r="BE28" s="211"/>
    </row>
    <row r="29" spans="2:71" s="2" customFormat="1" ht="14.45" customHeight="1">
      <c r="B29" s="35"/>
      <c r="D29" s="26" t="s">
        <v>43</v>
      </c>
      <c r="F29" s="26" t="s">
        <v>44</v>
      </c>
      <c r="L29" s="205">
        <v>0.21</v>
      </c>
      <c r="M29" s="204"/>
      <c r="N29" s="204"/>
      <c r="O29" s="204"/>
      <c r="P29" s="204"/>
      <c r="W29" s="203">
        <f>ROUND(AZ94, 2)</f>
        <v>0</v>
      </c>
      <c r="X29" s="204"/>
      <c r="Y29" s="204"/>
      <c r="Z29" s="204"/>
      <c r="AA29" s="204"/>
      <c r="AB29" s="204"/>
      <c r="AC29" s="204"/>
      <c r="AD29" s="204"/>
      <c r="AE29" s="204"/>
      <c r="AK29" s="203">
        <f>ROUND(AV94, 2)</f>
        <v>0</v>
      </c>
      <c r="AL29" s="204"/>
      <c r="AM29" s="204"/>
      <c r="AN29" s="204"/>
      <c r="AO29" s="204"/>
      <c r="AR29" s="35"/>
      <c r="BE29" s="212"/>
    </row>
    <row r="30" spans="2:71" s="2" customFormat="1" ht="14.45" customHeight="1">
      <c r="B30" s="35"/>
      <c r="F30" s="26" t="s">
        <v>45</v>
      </c>
      <c r="L30" s="205">
        <v>0.15</v>
      </c>
      <c r="M30" s="204"/>
      <c r="N30" s="204"/>
      <c r="O30" s="204"/>
      <c r="P30" s="204"/>
      <c r="W30" s="203">
        <f>ROUND(BA94, 2)</f>
        <v>0</v>
      </c>
      <c r="X30" s="204"/>
      <c r="Y30" s="204"/>
      <c r="Z30" s="204"/>
      <c r="AA30" s="204"/>
      <c r="AB30" s="204"/>
      <c r="AC30" s="204"/>
      <c r="AD30" s="204"/>
      <c r="AE30" s="204"/>
      <c r="AK30" s="203">
        <f>ROUND(AW94, 2)</f>
        <v>0</v>
      </c>
      <c r="AL30" s="204"/>
      <c r="AM30" s="204"/>
      <c r="AN30" s="204"/>
      <c r="AO30" s="204"/>
      <c r="AR30" s="35"/>
      <c r="BE30" s="212"/>
    </row>
    <row r="31" spans="2:71" s="2" customFormat="1" ht="14.45" hidden="1" customHeight="1">
      <c r="B31" s="35"/>
      <c r="F31" s="26" t="s">
        <v>46</v>
      </c>
      <c r="L31" s="205">
        <v>0.21</v>
      </c>
      <c r="M31" s="204"/>
      <c r="N31" s="204"/>
      <c r="O31" s="204"/>
      <c r="P31" s="204"/>
      <c r="W31" s="203">
        <f>ROUND(BB94, 2)</f>
        <v>0</v>
      </c>
      <c r="X31" s="204"/>
      <c r="Y31" s="204"/>
      <c r="Z31" s="204"/>
      <c r="AA31" s="204"/>
      <c r="AB31" s="204"/>
      <c r="AC31" s="204"/>
      <c r="AD31" s="204"/>
      <c r="AE31" s="204"/>
      <c r="AK31" s="203">
        <v>0</v>
      </c>
      <c r="AL31" s="204"/>
      <c r="AM31" s="204"/>
      <c r="AN31" s="204"/>
      <c r="AO31" s="204"/>
      <c r="AR31" s="35"/>
      <c r="BE31" s="212"/>
    </row>
    <row r="32" spans="2:71" s="2" customFormat="1" ht="14.45" hidden="1" customHeight="1">
      <c r="B32" s="35"/>
      <c r="F32" s="26" t="s">
        <v>47</v>
      </c>
      <c r="L32" s="205">
        <v>0.15</v>
      </c>
      <c r="M32" s="204"/>
      <c r="N32" s="204"/>
      <c r="O32" s="204"/>
      <c r="P32" s="204"/>
      <c r="W32" s="203">
        <f>ROUND(BC94, 2)</f>
        <v>0</v>
      </c>
      <c r="X32" s="204"/>
      <c r="Y32" s="204"/>
      <c r="Z32" s="204"/>
      <c r="AA32" s="204"/>
      <c r="AB32" s="204"/>
      <c r="AC32" s="204"/>
      <c r="AD32" s="204"/>
      <c r="AE32" s="204"/>
      <c r="AK32" s="203">
        <v>0</v>
      </c>
      <c r="AL32" s="204"/>
      <c r="AM32" s="204"/>
      <c r="AN32" s="204"/>
      <c r="AO32" s="204"/>
      <c r="AR32" s="35"/>
      <c r="BE32" s="212"/>
    </row>
    <row r="33" spans="2:57" s="2" customFormat="1" ht="14.45" hidden="1" customHeight="1">
      <c r="B33" s="35"/>
      <c r="F33" s="26" t="s">
        <v>48</v>
      </c>
      <c r="L33" s="205">
        <v>0</v>
      </c>
      <c r="M33" s="204"/>
      <c r="N33" s="204"/>
      <c r="O33" s="204"/>
      <c r="P33" s="204"/>
      <c r="W33" s="203">
        <f>ROUND(BD94, 2)</f>
        <v>0</v>
      </c>
      <c r="X33" s="204"/>
      <c r="Y33" s="204"/>
      <c r="Z33" s="204"/>
      <c r="AA33" s="204"/>
      <c r="AB33" s="204"/>
      <c r="AC33" s="204"/>
      <c r="AD33" s="204"/>
      <c r="AE33" s="204"/>
      <c r="AK33" s="203">
        <v>0</v>
      </c>
      <c r="AL33" s="204"/>
      <c r="AM33" s="204"/>
      <c r="AN33" s="204"/>
      <c r="AO33" s="204"/>
      <c r="AR33" s="35"/>
      <c r="BE33" s="212"/>
    </row>
    <row r="34" spans="2:57" s="1" customFormat="1" ht="6.95" customHeight="1">
      <c r="B34" s="31"/>
      <c r="AR34" s="31"/>
      <c r="BE34" s="211"/>
    </row>
    <row r="35" spans="2:57" s="1" customFormat="1" ht="25.9" customHeight="1">
      <c r="B35" s="31"/>
      <c r="C35" s="36"/>
      <c r="D35" s="37" t="s">
        <v>49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50</v>
      </c>
      <c r="U35" s="38"/>
      <c r="V35" s="38"/>
      <c r="W35" s="38"/>
      <c r="X35" s="206" t="s">
        <v>51</v>
      </c>
      <c r="Y35" s="207"/>
      <c r="Z35" s="207"/>
      <c r="AA35" s="207"/>
      <c r="AB35" s="207"/>
      <c r="AC35" s="38"/>
      <c r="AD35" s="38"/>
      <c r="AE35" s="38"/>
      <c r="AF35" s="38"/>
      <c r="AG35" s="38"/>
      <c r="AH35" s="38"/>
      <c r="AI35" s="38"/>
      <c r="AJ35" s="38"/>
      <c r="AK35" s="208">
        <f>SUM(AK26:AK33)</f>
        <v>0</v>
      </c>
      <c r="AL35" s="207"/>
      <c r="AM35" s="207"/>
      <c r="AN35" s="207"/>
      <c r="AO35" s="209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53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54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55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54</v>
      </c>
      <c r="AI60" s="33"/>
      <c r="AJ60" s="33"/>
      <c r="AK60" s="33"/>
      <c r="AL60" s="33"/>
      <c r="AM60" s="42" t="s">
        <v>55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56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57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54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55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54</v>
      </c>
      <c r="AI75" s="33"/>
      <c r="AJ75" s="33"/>
      <c r="AK75" s="33"/>
      <c r="AL75" s="33"/>
      <c r="AM75" s="42" t="s">
        <v>55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58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230530</v>
      </c>
      <c r="AR84" s="47"/>
    </row>
    <row r="85" spans="1:91" s="4" customFormat="1" ht="36.950000000000003" customHeight="1">
      <c r="B85" s="48"/>
      <c r="C85" s="49" t="s">
        <v>16</v>
      </c>
      <c r="L85" s="194" t="str">
        <f>K6</f>
        <v>Oprava střechy - Hálkova 1794, Česká Lípa</v>
      </c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22</v>
      </c>
      <c r="L87" s="50" t="str">
        <f>IF(K8="","",K8)</f>
        <v>Česká Lípa</v>
      </c>
      <c r="AI87" s="26" t="s">
        <v>24</v>
      </c>
      <c r="AM87" s="196" t="str">
        <f>IF(AN8= "","",AN8)</f>
        <v>30. 5. 2023</v>
      </c>
      <c r="AN87" s="196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28</v>
      </c>
      <c r="L89" s="3" t="str">
        <f>IF(E11= "","",E11)</f>
        <v xml:space="preserve"> </v>
      </c>
      <c r="AI89" s="26" t="s">
        <v>34</v>
      </c>
      <c r="AM89" s="197" t="str">
        <f>IF(E17="","",E17)</f>
        <v>Petr Kubiš</v>
      </c>
      <c r="AN89" s="198"/>
      <c r="AO89" s="198"/>
      <c r="AP89" s="198"/>
      <c r="AR89" s="31"/>
      <c r="AS89" s="199" t="s">
        <v>59</v>
      </c>
      <c r="AT89" s="200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32</v>
      </c>
      <c r="L90" s="3" t="str">
        <f>IF(E14= "Vyplň údaj","",E14)</f>
        <v/>
      </c>
      <c r="AI90" s="26" t="s">
        <v>37</v>
      </c>
      <c r="AM90" s="197" t="str">
        <f>IF(E20="","",E20)</f>
        <v xml:space="preserve"> </v>
      </c>
      <c r="AN90" s="198"/>
      <c r="AO90" s="198"/>
      <c r="AP90" s="198"/>
      <c r="AR90" s="31"/>
      <c r="AS90" s="201"/>
      <c r="AT90" s="202"/>
      <c r="BD90" s="55"/>
    </row>
    <row r="91" spans="1:91" s="1" customFormat="1" ht="10.9" customHeight="1">
      <c r="B91" s="31"/>
      <c r="AR91" s="31"/>
      <c r="AS91" s="201"/>
      <c r="AT91" s="202"/>
      <c r="BD91" s="55"/>
    </row>
    <row r="92" spans="1:91" s="1" customFormat="1" ht="29.25" customHeight="1">
      <c r="B92" s="31"/>
      <c r="C92" s="189" t="s">
        <v>60</v>
      </c>
      <c r="D92" s="190"/>
      <c r="E92" s="190"/>
      <c r="F92" s="190"/>
      <c r="G92" s="190"/>
      <c r="H92" s="56"/>
      <c r="I92" s="191" t="s">
        <v>61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2" t="s">
        <v>62</v>
      </c>
      <c r="AH92" s="190"/>
      <c r="AI92" s="190"/>
      <c r="AJ92" s="190"/>
      <c r="AK92" s="190"/>
      <c r="AL92" s="190"/>
      <c r="AM92" s="190"/>
      <c r="AN92" s="191" t="s">
        <v>63</v>
      </c>
      <c r="AO92" s="190"/>
      <c r="AP92" s="193"/>
      <c r="AQ92" s="57" t="s">
        <v>64</v>
      </c>
      <c r="AR92" s="31"/>
      <c r="AS92" s="58" t="s">
        <v>65</v>
      </c>
      <c r="AT92" s="59" t="s">
        <v>66</v>
      </c>
      <c r="AU92" s="59" t="s">
        <v>67</v>
      </c>
      <c r="AV92" s="59" t="s">
        <v>68</v>
      </c>
      <c r="AW92" s="59" t="s">
        <v>69</v>
      </c>
      <c r="AX92" s="59" t="s">
        <v>70</v>
      </c>
      <c r="AY92" s="59" t="s">
        <v>71</v>
      </c>
      <c r="AZ92" s="59" t="s">
        <v>72</v>
      </c>
      <c r="BA92" s="59" t="s">
        <v>73</v>
      </c>
      <c r="BB92" s="59" t="s">
        <v>74</v>
      </c>
      <c r="BC92" s="59" t="s">
        <v>75</v>
      </c>
      <c r="BD92" s="60" t="s">
        <v>76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7">
        <f>ROUND(SUM(AG95:AG96),2)</f>
        <v>0</v>
      </c>
      <c r="AH94" s="187"/>
      <c r="AI94" s="187"/>
      <c r="AJ94" s="187"/>
      <c r="AK94" s="187"/>
      <c r="AL94" s="187"/>
      <c r="AM94" s="187"/>
      <c r="AN94" s="188">
        <f>SUM(AG94,AT94)</f>
        <v>0</v>
      </c>
      <c r="AO94" s="188"/>
      <c r="AP94" s="188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78</v>
      </c>
      <c r="BT94" s="71" t="s">
        <v>79</v>
      </c>
      <c r="BU94" s="72" t="s">
        <v>80</v>
      </c>
      <c r="BV94" s="71" t="s">
        <v>81</v>
      </c>
      <c r="BW94" s="71" t="s">
        <v>5</v>
      </c>
      <c r="BX94" s="71" t="s">
        <v>82</v>
      </c>
      <c r="CL94" s="71" t="s">
        <v>1</v>
      </c>
    </row>
    <row r="95" spans="1:91" s="6" customFormat="1" ht="24.75" customHeight="1">
      <c r="A95" s="73" t="s">
        <v>83</v>
      </c>
      <c r="B95" s="74"/>
      <c r="C95" s="75"/>
      <c r="D95" s="186" t="s">
        <v>84</v>
      </c>
      <c r="E95" s="186"/>
      <c r="F95" s="186"/>
      <c r="G95" s="186"/>
      <c r="H95" s="186"/>
      <c r="I95" s="76"/>
      <c r="J95" s="186" t="s">
        <v>17</v>
      </c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4">
        <f>'230530-1 - Oprava střechy...'!J30</f>
        <v>0</v>
      </c>
      <c r="AH95" s="185"/>
      <c r="AI95" s="185"/>
      <c r="AJ95" s="185"/>
      <c r="AK95" s="185"/>
      <c r="AL95" s="185"/>
      <c r="AM95" s="185"/>
      <c r="AN95" s="184">
        <f>SUM(AG95,AT95)</f>
        <v>0</v>
      </c>
      <c r="AO95" s="185"/>
      <c r="AP95" s="185"/>
      <c r="AQ95" s="77" t="s">
        <v>85</v>
      </c>
      <c r="AR95" s="74"/>
      <c r="AS95" s="78">
        <v>0</v>
      </c>
      <c r="AT95" s="79">
        <f>ROUND(SUM(AV95:AW95),2)</f>
        <v>0</v>
      </c>
      <c r="AU95" s="80">
        <f>'230530-1 - Oprava střechy...'!P130</f>
        <v>0</v>
      </c>
      <c r="AV95" s="79">
        <f>'230530-1 - Oprava střechy...'!J33</f>
        <v>0</v>
      </c>
      <c r="AW95" s="79">
        <f>'230530-1 - Oprava střechy...'!J34</f>
        <v>0</v>
      </c>
      <c r="AX95" s="79">
        <f>'230530-1 - Oprava střechy...'!J35</f>
        <v>0</v>
      </c>
      <c r="AY95" s="79">
        <f>'230530-1 - Oprava střechy...'!J36</f>
        <v>0</v>
      </c>
      <c r="AZ95" s="79">
        <f>'230530-1 - Oprava střechy...'!F33</f>
        <v>0</v>
      </c>
      <c r="BA95" s="79">
        <f>'230530-1 - Oprava střechy...'!F34</f>
        <v>0</v>
      </c>
      <c r="BB95" s="79">
        <f>'230530-1 - Oprava střechy...'!F35</f>
        <v>0</v>
      </c>
      <c r="BC95" s="79">
        <f>'230530-1 - Oprava střechy...'!F36</f>
        <v>0</v>
      </c>
      <c r="BD95" s="81">
        <f>'230530-1 - Oprava střechy...'!F37</f>
        <v>0</v>
      </c>
      <c r="BT95" s="82" t="s">
        <v>21</v>
      </c>
      <c r="BV95" s="82" t="s">
        <v>81</v>
      </c>
      <c r="BW95" s="82" t="s">
        <v>86</v>
      </c>
      <c r="BX95" s="82" t="s">
        <v>5</v>
      </c>
      <c r="CL95" s="82" t="s">
        <v>1</v>
      </c>
      <c r="CM95" s="82" t="s">
        <v>87</v>
      </c>
    </row>
    <row r="96" spans="1:91" s="6" customFormat="1" ht="24.75" customHeight="1">
      <c r="A96" s="73" t="s">
        <v>83</v>
      </c>
      <c r="B96" s="74"/>
      <c r="C96" s="75"/>
      <c r="D96" s="186" t="s">
        <v>88</v>
      </c>
      <c r="E96" s="186"/>
      <c r="F96" s="186"/>
      <c r="G96" s="186"/>
      <c r="H96" s="186"/>
      <c r="I96" s="76"/>
      <c r="J96" s="186" t="s">
        <v>89</v>
      </c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4">
        <f>'230530-2 - VRN'!J30</f>
        <v>0</v>
      </c>
      <c r="AH96" s="185"/>
      <c r="AI96" s="185"/>
      <c r="AJ96" s="185"/>
      <c r="AK96" s="185"/>
      <c r="AL96" s="185"/>
      <c r="AM96" s="185"/>
      <c r="AN96" s="184">
        <f>SUM(AG96,AT96)</f>
        <v>0</v>
      </c>
      <c r="AO96" s="185"/>
      <c r="AP96" s="185"/>
      <c r="AQ96" s="77" t="s">
        <v>85</v>
      </c>
      <c r="AR96" s="74"/>
      <c r="AS96" s="83">
        <v>0</v>
      </c>
      <c r="AT96" s="84">
        <f>ROUND(SUM(AV96:AW96),2)</f>
        <v>0</v>
      </c>
      <c r="AU96" s="85">
        <f>'230530-2 - VRN'!P122</f>
        <v>0</v>
      </c>
      <c r="AV96" s="84">
        <f>'230530-2 - VRN'!J33</f>
        <v>0</v>
      </c>
      <c r="AW96" s="84">
        <f>'230530-2 - VRN'!J34</f>
        <v>0</v>
      </c>
      <c r="AX96" s="84">
        <f>'230530-2 - VRN'!J35</f>
        <v>0</v>
      </c>
      <c r="AY96" s="84">
        <f>'230530-2 - VRN'!J36</f>
        <v>0</v>
      </c>
      <c r="AZ96" s="84">
        <f>'230530-2 - VRN'!F33</f>
        <v>0</v>
      </c>
      <c r="BA96" s="84">
        <f>'230530-2 - VRN'!F34</f>
        <v>0</v>
      </c>
      <c r="BB96" s="84">
        <f>'230530-2 - VRN'!F35</f>
        <v>0</v>
      </c>
      <c r="BC96" s="84">
        <f>'230530-2 - VRN'!F36</f>
        <v>0</v>
      </c>
      <c r="BD96" s="86">
        <f>'230530-2 - VRN'!F37</f>
        <v>0</v>
      </c>
      <c r="BT96" s="82" t="s">
        <v>21</v>
      </c>
      <c r="BV96" s="82" t="s">
        <v>81</v>
      </c>
      <c r="BW96" s="82" t="s">
        <v>90</v>
      </c>
      <c r="BX96" s="82" t="s">
        <v>5</v>
      </c>
      <c r="CL96" s="82" t="s">
        <v>1</v>
      </c>
      <c r="CM96" s="82" t="s">
        <v>87</v>
      </c>
    </row>
    <row r="97" spans="2:44" s="1" customFormat="1" ht="30" customHeight="1">
      <c r="B97" s="31"/>
      <c r="AR97" s="31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sheetProtection algorithmName="SHA-512" hashValue="dN6AKNIRBbRoYZY9VMwkcIaugL0ZP9zQnE5aqEMfHyDdf/chHtq1G1xhpd1My2eC5s9l7/OwOR5cIxC6x3AYmg==" saltValue="5CuUtrbMmnrJMRhABAJfBcJiIiRznjGe+c8Sa4FBT4qHmfw9+aCOWYxJDLMNVDgEVi32KEwJQ61z0KF91R1J+Q==" spinCount="100000" sheet="1" objects="1" scenarios="1" formatColumns="0" formatRows="0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230530-1 - Oprava střechy...'!C2" display="/" xr:uid="{00000000-0004-0000-0000-000000000000}"/>
    <hyperlink ref="A96" location="'230530-2 - VR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48"/>
  <sheetViews>
    <sheetView showGridLines="0" tabSelected="1" topLeftCell="A157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6" t="s">
        <v>86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91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2" t="str">
        <f>'Rekapitulace stavby'!K6</f>
        <v>Oprava střechy - Hálkova 1794, Česká Lípa</v>
      </c>
      <c r="F7" s="223"/>
      <c r="G7" s="223"/>
      <c r="H7" s="223"/>
      <c r="L7" s="19"/>
    </row>
    <row r="8" spans="2:46" s="1" customFormat="1" ht="12" customHeight="1">
      <c r="B8" s="31"/>
      <c r="D8" s="26" t="s">
        <v>92</v>
      </c>
      <c r="L8" s="31"/>
    </row>
    <row r="9" spans="2:46" s="1" customFormat="1" ht="16.5" customHeight="1">
      <c r="B9" s="31"/>
      <c r="E9" s="194" t="s">
        <v>93</v>
      </c>
      <c r="F9" s="221"/>
      <c r="G9" s="221"/>
      <c r="H9" s="22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19</v>
      </c>
      <c r="F11" s="24" t="s">
        <v>1</v>
      </c>
      <c r="I11" s="26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22</v>
      </c>
      <c r="F12" s="24" t="s">
        <v>23</v>
      </c>
      <c r="I12" s="26" t="s">
        <v>24</v>
      </c>
      <c r="J12" s="51" t="str">
        <f>'Rekapitulace stavby'!AN8</f>
        <v>30. 5. 2023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28</v>
      </c>
      <c r="I14" s="26" t="s">
        <v>29</v>
      </c>
      <c r="J14" s="24" t="s">
        <v>1</v>
      </c>
      <c r="L14" s="31"/>
    </row>
    <row r="15" spans="2:46" s="1" customFormat="1" ht="18" customHeight="1">
      <c r="B15" s="31"/>
      <c r="E15" s="24" t="s">
        <v>94</v>
      </c>
      <c r="I15" s="26" t="s">
        <v>31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32</v>
      </c>
      <c r="I17" s="26" t="s">
        <v>29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4" t="str">
        <f>'Rekapitulace stavby'!E14</f>
        <v>Vyplň údaj</v>
      </c>
      <c r="F18" s="213"/>
      <c r="G18" s="213"/>
      <c r="H18" s="213"/>
      <c r="I18" s="26" t="s">
        <v>31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34</v>
      </c>
      <c r="I20" s="26" t="s">
        <v>29</v>
      </c>
      <c r="J20" s="24" t="s">
        <v>1</v>
      </c>
      <c r="L20" s="31"/>
    </row>
    <row r="21" spans="2:12" s="1" customFormat="1" ht="18" customHeight="1">
      <c r="B21" s="31"/>
      <c r="E21" s="24" t="s">
        <v>35</v>
      </c>
      <c r="I21" s="26" t="s">
        <v>31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29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31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217" t="s">
        <v>1</v>
      </c>
      <c r="F27" s="217"/>
      <c r="G27" s="217"/>
      <c r="H27" s="217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39</v>
      </c>
      <c r="J30" s="65">
        <f>ROUND(J130,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0">
        <f>ROUND((SUM(BE130:BE247)),  2)</f>
        <v>0</v>
      </c>
      <c r="I33" s="91">
        <v>0.21</v>
      </c>
      <c r="J33" s="90">
        <f>ROUND(((SUM(BE130:BE247))*I33),  2)</f>
        <v>0</v>
      </c>
      <c r="L33" s="31"/>
    </row>
    <row r="34" spans="2:12" s="1" customFormat="1" ht="14.45" customHeight="1">
      <c r="B34" s="31"/>
      <c r="E34" s="26" t="s">
        <v>45</v>
      </c>
      <c r="F34" s="90">
        <f>ROUND((SUM(BF130:BF247)),  2)</f>
        <v>0</v>
      </c>
      <c r="I34" s="91">
        <v>0.15</v>
      </c>
      <c r="J34" s="90">
        <f>ROUND(((SUM(BF130:BF247))*I34),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0">
        <f>ROUND((SUM(BG130:BG247)),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0">
        <f>ROUND((SUM(BH130:BH247)),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0">
        <f>ROUND((SUM(BI130:BI247)),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2" t="str">
        <f>E7</f>
        <v>Oprava střechy - Hálkova 1794, Česká Lípa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92</v>
      </c>
      <c r="L86" s="31"/>
    </row>
    <row r="87" spans="2:47" s="1" customFormat="1" ht="16.5" customHeight="1">
      <c r="B87" s="31"/>
      <c r="E87" s="194" t="str">
        <f>E9</f>
        <v>230530-1 - Oprava střechy - Hálkova 1794, Česká Lípa</v>
      </c>
      <c r="F87" s="221"/>
      <c r="G87" s="221"/>
      <c r="H87" s="22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22</v>
      </c>
      <c r="F89" s="24" t="str">
        <f>F12</f>
        <v>Česká Lípa</v>
      </c>
      <c r="I89" s="26" t="s">
        <v>24</v>
      </c>
      <c r="J89" s="51" t="str">
        <f>IF(J12="","",J12)</f>
        <v>30. 5. 2023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28</v>
      </c>
      <c r="F91" s="24" t="str">
        <f>E15</f>
        <v>Město Česká Lípa</v>
      </c>
      <c r="I91" s="26" t="s">
        <v>34</v>
      </c>
      <c r="J91" s="29" t="str">
        <f>E21</f>
        <v>Petr Kubiš</v>
      </c>
      <c r="L91" s="31"/>
    </row>
    <row r="92" spans="2:47" s="1" customFormat="1" ht="15.2" customHeight="1">
      <c r="B92" s="31"/>
      <c r="C92" s="26" t="s">
        <v>32</v>
      </c>
      <c r="F92" s="24" t="str">
        <f>IF(E18="","",E18)</f>
        <v>Vyplň údaj</v>
      </c>
      <c r="I92" s="26" t="s">
        <v>37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96</v>
      </c>
      <c r="D94" s="92"/>
      <c r="E94" s="92"/>
      <c r="F94" s="92"/>
      <c r="G94" s="92"/>
      <c r="H94" s="92"/>
      <c r="I94" s="92"/>
      <c r="J94" s="101" t="s">
        <v>97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98</v>
      </c>
      <c r="J96" s="65">
        <f>J130</f>
        <v>0</v>
      </c>
      <c r="L96" s="31"/>
      <c r="AU96" s="16" t="s">
        <v>99</v>
      </c>
    </row>
    <row r="97" spans="2:12" s="8" customFormat="1" ht="24.95" customHeight="1">
      <c r="B97" s="103"/>
      <c r="D97" s="104" t="s">
        <v>100</v>
      </c>
      <c r="E97" s="105"/>
      <c r="F97" s="105"/>
      <c r="G97" s="105"/>
      <c r="H97" s="105"/>
      <c r="I97" s="105"/>
      <c r="J97" s="106">
        <f>J131</f>
        <v>0</v>
      </c>
      <c r="L97" s="103"/>
    </row>
    <row r="98" spans="2:12" s="9" customFormat="1" ht="19.899999999999999" customHeight="1">
      <c r="B98" s="107"/>
      <c r="D98" s="108" t="s">
        <v>101</v>
      </c>
      <c r="E98" s="109"/>
      <c r="F98" s="109"/>
      <c r="G98" s="109"/>
      <c r="H98" s="109"/>
      <c r="I98" s="109"/>
      <c r="J98" s="110">
        <f>J132</f>
        <v>0</v>
      </c>
      <c r="L98" s="107"/>
    </row>
    <row r="99" spans="2:12" s="9" customFormat="1" ht="19.899999999999999" customHeight="1">
      <c r="B99" s="107"/>
      <c r="D99" s="108" t="s">
        <v>102</v>
      </c>
      <c r="E99" s="109"/>
      <c r="F99" s="109"/>
      <c r="G99" s="109"/>
      <c r="H99" s="109"/>
      <c r="I99" s="109"/>
      <c r="J99" s="110">
        <f>J144</f>
        <v>0</v>
      </c>
      <c r="L99" s="107"/>
    </row>
    <row r="100" spans="2:12" s="9" customFormat="1" ht="14.85" customHeight="1">
      <c r="B100" s="107"/>
      <c r="D100" s="108" t="s">
        <v>103</v>
      </c>
      <c r="E100" s="109"/>
      <c r="F100" s="109"/>
      <c r="G100" s="109"/>
      <c r="H100" s="109"/>
      <c r="I100" s="109"/>
      <c r="J100" s="110">
        <f>J149</f>
        <v>0</v>
      </c>
      <c r="L100" s="107"/>
    </row>
    <row r="101" spans="2:12" s="9" customFormat="1" ht="19.899999999999999" customHeight="1">
      <c r="B101" s="107"/>
      <c r="D101" s="108" t="s">
        <v>104</v>
      </c>
      <c r="E101" s="109"/>
      <c r="F101" s="109"/>
      <c r="G101" s="109"/>
      <c r="H101" s="109"/>
      <c r="I101" s="109"/>
      <c r="J101" s="110">
        <f>J152</f>
        <v>0</v>
      </c>
      <c r="L101" s="107"/>
    </row>
    <row r="102" spans="2:12" s="9" customFormat="1" ht="19.899999999999999" customHeight="1">
      <c r="B102" s="107"/>
      <c r="D102" s="108" t="s">
        <v>105</v>
      </c>
      <c r="E102" s="109"/>
      <c r="F102" s="109"/>
      <c r="G102" s="109"/>
      <c r="H102" s="109"/>
      <c r="I102" s="109"/>
      <c r="J102" s="110">
        <f>J171</f>
        <v>0</v>
      </c>
      <c r="L102" s="107"/>
    </row>
    <row r="103" spans="2:12" s="8" customFormat="1" ht="24.95" customHeight="1">
      <c r="B103" s="103"/>
      <c r="D103" s="104" t="s">
        <v>106</v>
      </c>
      <c r="E103" s="105"/>
      <c r="F103" s="105"/>
      <c r="G103" s="105"/>
      <c r="H103" s="105"/>
      <c r="I103" s="105"/>
      <c r="J103" s="106">
        <f>J174</f>
        <v>0</v>
      </c>
      <c r="L103" s="103"/>
    </row>
    <row r="104" spans="2:12" s="9" customFormat="1" ht="19.899999999999999" customHeight="1">
      <c r="B104" s="107"/>
      <c r="D104" s="108" t="s">
        <v>107</v>
      </c>
      <c r="E104" s="109"/>
      <c r="F104" s="109"/>
      <c r="G104" s="109"/>
      <c r="H104" s="109"/>
      <c r="I104" s="109"/>
      <c r="J104" s="110">
        <f>J175</f>
        <v>0</v>
      </c>
      <c r="L104" s="107"/>
    </row>
    <row r="105" spans="2:12" s="9" customFormat="1" ht="19.899999999999999" customHeight="1">
      <c r="B105" s="107"/>
      <c r="D105" s="108" t="s">
        <v>108</v>
      </c>
      <c r="E105" s="109"/>
      <c r="F105" s="109"/>
      <c r="G105" s="109"/>
      <c r="H105" s="109"/>
      <c r="I105" s="109"/>
      <c r="J105" s="110">
        <f>J203</f>
        <v>0</v>
      </c>
      <c r="L105" s="107"/>
    </row>
    <row r="106" spans="2:12" s="9" customFormat="1" ht="19.899999999999999" customHeight="1">
      <c r="B106" s="107"/>
      <c r="D106" s="108" t="s">
        <v>109</v>
      </c>
      <c r="E106" s="109"/>
      <c r="F106" s="109"/>
      <c r="G106" s="109"/>
      <c r="H106" s="109"/>
      <c r="I106" s="109"/>
      <c r="J106" s="110">
        <f>J210</f>
        <v>0</v>
      </c>
      <c r="L106" s="107"/>
    </row>
    <row r="107" spans="2:12" s="9" customFormat="1" ht="19.899999999999999" customHeight="1">
      <c r="B107" s="107"/>
      <c r="D107" s="108" t="s">
        <v>110</v>
      </c>
      <c r="E107" s="109"/>
      <c r="F107" s="109"/>
      <c r="G107" s="109"/>
      <c r="H107" s="109"/>
      <c r="I107" s="109"/>
      <c r="J107" s="110">
        <f>J217</f>
        <v>0</v>
      </c>
      <c r="L107" s="107"/>
    </row>
    <row r="108" spans="2:12" s="9" customFormat="1" ht="19.899999999999999" customHeight="1">
      <c r="B108" s="107"/>
      <c r="D108" s="108" t="s">
        <v>111</v>
      </c>
      <c r="E108" s="109"/>
      <c r="F108" s="109"/>
      <c r="G108" s="109"/>
      <c r="H108" s="109"/>
      <c r="I108" s="109"/>
      <c r="J108" s="110">
        <f>J220</f>
        <v>0</v>
      </c>
      <c r="L108" s="107"/>
    </row>
    <row r="109" spans="2:12" s="9" customFormat="1" ht="19.899999999999999" customHeight="1">
      <c r="B109" s="107"/>
      <c r="D109" s="108" t="s">
        <v>112</v>
      </c>
      <c r="E109" s="109"/>
      <c r="F109" s="109"/>
      <c r="G109" s="109"/>
      <c r="H109" s="109"/>
      <c r="I109" s="109"/>
      <c r="J109" s="110">
        <f>J229</f>
        <v>0</v>
      </c>
      <c r="L109" s="107"/>
    </row>
    <row r="110" spans="2:12" s="9" customFormat="1" ht="19.899999999999999" customHeight="1">
      <c r="B110" s="107"/>
      <c r="D110" s="108" t="s">
        <v>113</v>
      </c>
      <c r="E110" s="109"/>
      <c r="F110" s="109"/>
      <c r="G110" s="109"/>
      <c r="H110" s="109"/>
      <c r="I110" s="109"/>
      <c r="J110" s="110">
        <f>J236</f>
        <v>0</v>
      </c>
      <c r="L110" s="107"/>
    </row>
    <row r="111" spans="2:12" s="1" customFormat="1" ht="21.75" customHeight="1">
      <c r="B111" s="31"/>
      <c r="L111" s="31"/>
    </row>
    <row r="112" spans="2:12" s="1" customFormat="1" ht="6.95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31"/>
    </row>
    <row r="116" spans="2:12" s="1" customFormat="1" ht="6.95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31"/>
    </row>
    <row r="117" spans="2:12" s="1" customFormat="1" ht="24.95" customHeight="1">
      <c r="B117" s="31"/>
      <c r="C117" s="20" t="s">
        <v>114</v>
      </c>
      <c r="L117" s="31"/>
    </row>
    <row r="118" spans="2:12" s="1" customFormat="1" ht="6.95" customHeight="1">
      <c r="B118" s="31"/>
      <c r="L118" s="31"/>
    </row>
    <row r="119" spans="2:12" s="1" customFormat="1" ht="12" customHeight="1">
      <c r="B119" s="31"/>
      <c r="C119" s="26" t="s">
        <v>16</v>
      </c>
      <c r="L119" s="31"/>
    </row>
    <row r="120" spans="2:12" s="1" customFormat="1" ht="16.5" customHeight="1">
      <c r="B120" s="31"/>
      <c r="E120" s="222" t="str">
        <f>E7</f>
        <v>Oprava střechy - Hálkova 1794, Česká Lípa</v>
      </c>
      <c r="F120" s="223"/>
      <c r="G120" s="223"/>
      <c r="H120" s="223"/>
      <c r="L120" s="31"/>
    </row>
    <row r="121" spans="2:12" s="1" customFormat="1" ht="12" customHeight="1">
      <c r="B121" s="31"/>
      <c r="C121" s="26" t="s">
        <v>92</v>
      </c>
      <c r="L121" s="31"/>
    </row>
    <row r="122" spans="2:12" s="1" customFormat="1" ht="16.5" customHeight="1">
      <c r="B122" s="31"/>
      <c r="E122" s="194" t="str">
        <f>E9</f>
        <v>230530-1 - Oprava střechy - Hálkova 1794, Česká Lípa</v>
      </c>
      <c r="F122" s="221"/>
      <c r="G122" s="221"/>
      <c r="H122" s="221"/>
      <c r="L122" s="31"/>
    </row>
    <row r="123" spans="2:12" s="1" customFormat="1" ht="6.95" customHeight="1">
      <c r="B123" s="31"/>
      <c r="L123" s="31"/>
    </row>
    <row r="124" spans="2:12" s="1" customFormat="1" ht="12" customHeight="1">
      <c r="B124" s="31"/>
      <c r="C124" s="26" t="s">
        <v>22</v>
      </c>
      <c r="F124" s="24" t="str">
        <f>F12</f>
        <v>Česká Lípa</v>
      </c>
      <c r="I124" s="26" t="s">
        <v>24</v>
      </c>
      <c r="J124" s="51" t="str">
        <f>IF(J12="","",J12)</f>
        <v>30. 5. 2023</v>
      </c>
      <c r="L124" s="31"/>
    </row>
    <row r="125" spans="2:12" s="1" customFormat="1" ht="6.95" customHeight="1">
      <c r="B125" s="31"/>
      <c r="L125" s="31"/>
    </row>
    <row r="126" spans="2:12" s="1" customFormat="1" ht="15.2" customHeight="1">
      <c r="B126" s="31"/>
      <c r="C126" s="26" t="s">
        <v>28</v>
      </c>
      <c r="F126" s="24" t="str">
        <f>E15</f>
        <v>Město Česká Lípa</v>
      </c>
      <c r="I126" s="26" t="s">
        <v>34</v>
      </c>
      <c r="J126" s="29" t="str">
        <f>E21</f>
        <v>Petr Kubiš</v>
      </c>
      <c r="L126" s="31"/>
    </row>
    <row r="127" spans="2:12" s="1" customFormat="1" ht="15.2" customHeight="1">
      <c r="B127" s="31"/>
      <c r="C127" s="26" t="s">
        <v>32</v>
      </c>
      <c r="F127" s="24" t="str">
        <f>IF(E18="","",E18)</f>
        <v>Vyplň údaj</v>
      </c>
      <c r="I127" s="26" t="s">
        <v>37</v>
      </c>
      <c r="J127" s="29" t="str">
        <f>E24</f>
        <v xml:space="preserve"> </v>
      </c>
      <c r="L127" s="31"/>
    </row>
    <row r="128" spans="2:12" s="1" customFormat="1" ht="10.35" customHeight="1">
      <c r="B128" s="31"/>
      <c r="L128" s="31"/>
    </row>
    <row r="129" spans="2:65" s="10" customFormat="1" ht="29.25" customHeight="1">
      <c r="B129" s="111"/>
      <c r="C129" s="112" t="s">
        <v>115</v>
      </c>
      <c r="D129" s="113" t="s">
        <v>64</v>
      </c>
      <c r="E129" s="113" t="s">
        <v>60</v>
      </c>
      <c r="F129" s="113" t="s">
        <v>61</v>
      </c>
      <c r="G129" s="113" t="s">
        <v>116</v>
      </c>
      <c r="H129" s="113" t="s">
        <v>117</v>
      </c>
      <c r="I129" s="113" t="s">
        <v>118</v>
      </c>
      <c r="J129" s="113" t="s">
        <v>97</v>
      </c>
      <c r="K129" s="114" t="s">
        <v>119</v>
      </c>
      <c r="L129" s="111"/>
      <c r="M129" s="58" t="s">
        <v>1</v>
      </c>
      <c r="N129" s="59" t="s">
        <v>43</v>
      </c>
      <c r="O129" s="59" t="s">
        <v>120</v>
      </c>
      <c r="P129" s="59" t="s">
        <v>121</v>
      </c>
      <c r="Q129" s="59" t="s">
        <v>122</v>
      </c>
      <c r="R129" s="59" t="s">
        <v>123</v>
      </c>
      <c r="S129" s="59" t="s">
        <v>124</v>
      </c>
      <c r="T129" s="60" t="s">
        <v>125</v>
      </c>
    </row>
    <row r="130" spans="2:65" s="1" customFormat="1" ht="22.9" customHeight="1">
      <c r="B130" s="31"/>
      <c r="C130" s="63" t="s">
        <v>126</v>
      </c>
      <c r="J130" s="115">
        <f>BK130</f>
        <v>0</v>
      </c>
      <c r="L130" s="31"/>
      <c r="M130" s="61"/>
      <c r="N130" s="52"/>
      <c r="O130" s="52"/>
      <c r="P130" s="116">
        <f>P131+P174</f>
        <v>0</v>
      </c>
      <c r="Q130" s="52"/>
      <c r="R130" s="116">
        <f>R131+R174</f>
        <v>10.601694783500001</v>
      </c>
      <c r="S130" s="52"/>
      <c r="T130" s="117">
        <f>T131+T174</f>
        <v>1.189889</v>
      </c>
      <c r="AT130" s="16" t="s">
        <v>78</v>
      </c>
      <c r="AU130" s="16" t="s">
        <v>99</v>
      </c>
      <c r="BK130" s="118">
        <f>BK131+BK174</f>
        <v>0</v>
      </c>
    </row>
    <row r="131" spans="2:65" s="11" customFormat="1" ht="25.9" customHeight="1">
      <c r="B131" s="119"/>
      <c r="D131" s="120" t="s">
        <v>78</v>
      </c>
      <c r="E131" s="121" t="s">
        <v>127</v>
      </c>
      <c r="F131" s="121" t="s">
        <v>128</v>
      </c>
      <c r="I131" s="122"/>
      <c r="J131" s="123">
        <f>BK131</f>
        <v>0</v>
      </c>
      <c r="L131" s="119"/>
      <c r="M131" s="124"/>
      <c r="P131" s="125">
        <f>P132+P144+P152+P171</f>
        <v>0</v>
      </c>
      <c r="R131" s="125">
        <f>R132+R144+R152+R171</f>
        <v>6.4109771999999996</v>
      </c>
      <c r="T131" s="126">
        <f>T132+T144+T152+T171</f>
        <v>0.88061700000000009</v>
      </c>
      <c r="AR131" s="120" t="s">
        <v>21</v>
      </c>
      <c r="AT131" s="127" t="s">
        <v>78</v>
      </c>
      <c r="AU131" s="127" t="s">
        <v>79</v>
      </c>
      <c r="AY131" s="120" t="s">
        <v>129</v>
      </c>
      <c r="BK131" s="128">
        <f>BK132+BK144+BK152+BK171</f>
        <v>0</v>
      </c>
    </row>
    <row r="132" spans="2:65" s="11" customFormat="1" ht="22.9" customHeight="1">
      <c r="B132" s="119"/>
      <c r="D132" s="120" t="s">
        <v>78</v>
      </c>
      <c r="E132" s="129" t="s">
        <v>130</v>
      </c>
      <c r="F132" s="129" t="s">
        <v>131</v>
      </c>
      <c r="I132" s="122"/>
      <c r="J132" s="130">
        <f>BK132</f>
        <v>0</v>
      </c>
      <c r="L132" s="119"/>
      <c r="M132" s="124"/>
      <c r="P132" s="125">
        <f>SUM(P133:P143)</f>
        <v>0</v>
      </c>
      <c r="R132" s="125">
        <f>SUM(R133:R143)</f>
        <v>6.4109771999999996</v>
      </c>
      <c r="T132" s="126">
        <f>SUM(T133:T143)</f>
        <v>0</v>
      </c>
      <c r="AR132" s="120" t="s">
        <v>21</v>
      </c>
      <c r="AT132" s="127" t="s">
        <v>78</v>
      </c>
      <c r="AU132" s="127" t="s">
        <v>21</v>
      </c>
      <c r="AY132" s="120" t="s">
        <v>129</v>
      </c>
      <c r="BK132" s="128">
        <f>SUM(BK133:BK143)</f>
        <v>0</v>
      </c>
    </row>
    <row r="133" spans="2:65" s="1" customFormat="1" ht="24.2" customHeight="1">
      <c r="B133" s="31"/>
      <c r="C133" s="131" t="s">
        <v>21</v>
      </c>
      <c r="D133" s="131" t="s">
        <v>132</v>
      </c>
      <c r="E133" s="132" t="s">
        <v>133</v>
      </c>
      <c r="F133" s="133" t="s">
        <v>134</v>
      </c>
      <c r="G133" s="134" t="s">
        <v>135</v>
      </c>
      <c r="H133" s="135">
        <v>103.2</v>
      </c>
      <c r="I133" s="136"/>
      <c r="J133" s="137">
        <f>ROUND(I133*H133,2)</f>
        <v>0</v>
      </c>
      <c r="K133" s="133" t="s">
        <v>1</v>
      </c>
      <c r="L133" s="31"/>
      <c r="M133" s="138" t="s">
        <v>1</v>
      </c>
      <c r="N133" s="139" t="s">
        <v>44</v>
      </c>
      <c r="P133" s="140">
        <f>O133*H133</f>
        <v>0</v>
      </c>
      <c r="Q133" s="140">
        <v>2.0650000000000002E-2</v>
      </c>
      <c r="R133" s="140">
        <f>Q133*H133</f>
        <v>2.1310800000000003</v>
      </c>
      <c r="S133" s="140">
        <v>0</v>
      </c>
      <c r="T133" s="141">
        <f>S133*H133</f>
        <v>0</v>
      </c>
      <c r="AR133" s="142" t="s">
        <v>136</v>
      </c>
      <c r="AT133" s="142" t="s">
        <v>132</v>
      </c>
      <c r="AU133" s="142" t="s">
        <v>87</v>
      </c>
      <c r="AY133" s="16" t="s">
        <v>129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21</v>
      </c>
      <c r="BK133" s="143">
        <f>ROUND(I133*H133,2)</f>
        <v>0</v>
      </c>
      <c r="BL133" s="16" t="s">
        <v>136</v>
      </c>
      <c r="BM133" s="142" t="s">
        <v>137</v>
      </c>
    </row>
    <row r="134" spans="2:65" s="1" customFormat="1">
      <c r="B134" s="31"/>
      <c r="D134" s="144" t="s">
        <v>138</v>
      </c>
      <c r="F134" s="145" t="s">
        <v>134</v>
      </c>
      <c r="I134" s="146"/>
      <c r="L134" s="31"/>
      <c r="M134" s="147"/>
      <c r="T134" s="55"/>
      <c r="AT134" s="16" t="s">
        <v>138</v>
      </c>
      <c r="AU134" s="16" t="s">
        <v>87</v>
      </c>
    </row>
    <row r="135" spans="2:65" s="12" customFormat="1">
      <c r="B135" s="148"/>
      <c r="D135" s="144" t="s">
        <v>139</v>
      </c>
      <c r="E135" s="149" t="s">
        <v>1</v>
      </c>
      <c r="F135" s="150" t="s">
        <v>140</v>
      </c>
      <c r="H135" s="149" t="s">
        <v>1</v>
      </c>
      <c r="I135" s="151"/>
      <c r="L135" s="148"/>
      <c r="M135" s="152"/>
      <c r="T135" s="153"/>
      <c r="AT135" s="149" t="s">
        <v>139</v>
      </c>
      <c r="AU135" s="149" t="s">
        <v>87</v>
      </c>
      <c r="AV135" s="12" t="s">
        <v>21</v>
      </c>
      <c r="AW135" s="12" t="s">
        <v>36</v>
      </c>
      <c r="AX135" s="12" t="s">
        <v>79</v>
      </c>
      <c r="AY135" s="149" t="s">
        <v>129</v>
      </c>
    </row>
    <row r="136" spans="2:65" s="13" customFormat="1">
      <c r="B136" s="154"/>
      <c r="D136" s="144" t="s">
        <v>139</v>
      </c>
      <c r="E136" s="155" t="s">
        <v>1</v>
      </c>
      <c r="F136" s="156" t="s">
        <v>141</v>
      </c>
      <c r="H136" s="157">
        <v>103.2</v>
      </c>
      <c r="I136" s="158"/>
      <c r="L136" s="154"/>
      <c r="M136" s="159"/>
      <c r="T136" s="160"/>
      <c r="AT136" s="155" t="s">
        <v>139</v>
      </c>
      <c r="AU136" s="155" t="s">
        <v>87</v>
      </c>
      <c r="AV136" s="13" t="s">
        <v>87</v>
      </c>
      <c r="AW136" s="13" t="s">
        <v>36</v>
      </c>
      <c r="AX136" s="13" t="s">
        <v>79</v>
      </c>
      <c r="AY136" s="155" t="s">
        <v>129</v>
      </c>
    </row>
    <row r="137" spans="2:65" s="14" customFormat="1">
      <c r="B137" s="161"/>
      <c r="D137" s="144" t="s">
        <v>139</v>
      </c>
      <c r="E137" s="162" t="s">
        <v>1</v>
      </c>
      <c r="F137" s="163" t="s">
        <v>142</v>
      </c>
      <c r="H137" s="164">
        <v>103.2</v>
      </c>
      <c r="I137" s="165"/>
      <c r="L137" s="161"/>
      <c r="M137" s="166"/>
      <c r="T137" s="167"/>
      <c r="AT137" s="162" t="s">
        <v>139</v>
      </c>
      <c r="AU137" s="162" t="s">
        <v>87</v>
      </c>
      <c r="AV137" s="14" t="s">
        <v>136</v>
      </c>
      <c r="AW137" s="14" t="s">
        <v>36</v>
      </c>
      <c r="AX137" s="14" t="s">
        <v>21</v>
      </c>
      <c r="AY137" s="162" t="s">
        <v>129</v>
      </c>
    </row>
    <row r="138" spans="2:65" s="1" customFormat="1" ht="24.2" customHeight="1">
      <c r="B138" s="31"/>
      <c r="C138" s="131" t="s">
        <v>87</v>
      </c>
      <c r="D138" s="131" t="s">
        <v>132</v>
      </c>
      <c r="E138" s="132" t="s">
        <v>143</v>
      </c>
      <c r="F138" s="133" t="s">
        <v>144</v>
      </c>
      <c r="G138" s="134" t="s">
        <v>145</v>
      </c>
      <c r="H138" s="135">
        <v>1.86</v>
      </c>
      <c r="I138" s="136"/>
      <c r="J138" s="137">
        <f>ROUND(I138*H138,2)</f>
        <v>0</v>
      </c>
      <c r="K138" s="133" t="s">
        <v>1</v>
      </c>
      <c r="L138" s="31"/>
      <c r="M138" s="138" t="s">
        <v>1</v>
      </c>
      <c r="N138" s="139" t="s">
        <v>44</v>
      </c>
      <c r="P138" s="140">
        <f>O138*H138</f>
        <v>0</v>
      </c>
      <c r="Q138" s="140">
        <v>2.3010199999999998</v>
      </c>
      <c r="R138" s="140">
        <f>Q138*H138</f>
        <v>4.2798971999999997</v>
      </c>
      <c r="S138" s="140">
        <v>0</v>
      </c>
      <c r="T138" s="141">
        <f>S138*H138</f>
        <v>0</v>
      </c>
      <c r="AR138" s="142" t="s">
        <v>136</v>
      </c>
      <c r="AT138" s="142" t="s">
        <v>132</v>
      </c>
      <c r="AU138" s="142" t="s">
        <v>87</v>
      </c>
      <c r="AY138" s="16" t="s">
        <v>129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21</v>
      </c>
      <c r="BK138" s="143">
        <f>ROUND(I138*H138,2)</f>
        <v>0</v>
      </c>
      <c r="BL138" s="16" t="s">
        <v>136</v>
      </c>
      <c r="BM138" s="142" t="s">
        <v>146</v>
      </c>
    </row>
    <row r="139" spans="2:65" s="1" customFormat="1" ht="19.5">
      <c r="B139" s="31"/>
      <c r="D139" s="144" t="s">
        <v>138</v>
      </c>
      <c r="F139" s="145" t="s">
        <v>147</v>
      </c>
      <c r="I139" s="146"/>
      <c r="L139" s="31"/>
      <c r="M139" s="147"/>
      <c r="T139" s="55"/>
      <c r="AT139" s="16" t="s">
        <v>138</v>
      </c>
      <c r="AU139" s="16" t="s">
        <v>87</v>
      </c>
    </row>
    <row r="140" spans="2:65" s="12" customFormat="1">
      <c r="B140" s="148"/>
      <c r="D140" s="144" t="s">
        <v>139</v>
      </c>
      <c r="E140" s="149" t="s">
        <v>1</v>
      </c>
      <c r="F140" s="150" t="s">
        <v>148</v>
      </c>
      <c r="H140" s="149" t="s">
        <v>1</v>
      </c>
      <c r="I140" s="151"/>
      <c r="L140" s="148"/>
      <c r="M140" s="152"/>
      <c r="T140" s="153"/>
      <c r="AT140" s="149" t="s">
        <v>139</v>
      </c>
      <c r="AU140" s="149" t="s">
        <v>87</v>
      </c>
      <c r="AV140" s="12" t="s">
        <v>21</v>
      </c>
      <c r="AW140" s="12" t="s">
        <v>36</v>
      </c>
      <c r="AX140" s="12" t="s">
        <v>79</v>
      </c>
      <c r="AY140" s="149" t="s">
        <v>129</v>
      </c>
    </row>
    <row r="141" spans="2:65" s="13" customFormat="1">
      <c r="B141" s="154"/>
      <c r="D141" s="144" t="s">
        <v>139</v>
      </c>
      <c r="E141" s="155" t="s">
        <v>1</v>
      </c>
      <c r="F141" s="156" t="s">
        <v>149</v>
      </c>
      <c r="H141" s="157">
        <v>1.5</v>
      </c>
      <c r="I141" s="158"/>
      <c r="L141" s="154"/>
      <c r="M141" s="159"/>
      <c r="T141" s="160"/>
      <c r="AT141" s="155" t="s">
        <v>139</v>
      </c>
      <c r="AU141" s="155" t="s">
        <v>87</v>
      </c>
      <c r="AV141" s="13" t="s">
        <v>87</v>
      </c>
      <c r="AW141" s="13" t="s">
        <v>36</v>
      </c>
      <c r="AX141" s="13" t="s">
        <v>79</v>
      </c>
      <c r="AY141" s="155" t="s">
        <v>129</v>
      </c>
    </row>
    <row r="142" spans="2:65" s="13" customFormat="1">
      <c r="B142" s="154"/>
      <c r="D142" s="144" t="s">
        <v>139</v>
      </c>
      <c r="E142" s="155" t="s">
        <v>1</v>
      </c>
      <c r="F142" s="156" t="s">
        <v>150</v>
      </c>
      <c r="H142" s="157">
        <v>0.36</v>
      </c>
      <c r="I142" s="158"/>
      <c r="L142" s="154"/>
      <c r="M142" s="159"/>
      <c r="T142" s="160"/>
      <c r="AT142" s="155" t="s">
        <v>139</v>
      </c>
      <c r="AU142" s="155" t="s">
        <v>87</v>
      </c>
      <c r="AV142" s="13" t="s">
        <v>87</v>
      </c>
      <c r="AW142" s="13" t="s">
        <v>36</v>
      </c>
      <c r="AX142" s="13" t="s">
        <v>79</v>
      </c>
      <c r="AY142" s="155" t="s">
        <v>129</v>
      </c>
    </row>
    <row r="143" spans="2:65" s="14" customFormat="1">
      <c r="B143" s="161"/>
      <c r="D143" s="144" t="s">
        <v>139</v>
      </c>
      <c r="E143" s="162" t="s">
        <v>1</v>
      </c>
      <c r="F143" s="163" t="s">
        <v>142</v>
      </c>
      <c r="H143" s="164">
        <v>1.86</v>
      </c>
      <c r="I143" s="165"/>
      <c r="L143" s="161"/>
      <c r="M143" s="166"/>
      <c r="T143" s="167"/>
      <c r="AT143" s="162" t="s">
        <v>139</v>
      </c>
      <c r="AU143" s="162" t="s">
        <v>87</v>
      </c>
      <c r="AV143" s="14" t="s">
        <v>136</v>
      </c>
      <c r="AW143" s="14" t="s">
        <v>36</v>
      </c>
      <c r="AX143" s="14" t="s">
        <v>21</v>
      </c>
      <c r="AY143" s="162" t="s">
        <v>129</v>
      </c>
    </row>
    <row r="144" spans="2:65" s="11" customFormat="1" ht="22.9" customHeight="1">
      <c r="B144" s="119"/>
      <c r="D144" s="120" t="s">
        <v>78</v>
      </c>
      <c r="E144" s="129" t="s">
        <v>151</v>
      </c>
      <c r="F144" s="129" t="s">
        <v>152</v>
      </c>
      <c r="I144" s="122"/>
      <c r="J144" s="130">
        <f>BK144</f>
        <v>0</v>
      </c>
      <c r="L144" s="119"/>
      <c r="M144" s="124"/>
      <c r="P144" s="125">
        <f>P145+SUM(P146:P149)</f>
        <v>0</v>
      </c>
      <c r="R144" s="125">
        <f>R145+SUM(R146:R149)</f>
        <v>0</v>
      </c>
      <c r="T144" s="126">
        <f>T145+SUM(T146:T149)</f>
        <v>0.88061700000000009</v>
      </c>
      <c r="AR144" s="120" t="s">
        <v>21</v>
      </c>
      <c r="AT144" s="127" t="s">
        <v>78</v>
      </c>
      <c r="AU144" s="127" t="s">
        <v>21</v>
      </c>
      <c r="AY144" s="120" t="s">
        <v>129</v>
      </c>
      <c r="BK144" s="128">
        <f>BK145+SUM(BK146:BK149)</f>
        <v>0</v>
      </c>
    </row>
    <row r="145" spans="2:65" s="1" customFormat="1" ht="21.75" customHeight="1">
      <c r="B145" s="31"/>
      <c r="C145" s="131" t="s">
        <v>153</v>
      </c>
      <c r="D145" s="131" t="s">
        <v>132</v>
      </c>
      <c r="E145" s="132" t="s">
        <v>154</v>
      </c>
      <c r="F145" s="133" t="s">
        <v>155</v>
      </c>
      <c r="G145" s="134" t="s">
        <v>145</v>
      </c>
      <c r="H145" s="135">
        <v>0.52700000000000002</v>
      </c>
      <c r="I145" s="136"/>
      <c r="J145" s="137">
        <f>ROUND(I145*H145,2)</f>
        <v>0</v>
      </c>
      <c r="K145" s="133" t="s">
        <v>156</v>
      </c>
      <c r="L145" s="31"/>
      <c r="M145" s="138" t="s">
        <v>1</v>
      </c>
      <c r="N145" s="139" t="s">
        <v>44</v>
      </c>
      <c r="P145" s="140">
        <f>O145*H145</f>
        <v>0</v>
      </c>
      <c r="Q145" s="140">
        <v>0</v>
      </c>
      <c r="R145" s="140">
        <f>Q145*H145</f>
        <v>0</v>
      </c>
      <c r="S145" s="140">
        <v>1.671</v>
      </c>
      <c r="T145" s="141">
        <f>S145*H145</f>
        <v>0.88061700000000009</v>
      </c>
      <c r="AR145" s="142" t="s">
        <v>136</v>
      </c>
      <c r="AT145" s="142" t="s">
        <v>132</v>
      </c>
      <c r="AU145" s="142" t="s">
        <v>87</v>
      </c>
      <c r="AY145" s="16" t="s">
        <v>129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21</v>
      </c>
      <c r="BK145" s="143">
        <f>ROUND(I145*H145,2)</f>
        <v>0</v>
      </c>
      <c r="BL145" s="16" t="s">
        <v>136</v>
      </c>
      <c r="BM145" s="142" t="s">
        <v>157</v>
      </c>
    </row>
    <row r="146" spans="2:65" s="1" customFormat="1" ht="29.25">
      <c r="B146" s="31"/>
      <c r="D146" s="144" t="s">
        <v>138</v>
      </c>
      <c r="F146" s="145" t="s">
        <v>158</v>
      </c>
      <c r="I146" s="146"/>
      <c r="L146" s="31"/>
      <c r="M146" s="147"/>
      <c r="T146" s="55"/>
      <c r="AT146" s="16" t="s">
        <v>138</v>
      </c>
      <c r="AU146" s="16" t="s">
        <v>87</v>
      </c>
    </row>
    <row r="147" spans="2:65" s="12" customFormat="1">
      <c r="B147" s="148"/>
      <c r="D147" s="144" t="s">
        <v>139</v>
      </c>
      <c r="E147" s="149" t="s">
        <v>1</v>
      </c>
      <c r="F147" s="150" t="s">
        <v>159</v>
      </c>
      <c r="H147" s="149" t="s">
        <v>1</v>
      </c>
      <c r="I147" s="151"/>
      <c r="L147" s="148"/>
      <c r="M147" s="152"/>
      <c r="T147" s="153"/>
      <c r="AT147" s="149" t="s">
        <v>139</v>
      </c>
      <c r="AU147" s="149" t="s">
        <v>87</v>
      </c>
      <c r="AV147" s="12" t="s">
        <v>21</v>
      </c>
      <c r="AW147" s="12" t="s">
        <v>36</v>
      </c>
      <c r="AX147" s="12" t="s">
        <v>79</v>
      </c>
      <c r="AY147" s="149" t="s">
        <v>129</v>
      </c>
    </row>
    <row r="148" spans="2:65" s="13" customFormat="1">
      <c r="B148" s="154"/>
      <c r="D148" s="144" t="s">
        <v>139</v>
      </c>
      <c r="E148" s="155" t="s">
        <v>1</v>
      </c>
      <c r="F148" s="156" t="s">
        <v>160</v>
      </c>
      <c r="H148" s="157">
        <v>0.52700000000000002</v>
      </c>
      <c r="I148" s="158"/>
      <c r="L148" s="154"/>
      <c r="M148" s="159"/>
      <c r="T148" s="160"/>
      <c r="AT148" s="155" t="s">
        <v>139</v>
      </c>
      <c r="AU148" s="155" t="s">
        <v>87</v>
      </c>
      <c r="AV148" s="13" t="s">
        <v>87</v>
      </c>
      <c r="AW148" s="13" t="s">
        <v>36</v>
      </c>
      <c r="AX148" s="13" t="s">
        <v>21</v>
      </c>
      <c r="AY148" s="155" t="s">
        <v>129</v>
      </c>
    </row>
    <row r="149" spans="2:65" s="11" customFormat="1" ht="20.85" customHeight="1">
      <c r="B149" s="119"/>
      <c r="D149" s="120" t="s">
        <v>78</v>
      </c>
      <c r="E149" s="129" t="s">
        <v>161</v>
      </c>
      <c r="F149" s="129" t="s">
        <v>162</v>
      </c>
      <c r="I149" s="122"/>
      <c r="J149" s="130">
        <f>BK149</f>
        <v>0</v>
      </c>
      <c r="L149" s="119"/>
      <c r="M149" s="124"/>
      <c r="P149" s="125">
        <f>SUM(P150:P151)</f>
        <v>0</v>
      </c>
      <c r="R149" s="125">
        <f>SUM(R150:R151)</f>
        <v>0</v>
      </c>
      <c r="T149" s="126">
        <f>SUM(T150:T151)</f>
        <v>0</v>
      </c>
      <c r="AR149" s="120" t="s">
        <v>21</v>
      </c>
      <c r="AT149" s="127" t="s">
        <v>78</v>
      </c>
      <c r="AU149" s="127" t="s">
        <v>87</v>
      </c>
      <c r="AY149" s="120" t="s">
        <v>129</v>
      </c>
      <c r="BK149" s="128">
        <f>SUM(BK150:BK151)</f>
        <v>0</v>
      </c>
    </row>
    <row r="150" spans="2:65" s="1" customFormat="1" ht="37.9" customHeight="1">
      <c r="B150" s="31"/>
      <c r="C150" s="131" t="s">
        <v>136</v>
      </c>
      <c r="D150" s="131" t="s">
        <v>132</v>
      </c>
      <c r="E150" s="132" t="s">
        <v>163</v>
      </c>
      <c r="F150" s="133" t="s">
        <v>164</v>
      </c>
      <c r="G150" s="134" t="s">
        <v>165</v>
      </c>
      <c r="H150" s="135">
        <v>1</v>
      </c>
      <c r="I150" s="136"/>
      <c r="J150" s="137">
        <f>ROUND(I150*H150,2)</f>
        <v>0</v>
      </c>
      <c r="K150" s="133" t="s">
        <v>1</v>
      </c>
      <c r="L150" s="31"/>
      <c r="M150" s="138" t="s">
        <v>1</v>
      </c>
      <c r="N150" s="139" t="s">
        <v>44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136</v>
      </c>
      <c r="AT150" s="142" t="s">
        <v>132</v>
      </c>
      <c r="AU150" s="142" t="s">
        <v>153</v>
      </c>
      <c r="AY150" s="16" t="s">
        <v>129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21</v>
      </c>
      <c r="BK150" s="143">
        <f>ROUND(I150*H150,2)</f>
        <v>0</v>
      </c>
      <c r="BL150" s="16" t="s">
        <v>136</v>
      </c>
      <c r="BM150" s="142" t="s">
        <v>166</v>
      </c>
    </row>
    <row r="151" spans="2:65" s="1" customFormat="1" ht="19.5">
      <c r="B151" s="31"/>
      <c r="D151" s="144" t="s">
        <v>138</v>
      </c>
      <c r="F151" s="145" t="s">
        <v>164</v>
      </c>
      <c r="I151" s="146"/>
      <c r="L151" s="31"/>
      <c r="M151" s="147"/>
      <c r="T151" s="55"/>
      <c r="AT151" s="16" t="s">
        <v>138</v>
      </c>
      <c r="AU151" s="16" t="s">
        <v>153</v>
      </c>
    </row>
    <row r="152" spans="2:65" s="11" customFormat="1" ht="22.9" customHeight="1">
      <c r="B152" s="119"/>
      <c r="D152" s="120" t="s">
        <v>78</v>
      </c>
      <c r="E152" s="129" t="s">
        <v>167</v>
      </c>
      <c r="F152" s="129" t="s">
        <v>168</v>
      </c>
      <c r="I152" s="122"/>
      <c r="J152" s="130">
        <f>BK152</f>
        <v>0</v>
      </c>
      <c r="L152" s="119"/>
      <c r="M152" s="124"/>
      <c r="P152" s="125">
        <f>SUM(P153:P170)</f>
        <v>0</v>
      </c>
      <c r="R152" s="125">
        <f>SUM(R153:R170)</f>
        <v>0</v>
      </c>
      <c r="T152" s="126">
        <f>SUM(T153:T170)</f>
        <v>0</v>
      </c>
      <c r="AR152" s="120" t="s">
        <v>21</v>
      </c>
      <c r="AT152" s="127" t="s">
        <v>78</v>
      </c>
      <c r="AU152" s="127" t="s">
        <v>21</v>
      </c>
      <c r="AY152" s="120" t="s">
        <v>129</v>
      </c>
      <c r="BK152" s="128">
        <f>SUM(BK153:BK170)</f>
        <v>0</v>
      </c>
    </row>
    <row r="153" spans="2:65" s="1" customFormat="1" ht="16.5" customHeight="1">
      <c r="B153" s="31"/>
      <c r="C153" s="131" t="s">
        <v>169</v>
      </c>
      <c r="D153" s="131" t="s">
        <v>132</v>
      </c>
      <c r="E153" s="132" t="s">
        <v>170</v>
      </c>
      <c r="F153" s="133" t="s">
        <v>171</v>
      </c>
      <c r="G153" s="134" t="s">
        <v>135</v>
      </c>
      <c r="H153" s="135">
        <v>8.4</v>
      </c>
      <c r="I153" s="136"/>
      <c r="J153" s="137">
        <f>ROUND(I153*H153,2)</f>
        <v>0</v>
      </c>
      <c r="K153" s="133" t="s">
        <v>156</v>
      </c>
      <c r="L153" s="31"/>
      <c r="M153" s="138" t="s">
        <v>1</v>
      </c>
      <c r="N153" s="139" t="s">
        <v>44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136</v>
      </c>
      <c r="AT153" s="142" t="s">
        <v>132</v>
      </c>
      <c r="AU153" s="142" t="s">
        <v>87</v>
      </c>
      <c r="AY153" s="16" t="s">
        <v>129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21</v>
      </c>
      <c r="BK153" s="143">
        <f>ROUND(I153*H153,2)</f>
        <v>0</v>
      </c>
      <c r="BL153" s="16" t="s">
        <v>136</v>
      </c>
      <c r="BM153" s="142" t="s">
        <v>172</v>
      </c>
    </row>
    <row r="154" spans="2:65" s="1" customFormat="1">
      <c r="B154" s="31"/>
      <c r="D154" s="144" t="s">
        <v>138</v>
      </c>
      <c r="F154" s="145" t="s">
        <v>173</v>
      </c>
      <c r="I154" s="146"/>
      <c r="L154" s="31"/>
      <c r="M154" s="147"/>
      <c r="T154" s="55"/>
      <c r="AT154" s="16" t="s">
        <v>138</v>
      </c>
      <c r="AU154" s="16" t="s">
        <v>87</v>
      </c>
    </row>
    <row r="155" spans="2:65" s="12" customFormat="1">
      <c r="B155" s="148"/>
      <c r="D155" s="144" t="s">
        <v>139</v>
      </c>
      <c r="E155" s="149" t="s">
        <v>1</v>
      </c>
      <c r="F155" s="150" t="s">
        <v>174</v>
      </c>
      <c r="H155" s="149" t="s">
        <v>1</v>
      </c>
      <c r="I155" s="151"/>
      <c r="L155" s="148"/>
      <c r="M155" s="152"/>
      <c r="T155" s="153"/>
      <c r="AT155" s="149" t="s">
        <v>139</v>
      </c>
      <c r="AU155" s="149" t="s">
        <v>87</v>
      </c>
      <c r="AV155" s="12" t="s">
        <v>21</v>
      </c>
      <c r="AW155" s="12" t="s">
        <v>36</v>
      </c>
      <c r="AX155" s="12" t="s">
        <v>79</v>
      </c>
      <c r="AY155" s="149" t="s">
        <v>129</v>
      </c>
    </row>
    <row r="156" spans="2:65" s="13" customFormat="1">
      <c r="B156" s="154"/>
      <c r="D156" s="144" t="s">
        <v>139</v>
      </c>
      <c r="E156" s="155" t="s">
        <v>1</v>
      </c>
      <c r="F156" s="156" t="s">
        <v>175</v>
      </c>
      <c r="H156" s="157">
        <v>8.4</v>
      </c>
      <c r="I156" s="158"/>
      <c r="L156" s="154"/>
      <c r="M156" s="159"/>
      <c r="T156" s="160"/>
      <c r="AT156" s="155" t="s">
        <v>139</v>
      </c>
      <c r="AU156" s="155" t="s">
        <v>87</v>
      </c>
      <c r="AV156" s="13" t="s">
        <v>87</v>
      </c>
      <c r="AW156" s="13" t="s">
        <v>36</v>
      </c>
      <c r="AX156" s="13" t="s">
        <v>21</v>
      </c>
      <c r="AY156" s="155" t="s">
        <v>129</v>
      </c>
    </row>
    <row r="157" spans="2:65" s="1" customFormat="1" ht="24.2" customHeight="1">
      <c r="B157" s="31"/>
      <c r="C157" s="131" t="s">
        <v>130</v>
      </c>
      <c r="D157" s="131" t="s">
        <v>132</v>
      </c>
      <c r="E157" s="132" t="s">
        <v>176</v>
      </c>
      <c r="F157" s="133" t="s">
        <v>177</v>
      </c>
      <c r="G157" s="134" t="s">
        <v>135</v>
      </c>
      <c r="H157" s="135">
        <v>16.8</v>
      </c>
      <c r="I157" s="136"/>
      <c r="J157" s="137">
        <f>ROUND(I157*H157,2)</f>
        <v>0</v>
      </c>
      <c r="K157" s="133" t="s">
        <v>156</v>
      </c>
      <c r="L157" s="31"/>
      <c r="M157" s="138" t="s">
        <v>1</v>
      </c>
      <c r="N157" s="139" t="s">
        <v>44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136</v>
      </c>
      <c r="AT157" s="142" t="s">
        <v>132</v>
      </c>
      <c r="AU157" s="142" t="s">
        <v>87</v>
      </c>
      <c r="AY157" s="16" t="s">
        <v>129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21</v>
      </c>
      <c r="BK157" s="143">
        <f>ROUND(I157*H157,2)</f>
        <v>0</v>
      </c>
      <c r="BL157" s="16" t="s">
        <v>136</v>
      </c>
      <c r="BM157" s="142" t="s">
        <v>178</v>
      </c>
    </row>
    <row r="158" spans="2:65" s="1" customFormat="1" ht="19.5">
      <c r="B158" s="31"/>
      <c r="D158" s="144" t="s">
        <v>138</v>
      </c>
      <c r="F158" s="145" t="s">
        <v>179</v>
      </c>
      <c r="I158" s="146"/>
      <c r="L158" s="31"/>
      <c r="M158" s="147"/>
      <c r="T158" s="55"/>
      <c r="AT158" s="16" t="s">
        <v>138</v>
      </c>
      <c r="AU158" s="16" t="s">
        <v>87</v>
      </c>
    </row>
    <row r="159" spans="2:65" s="1" customFormat="1" ht="48.75">
      <c r="B159" s="31"/>
      <c r="D159" s="144" t="s">
        <v>180</v>
      </c>
      <c r="F159" s="168" t="s">
        <v>181</v>
      </c>
      <c r="I159" s="146"/>
      <c r="L159" s="31"/>
      <c r="M159" s="147"/>
      <c r="T159" s="55"/>
      <c r="AT159" s="16" t="s">
        <v>180</v>
      </c>
      <c r="AU159" s="16" t="s">
        <v>87</v>
      </c>
    </row>
    <row r="160" spans="2:65" s="13" customFormat="1">
      <c r="B160" s="154"/>
      <c r="D160" s="144" t="s">
        <v>139</v>
      </c>
      <c r="E160" s="155" t="s">
        <v>1</v>
      </c>
      <c r="F160" s="156" t="s">
        <v>182</v>
      </c>
      <c r="H160" s="157">
        <v>16.8</v>
      </c>
      <c r="I160" s="158"/>
      <c r="L160" s="154"/>
      <c r="M160" s="159"/>
      <c r="T160" s="160"/>
      <c r="AT160" s="155" t="s">
        <v>139</v>
      </c>
      <c r="AU160" s="155" t="s">
        <v>87</v>
      </c>
      <c r="AV160" s="13" t="s">
        <v>87</v>
      </c>
      <c r="AW160" s="13" t="s">
        <v>36</v>
      </c>
      <c r="AX160" s="13" t="s">
        <v>21</v>
      </c>
      <c r="AY160" s="155" t="s">
        <v>129</v>
      </c>
    </row>
    <row r="161" spans="2:65" s="1" customFormat="1" ht="24.2" customHeight="1">
      <c r="B161" s="31"/>
      <c r="C161" s="131" t="s">
        <v>183</v>
      </c>
      <c r="D161" s="131" t="s">
        <v>132</v>
      </c>
      <c r="E161" s="132" t="s">
        <v>184</v>
      </c>
      <c r="F161" s="133" t="s">
        <v>185</v>
      </c>
      <c r="G161" s="134" t="s">
        <v>186</v>
      </c>
      <c r="H161" s="135">
        <v>0.88100000000000001</v>
      </c>
      <c r="I161" s="136"/>
      <c r="J161" s="137">
        <f>ROUND(I161*H161,2)</f>
        <v>0</v>
      </c>
      <c r="K161" s="133" t="s">
        <v>156</v>
      </c>
      <c r="L161" s="31"/>
      <c r="M161" s="138" t="s">
        <v>1</v>
      </c>
      <c r="N161" s="139" t="s">
        <v>44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136</v>
      </c>
      <c r="AT161" s="142" t="s">
        <v>132</v>
      </c>
      <c r="AU161" s="142" t="s">
        <v>87</v>
      </c>
      <c r="AY161" s="16" t="s">
        <v>129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21</v>
      </c>
      <c r="BK161" s="143">
        <f>ROUND(I161*H161,2)</f>
        <v>0</v>
      </c>
      <c r="BL161" s="16" t="s">
        <v>136</v>
      </c>
      <c r="BM161" s="142" t="s">
        <v>187</v>
      </c>
    </row>
    <row r="162" spans="2:65" s="1" customFormat="1" ht="19.5">
      <c r="B162" s="31"/>
      <c r="D162" s="144" t="s">
        <v>138</v>
      </c>
      <c r="F162" s="145" t="s">
        <v>188</v>
      </c>
      <c r="I162" s="146"/>
      <c r="L162" s="31"/>
      <c r="M162" s="147"/>
      <c r="T162" s="55"/>
      <c r="AT162" s="16" t="s">
        <v>138</v>
      </c>
      <c r="AU162" s="16" t="s">
        <v>87</v>
      </c>
    </row>
    <row r="163" spans="2:65" s="1" customFormat="1" ht="24.2" customHeight="1">
      <c r="B163" s="31"/>
      <c r="C163" s="131" t="s">
        <v>189</v>
      </c>
      <c r="D163" s="131" t="s">
        <v>132</v>
      </c>
      <c r="E163" s="132" t="s">
        <v>190</v>
      </c>
      <c r="F163" s="133" t="s">
        <v>191</v>
      </c>
      <c r="G163" s="134" t="s">
        <v>186</v>
      </c>
      <c r="H163" s="135">
        <v>0.88100000000000001</v>
      </c>
      <c r="I163" s="136"/>
      <c r="J163" s="137">
        <f>ROUND(I163*H163,2)</f>
        <v>0</v>
      </c>
      <c r="K163" s="133" t="s">
        <v>156</v>
      </c>
      <c r="L163" s="31"/>
      <c r="M163" s="138" t="s">
        <v>1</v>
      </c>
      <c r="N163" s="139" t="s">
        <v>44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136</v>
      </c>
      <c r="AT163" s="142" t="s">
        <v>132</v>
      </c>
      <c r="AU163" s="142" t="s">
        <v>87</v>
      </c>
      <c r="AY163" s="16" t="s">
        <v>129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21</v>
      </c>
      <c r="BK163" s="143">
        <f>ROUND(I163*H163,2)</f>
        <v>0</v>
      </c>
      <c r="BL163" s="16" t="s">
        <v>136</v>
      </c>
      <c r="BM163" s="142" t="s">
        <v>192</v>
      </c>
    </row>
    <row r="164" spans="2:65" s="1" customFormat="1" ht="19.5">
      <c r="B164" s="31"/>
      <c r="D164" s="144" t="s">
        <v>138</v>
      </c>
      <c r="F164" s="145" t="s">
        <v>193</v>
      </c>
      <c r="I164" s="146"/>
      <c r="L164" s="31"/>
      <c r="M164" s="147"/>
      <c r="T164" s="55"/>
      <c r="AT164" s="16" t="s">
        <v>138</v>
      </c>
      <c r="AU164" s="16" t="s">
        <v>87</v>
      </c>
    </row>
    <row r="165" spans="2:65" s="1" customFormat="1" ht="24.2" customHeight="1">
      <c r="B165" s="31"/>
      <c r="C165" s="131" t="s">
        <v>151</v>
      </c>
      <c r="D165" s="131" t="s">
        <v>132</v>
      </c>
      <c r="E165" s="132" t="s">
        <v>194</v>
      </c>
      <c r="F165" s="133" t="s">
        <v>195</v>
      </c>
      <c r="G165" s="134" t="s">
        <v>186</v>
      </c>
      <c r="H165" s="135">
        <v>16.739000000000001</v>
      </c>
      <c r="I165" s="136"/>
      <c r="J165" s="137">
        <f>ROUND(I165*H165,2)</f>
        <v>0</v>
      </c>
      <c r="K165" s="133" t="s">
        <v>156</v>
      </c>
      <c r="L165" s="31"/>
      <c r="M165" s="138" t="s">
        <v>1</v>
      </c>
      <c r="N165" s="139" t="s">
        <v>44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136</v>
      </c>
      <c r="AT165" s="142" t="s">
        <v>132</v>
      </c>
      <c r="AU165" s="142" t="s">
        <v>87</v>
      </c>
      <c r="AY165" s="16" t="s">
        <v>129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21</v>
      </c>
      <c r="BK165" s="143">
        <f>ROUND(I165*H165,2)</f>
        <v>0</v>
      </c>
      <c r="BL165" s="16" t="s">
        <v>136</v>
      </c>
      <c r="BM165" s="142" t="s">
        <v>196</v>
      </c>
    </row>
    <row r="166" spans="2:65" s="1" customFormat="1" ht="29.25">
      <c r="B166" s="31"/>
      <c r="D166" s="144" t="s">
        <v>138</v>
      </c>
      <c r="F166" s="145" t="s">
        <v>197</v>
      </c>
      <c r="I166" s="146"/>
      <c r="L166" s="31"/>
      <c r="M166" s="147"/>
      <c r="T166" s="55"/>
      <c r="AT166" s="16" t="s">
        <v>138</v>
      </c>
      <c r="AU166" s="16" t="s">
        <v>87</v>
      </c>
    </row>
    <row r="167" spans="2:65" s="12" customFormat="1">
      <c r="B167" s="148"/>
      <c r="D167" s="144" t="s">
        <v>139</v>
      </c>
      <c r="E167" s="149" t="s">
        <v>1</v>
      </c>
      <c r="F167" s="150" t="s">
        <v>198</v>
      </c>
      <c r="H167" s="149" t="s">
        <v>1</v>
      </c>
      <c r="I167" s="151"/>
      <c r="L167" s="148"/>
      <c r="M167" s="152"/>
      <c r="T167" s="153"/>
      <c r="AT167" s="149" t="s">
        <v>139</v>
      </c>
      <c r="AU167" s="149" t="s">
        <v>87</v>
      </c>
      <c r="AV167" s="12" t="s">
        <v>21</v>
      </c>
      <c r="AW167" s="12" t="s">
        <v>36</v>
      </c>
      <c r="AX167" s="12" t="s">
        <v>79</v>
      </c>
      <c r="AY167" s="149" t="s">
        <v>129</v>
      </c>
    </row>
    <row r="168" spans="2:65" s="13" customFormat="1">
      <c r="B168" s="154"/>
      <c r="D168" s="144" t="s">
        <v>139</v>
      </c>
      <c r="E168" s="155" t="s">
        <v>1</v>
      </c>
      <c r="F168" s="156" t="s">
        <v>199</v>
      </c>
      <c r="H168" s="157">
        <v>16.739000000000001</v>
      </c>
      <c r="I168" s="158"/>
      <c r="L168" s="154"/>
      <c r="M168" s="159"/>
      <c r="T168" s="160"/>
      <c r="AT168" s="155" t="s">
        <v>139</v>
      </c>
      <c r="AU168" s="155" t="s">
        <v>87</v>
      </c>
      <c r="AV168" s="13" t="s">
        <v>87</v>
      </c>
      <c r="AW168" s="13" t="s">
        <v>36</v>
      </c>
      <c r="AX168" s="13" t="s">
        <v>21</v>
      </c>
      <c r="AY168" s="155" t="s">
        <v>129</v>
      </c>
    </row>
    <row r="169" spans="2:65" s="1" customFormat="1" ht="33" customHeight="1">
      <c r="B169" s="31"/>
      <c r="C169" s="131" t="s">
        <v>26</v>
      </c>
      <c r="D169" s="131" t="s">
        <v>132</v>
      </c>
      <c r="E169" s="132" t="s">
        <v>200</v>
      </c>
      <c r="F169" s="133" t="s">
        <v>201</v>
      </c>
      <c r="G169" s="134" t="s">
        <v>186</v>
      </c>
      <c r="H169" s="135">
        <v>0.88100000000000001</v>
      </c>
      <c r="I169" s="136"/>
      <c r="J169" s="137">
        <f>ROUND(I169*H169,2)</f>
        <v>0</v>
      </c>
      <c r="K169" s="133" t="s">
        <v>156</v>
      </c>
      <c r="L169" s="31"/>
      <c r="M169" s="138" t="s">
        <v>1</v>
      </c>
      <c r="N169" s="139" t="s">
        <v>44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136</v>
      </c>
      <c r="AT169" s="142" t="s">
        <v>132</v>
      </c>
      <c r="AU169" s="142" t="s">
        <v>87</v>
      </c>
      <c r="AY169" s="16" t="s">
        <v>129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21</v>
      </c>
      <c r="BK169" s="143">
        <f>ROUND(I169*H169,2)</f>
        <v>0</v>
      </c>
      <c r="BL169" s="16" t="s">
        <v>136</v>
      </c>
      <c r="BM169" s="142" t="s">
        <v>202</v>
      </c>
    </row>
    <row r="170" spans="2:65" s="1" customFormat="1" ht="29.25">
      <c r="B170" s="31"/>
      <c r="D170" s="144" t="s">
        <v>138</v>
      </c>
      <c r="F170" s="145" t="s">
        <v>203</v>
      </c>
      <c r="I170" s="146"/>
      <c r="L170" s="31"/>
      <c r="M170" s="147"/>
      <c r="T170" s="55"/>
      <c r="AT170" s="16" t="s">
        <v>138</v>
      </c>
      <c r="AU170" s="16" t="s">
        <v>87</v>
      </c>
    </row>
    <row r="171" spans="2:65" s="11" customFormat="1" ht="22.9" customHeight="1">
      <c r="B171" s="119"/>
      <c r="D171" s="120" t="s">
        <v>78</v>
      </c>
      <c r="E171" s="129" t="s">
        <v>204</v>
      </c>
      <c r="F171" s="129" t="s">
        <v>162</v>
      </c>
      <c r="I171" s="122"/>
      <c r="J171" s="130">
        <f>BK171</f>
        <v>0</v>
      </c>
      <c r="L171" s="119"/>
      <c r="M171" s="124"/>
      <c r="P171" s="125">
        <f>SUM(P172:P173)</f>
        <v>0</v>
      </c>
      <c r="R171" s="125">
        <f>SUM(R172:R173)</f>
        <v>0</v>
      </c>
      <c r="T171" s="126">
        <f>SUM(T172:T173)</f>
        <v>0</v>
      </c>
      <c r="AR171" s="120" t="s">
        <v>21</v>
      </c>
      <c r="AT171" s="127" t="s">
        <v>78</v>
      </c>
      <c r="AU171" s="127" t="s">
        <v>21</v>
      </c>
      <c r="AY171" s="120" t="s">
        <v>129</v>
      </c>
      <c r="BK171" s="128">
        <f>SUM(BK172:BK173)</f>
        <v>0</v>
      </c>
    </row>
    <row r="172" spans="2:65" s="1" customFormat="1" ht="24.2" customHeight="1">
      <c r="B172" s="31"/>
      <c r="C172" s="131" t="s">
        <v>205</v>
      </c>
      <c r="D172" s="131" t="s">
        <v>132</v>
      </c>
      <c r="E172" s="132" t="s">
        <v>206</v>
      </c>
      <c r="F172" s="133" t="s">
        <v>207</v>
      </c>
      <c r="G172" s="134" t="s">
        <v>186</v>
      </c>
      <c r="H172" s="135">
        <v>6.4109999999999996</v>
      </c>
      <c r="I172" s="136"/>
      <c r="J172" s="137">
        <f>ROUND(I172*H172,2)</f>
        <v>0</v>
      </c>
      <c r="K172" s="133" t="s">
        <v>156</v>
      </c>
      <c r="L172" s="31"/>
      <c r="M172" s="138" t="s">
        <v>1</v>
      </c>
      <c r="N172" s="139" t="s">
        <v>44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136</v>
      </c>
      <c r="AT172" s="142" t="s">
        <v>132</v>
      </c>
      <c r="AU172" s="142" t="s">
        <v>87</v>
      </c>
      <c r="AY172" s="16" t="s">
        <v>129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21</v>
      </c>
      <c r="BK172" s="143">
        <f>ROUND(I172*H172,2)</f>
        <v>0</v>
      </c>
      <c r="BL172" s="16" t="s">
        <v>136</v>
      </c>
      <c r="BM172" s="142" t="s">
        <v>208</v>
      </c>
    </row>
    <row r="173" spans="2:65" s="1" customFormat="1" ht="29.25">
      <c r="B173" s="31"/>
      <c r="D173" s="144" t="s">
        <v>138</v>
      </c>
      <c r="F173" s="145" t="s">
        <v>209</v>
      </c>
      <c r="I173" s="146"/>
      <c r="L173" s="31"/>
      <c r="M173" s="147"/>
      <c r="T173" s="55"/>
      <c r="AT173" s="16" t="s">
        <v>138</v>
      </c>
      <c r="AU173" s="16" t="s">
        <v>87</v>
      </c>
    </row>
    <row r="174" spans="2:65" s="11" customFormat="1" ht="25.9" customHeight="1">
      <c r="B174" s="119"/>
      <c r="D174" s="120" t="s">
        <v>78</v>
      </c>
      <c r="E174" s="121" t="s">
        <v>210</v>
      </c>
      <c r="F174" s="121" t="s">
        <v>211</v>
      </c>
      <c r="I174" s="122"/>
      <c r="J174" s="123">
        <f>BK174</f>
        <v>0</v>
      </c>
      <c r="L174" s="119"/>
      <c r="M174" s="124"/>
      <c r="P174" s="125">
        <f>P175+P203+P210+P217+P220+P229+P236</f>
        <v>0</v>
      </c>
      <c r="R174" s="125">
        <f>R175+R203+R210+R217+R220+R229+R236</f>
        <v>4.1907175835000006</v>
      </c>
      <c r="T174" s="126">
        <f>T175+T203+T210+T217+T220+T229+T236</f>
        <v>0.30927199999999999</v>
      </c>
      <c r="AR174" s="120" t="s">
        <v>87</v>
      </c>
      <c r="AT174" s="127" t="s">
        <v>78</v>
      </c>
      <c r="AU174" s="127" t="s">
        <v>79</v>
      </c>
      <c r="AY174" s="120" t="s">
        <v>129</v>
      </c>
      <c r="BK174" s="128">
        <f>BK175+BK203+BK210+BK217+BK220+BK229+BK236</f>
        <v>0</v>
      </c>
    </row>
    <row r="175" spans="2:65" s="11" customFormat="1" ht="22.9" customHeight="1">
      <c r="B175" s="119"/>
      <c r="D175" s="120" t="s">
        <v>78</v>
      </c>
      <c r="E175" s="129" t="s">
        <v>212</v>
      </c>
      <c r="F175" s="129" t="s">
        <v>213</v>
      </c>
      <c r="I175" s="122"/>
      <c r="J175" s="130">
        <f>BK175</f>
        <v>0</v>
      </c>
      <c r="L175" s="119"/>
      <c r="M175" s="124"/>
      <c r="P175" s="125">
        <f>SUM(P176:P202)</f>
        <v>0</v>
      </c>
      <c r="R175" s="125">
        <f>SUM(R176:R202)</f>
        <v>4.1302183835000008</v>
      </c>
      <c r="T175" s="126">
        <f>SUM(T176:T202)</f>
        <v>5.9999999999999995E-4</v>
      </c>
      <c r="AR175" s="120" t="s">
        <v>87</v>
      </c>
      <c r="AT175" s="127" t="s">
        <v>78</v>
      </c>
      <c r="AU175" s="127" t="s">
        <v>21</v>
      </c>
      <c r="AY175" s="120" t="s">
        <v>129</v>
      </c>
      <c r="BK175" s="128">
        <f>SUM(BK176:BK202)</f>
        <v>0</v>
      </c>
    </row>
    <row r="176" spans="2:65" s="1" customFormat="1" ht="24.2" customHeight="1">
      <c r="B176" s="31"/>
      <c r="C176" s="131" t="s">
        <v>214</v>
      </c>
      <c r="D176" s="131" t="s">
        <v>132</v>
      </c>
      <c r="E176" s="132" t="s">
        <v>215</v>
      </c>
      <c r="F176" s="133" t="s">
        <v>216</v>
      </c>
      <c r="G176" s="134" t="s">
        <v>217</v>
      </c>
      <c r="H176" s="135">
        <v>2</v>
      </c>
      <c r="I176" s="136"/>
      <c r="J176" s="137">
        <f>ROUND(I176*H176,2)</f>
        <v>0</v>
      </c>
      <c r="K176" s="133" t="s">
        <v>156</v>
      </c>
      <c r="L176" s="31"/>
      <c r="M176" s="138" t="s">
        <v>1</v>
      </c>
      <c r="N176" s="139" t="s">
        <v>44</v>
      </c>
      <c r="P176" s="140">
        <f>O176*H176</f>
        <v>0</v>
      </c>
      <c r="Q176" s="140">
        <v>0</v>
      </c>
      <c r="R176" s="140">
        <f>Q176*H176</f>
        <v>0</v>
      </c>
      <c r="S176" s="140">
        <v>2.9999999999999997E-4</v>
      </c>
      <c r="T176" s="141">
        <f>S176*H176</f>
        <v>5.9999999999999995E-4</v>
      </c>
      <c r="AR176" s="142" t="s">
        <v>218</v>
      </c>
      <c r="AT176" s="142" t="s">
        <v>132</v>
      </c>
      <c r="AU176" s="142" t="s">
        <v>87</v>
      </c>
      <c r="AY176" s="16" t="s">
        <v>129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21</v>
      </c>
      <c r="BK176" s="143">
        <f>ROUND(I176*H176,2)</f>
        <v>0</v>
      </c>
      <c r="BL176" s="16" t="s">
        <v>218</v>
      </c>
      <c r="BM176" s="142" t="s">
        <v>219</v>
      </c>
    </row>
    <row r="177" spans="2:65" s="1" customFormat="1" ht="19.5">
      <c r="B177" s="31"/>
      <c r="D177" s="144" t="s">
        <v>138</v>
      </c>
      <c r="F177" s="145" t="s">
        <v>220</v>
      </c>
      <c r="I177" s="146"/>
      <c r="L177" s="31"/>
      <c r="M177" s="147"/>
      <c r="T177" s="55"/>
      <c r="AT177" s="16" t="s">
        <v>138</v>
      </c>
      <c r="AU177" s="16" t="s">
        <v>87</v>
      </c>
    </row>
    <row r="178" spans="2:65" s="12" customFormat="1">
      <c r="B178" s="148"/>
      <c r="D178" s="144" t="s">
        <v>139</v>
      </c>
      <c r="E178" s="149" t="s">
        <v>1</v>
      </c>
      <c r="F178" s="150" t="s">
        <v>221</v>
      </c>
      <c r="H178" s="149" t="s">
        <v>1</v>
      </c>
      <c r="I178" s="151"/>
      <c r="L178" s="148"/>
      <c r="M178" s="152"/>
      <c r="T178" s="153"/>
      <c r="AT178" s="149" t="s">
        <v>139</v>
      </c>
      <c r="AU178" s="149" t="s">
        <v>87</v>
      </c>
      <c r="AV178" s="12" t="s">
        <v>21</v>
      </c>
      <c r="AW178" s="12" t="s">
        <v>36</v>
      </c>
      <c r="AX178" s="12" t="s">
        <v>79</v>
      </c>
      <c r="AY178" s="149" t="s">
        <v>129</v>
      </c>
    </row>
    <row r="179" spans="2:65" s="12" customFormat="1">
      <c r="B179" s="148"/>
      <c r="D179" s="144" t="s">
        <v>139</v>
      </c>
      <c r="E179" s="149" t="s">
        <v>1</v>
      </c>
      <c r="F179" s="150" t="s">
        <v>222</v>
      </c>
      <c r="H179" s="149" t="s">
        <v>1</v>
      </c>
      <c r="I179" s="151"/>
      <c r="L179" s="148"/>
      <c r="M179" s="152"/>
      <c r="T179" s="153"/>
      <c r="AT179" s="149" t="s">
        <v>139</v>
      </c>
      <c r="AU179" s="149" t="s">
        <v>87</v>
      </c>
      <c r="AV179" s="12" t="s">
        <v>21</v>
      </c>
      <c r="AW179" s="12" t="s">
        <v>36</v>
      </c>
      <c r="AX179" s="12" t="s">
        <v>79</v>
      </c>
      <c r="AY179" s="149" t="s">
        <v>129</v>
      </c>
    </row>
    <row r="180" spans="2:65" s="13" customFormat="1">
      <c r="B180" s="154"/>
      <c r="D180" s="144" t="s">
        <v>139</v>
      </c>
      <c r="E180" s="155" t="s">
        <v>1</v>
      </c>
      <c r="F180" s="156" t="s">
        <v>87</v>
      </c>
      <c r="H180" s="157">
        <v>2</v>
      </c>
      <c r="I180" s="158"/>
      <c r="L180" s="154"/>
      <c r="M180" s="159"/>
      <c r="T180" s="160"/>
      <c r="AT180" s="155" t="s">
        <v>139</v>
      </c>
      <c r="AU180" s="155" t="s">
        <v>87</v>
      </c>
      <c r="AV180" s="13" t="s">
        <v>87</v>
      </c>
      <c r="AW180" s="13" t="s">
        <v>36</v>
      </c>
      <c r="AX180" s="13" t="s">
        <v>21</v>
      </c>
      <c r="AY180" s="155" t="s">
        <v>129</v>
      </c>
    </row>
    <row r="181" spans="2:65" s="1" customFormat="1" ht="24.2" customHeight="1">
      <c r="B181" s="31"/>
      <c r="C181" s="131" t="s">
        <v>223</v>
      </c>
      <c r="D181" s="131" t="s">
        <v>132</v>
      </c>
      <c r="E181" s="132" t="s">
        <v>224</v>
      </c>
      <c r="F181" s="133" t="s">
        <v>225</v>
      </c>
      <c r="G181" s="134" t="s">
        <v>226</v>
      </c>
      <c r="H181" s="135">
        <v>477.95</v>
      </c>
      <c r="I181" s="136"/>
      <c r="J181" s="137">
        <f>ROUND(I181*H181,2)</f>
        <v>0</v>
      </c>
      <c r="K181" s="133" t="s">
        <v>156</v>
      </c>
      <c r="L181" s="31"/>
      <c r="M181" s="138" t="s">
        <v>1</v>
      </c>
      <c r="N181" s="139" t="s">
        <v>44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218</v>
      </c>
      <c r="AT181" s="142" t="s">
        <v>132</v>
      </c>
      <c r="AU181" s="142" t="s">
        <v>87</v>
      </c>
      <c r="AY181" s="16" t="s">
        <v>129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21</v>
      </c>
      <c r="BK181" s="143">
        <f>ROUND(I181*H181,2)</f>
        <v>0</v>
      </c>
      <c r="BL181" s="16" t="s">
        <v>218</v>
      </c>
      <c r="BM181" s="142" t="s">
        <v>227</v>
      </c>
    </row>
    <row r="182" spans="2:65" s="1" customFormat="1" ht="19.5">
      <c r="B182" s="31"/>
      <c r="D182" s="144" t="s">
        <v>138</v>
      </c>
      <c r="F182" s="145" t="s">
        <v>228</v>
      </c>
      <c r="I182" s="146"/>
      <c r="L182" s="31"/>
      <c r="M182" s="147"/>
      <c r="T182" s="55"/>
      <c r="AT182" s="16" t="s">
        <v>138</v>
      </c>
      <c r="AU182" s="16" t="s">
        <v>87</v>
      </c>
    </row>
    <row r="183" spans="2:65" s="12" customFormat="1">
      <c r="B183" s="148"/>
      <c r="D183" s="144" t="s">
        <v>139</v>
      </c>
      <c r="E183" s="149" t="s">
        <v>1</v>
      </c>
      <c r="F183" s="150" t="s">
        <v>229</v>
      </c>
      <c r="H183" s="149" t="s">
        <v>1</v>
      </c>
      <c r="I183" s="151"/>
      <c r="L183" s="148"/>
      <c r="M183" s="152"/>
      <c r="T183" s="153"/>
      <c r="AT183" s="149" t="s">
        <v>139</v>
      </c>
      <c r="AU183" s="149" t="s">
        <v>87</v>
      </c>
      <c r="AV183" s="12" t="s">
        <v>21</v>
      </c>
      <c r="AW183" s="12" t="s">
        <v>36</v>
      </c>
      <c r="AX183" s="12" t="s">
        <v>79</v>
      </c>
      <c r="AY183" s="149" t="s">
        <v>129</v>
      </c>
    </row>
    <row r="184" spans="2:65" s="13" customFormat="1">
      <c r="B184" s="154"/>
      <c r="D184" s="144" t="s">
        <v>139</v>
      </c>
      <c r="E184" s="155" t="s">
        <v>1</v>
      </c>
      <c r="F184" s="156" t="s">
        <v>230</v>
      </c>
      <c r="H184" s="157">
        <v>477.95</v>
      </c>
      <c r="I184" s="158"/>
      <c r="L184" s="154"/>
      <c r="M184" s="159"/>
      <c r="T184" s="160"/>
      <c r="AT184" s="155" t="s">
        <v>139</v>
      </c>
      <c r="AU184" s="155" t="s">
        <v>87</v>
      </c>
      <c r="AV184" s="13" t="s">
        <v>87</v>
      </c>
      <c r="AW184" s="13" t="s">
        <v>36</v>
      </c>
      <c r="AX184" s="13" t="s">
        <v>21</v>
      </c>
      <c r="AY184" s="155" t="s">
        <v>129</v>
      </c>
    </row>
    <row r="185" spans="2:65" s="1" customFormat="1" ht="16.5" customHeight="1">
      <c r="B185" s="31"/>
      <c r="C185" s="169" t="s">
        <v>231</v>
      </c>
      <c r="D185" s="169" t="s">
        <v>232</v>
      </c>
      <c r="E185" s="170" t="s">
        <v>233</v>
      </c>
      <c r="F185" s="171" t="s">
        <v>234</v>
      </c>
      <c r="G185" s="172" t="s">
        <v>186</v>
      </c>
      <c r="H185" s="173">
        <v>0.14299999999999999</v>
      </c>
      <c r="I185" s="174"/>
      <c r="J185" s="175">
        <f>ROUND(I185*H185,2)</f>
        <v>0</v>
      </c>
      <c r="K185" s="171" t="s">
        <v>235</v>
      </c>
      <c r="L185" s="176"/>
      <c r="M185" s="177" t="s">
        <v>1</v>
      </c>
      <c r="N185" s="178" t="s">
        <v>44</v>
      </c>
      <c r="P185" s="140">
        <f>O185*H185</f>
        <v>0</v>
      </c>
      <c r="Q185" s="140">
        <v>1</v>
      </c>
      <c r="R185" s="140">
        <f>Q185*H185</f>
        <v>0.14299999999999999</v>
      </c>
      <c r="S185" s="140">
        <v>0</v>
      </c>
      <c r="T185" s="141">
        <f>S185*H185</f>
        <v>0</v>
      </c>
      <c r="AR185" s="142" t="s">
        <v>236</v>
      </c>
      <c r="AT185" s="142" t="s">
        <v>232</v>
      </c>
      <c r="AU185" s="142" t="s">
        <v>87</v>
      </c>
      <c r="AY185" s="16" t="s">
        <v>129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21</v>
      </c>
      <c r="BK185" s="143">
        <f>ROUND(I185*H185,2)</f>
        <v>0</v>
      </c>
      <c r="BL185" s="16" t="s">
        <v>218</v>
      </c>
      <c r="BM185" s="142" t="s">
        <v>237</v>
      </c>
    </row>
    <row r="186" spans="2:65" s="1" customFormat="1" ht="29.25">
      <c r="B186" s="31"/>
      <c r="D186" s="144" t="s">
        <v>138</v>
      </c>
      <c r="F186" s="145" t="s">
        <v>238</v>
      </c>
      <c r="I186" s="146"/>
      <c r="L186" s="31"/>
      <c r="M186" s="147"/>
      <c r="T186" s="55"/>
      <c r="AT186" s="16" t="s">
        <v>138</v>
      </c>
      <c r="AU186" s="16" t="s">
        <v>87</v>
      </c>
    </row>
    <row r="187" spans="2:65" s="1" customFormat="1" ht="19.5">
      <c r="B187" s="31"/>
      <c r="D187" s="144" t="s">
        <v>180</v>
      </c>
      <c r="F187" s="168" t="s">
        <v>239</v>
      </c>
      <c r="I187" s="146"/>
      <c r="L187" s="31"/>
      <c r="M187" s="147"/>
      <c r="T187" s="55"/>
      <c r="AT187" s="16" t="s">
        <v>180</v>
      </c>
      <c r="AU187" s="16" t="s">
        <v>87</v>
      </c>
    </row>
    <row r="188" spans="2:65" s="13" customFormat="1">
      <c r="B188" s="154"/>
      <c r="D188" s="144" t="s">
        <v>139</v>
      </c>
      <c r="F188" s="156" t="s">
        <v>240</v>
      </c>
      <c r="H188" s="157">
        <v>0.14299999999999999</v>
      </c>
      <c r="I188" s="158"/>
      <c r="L188" s="154"/>
      <c r="M188" s="159"/>
      <c r="T188" s="160"/>
      <c r="AT188" s="155" t="s">
        <v>139</v>
      </c>
      <c r="AU188" s="155" t="s">
        <v>87</v>
      </c>
      <c r="AV188" s="13" t="s">
        <v>87</v>
      </c>
      <c r="AW188" s="13" t="s">
        <v>4</v>
      </c>
      <c r="AX188" s="13" t="s">
        <v>21</v>
      </c>
      <c r="AY188" s="155" t="s">
        <v>129</v>
      </c>
    </row>
    <row r="189" spans="2:65" s="1" customFormat="1" ht="24.2" customHeight="1">
      <c r="B189" s="31"/>
      <c r="C189" s="131" t="s">
        <v>8</v>
      </c>
      <c r="D189" s="131" t="s">
        <v>132</v>
      </c>
      <c r="E189" s="132" t="s">
        <v>241</v>
      </c>
      <c r="F189" s="133" t="s">
        <v>242</v>
      </c>
      <c r="G189" s="134" t="s">
        <v>226</v>
      </c>
      <c r="H189" s="135">
        <v>477.95</v>
      </c>
      <c r="I189" s="136"/>
      <c r="J189" s="137">
        <f>ROUND(I189*H189,2)</f>
        <v>0</v>
      </c>
      <c r="K189" s="133" t="s">
        <v>156</v>
      </c>
      <c r="L189" s="31"/>
      <c r="M189" s="138" t="s">
        <v>1</v>
      </c>
      <c r="N189" s="139" t="s">
        <v>44</v>
      </c>
      <c r="P189" s="140">
        <f>O189*H189</f>
        <v>0</v>
      </c>
      <c r="Q189" s="140">
        <v>8.8312999999999998E-4</v>
      </c>
      <c r="R189" s="140">
        <f>Q189*H189</f>
        <v>0.42209198349999999</v>
      </c>
      <c r="S189" s="140">
        <v>0</v>
      </c>
      <c r="T189" s="141">
        <f>S189*H189</f>
        <v>0</v>
      </c>
      <c r="AR189" s="142" t="s">
        <v>218</v>
      </c>
      <c r="AT189" s="142" t="s">
        <v>132</v>
      </c>
      <c r="AU189" s="142" t="s">
        <v>87</v>
      </c>
      <c r="AY189" s="16" t="s">
        <v>129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21</v>
      </c>
      <c r="BK189" s="143">
        <f>ROUND(I189*H189,2)</f>
        <v>0</v>
      </c>
      <c r="BL189" s="16" t="s">
        <v>218</v>
      </c>
      <c r="BM189" s="142" t="s">
        <v>243</v>
      </c>
    </row>
    <row r="190" spans="2:65" s="1" customFormat="1" ht="19.5">
      <c r="B190" s="31"/>
      <c r="D190" s="144" t="s">
        <v>138</v>
      </c>
      <c r="F190" s="145" t="s">
        <v>244</v>
      </c>
      <c r="I190" s="146"/>
      <c r="L190" s="31"/>
      <c r="M190" s="147"/>
      <c r="T190" s="55"/>
      <c r="AT190" s="16" t="s">
        <v>138</v>
      </c>
      <c r="AU190" s="16" t="s">
        <v>87</v>
      </c>
    </row>
    <row r="191" spans="2:65" s="12" customFormat="1">
      <c r="B191" s="148"/>
      <c r="D191" s="144" t="s">
        <v>139</v>
      </c>
      <c r="E191" s="149" t="s">
        <v>1</v>
      </c>
      <c r="F191" s="150" t="s">
        <v>229</v>
      </c>
      <c r="H191" s="149" t="s">
        <v>1</v>
      </c>
      <c r="I191" s="151"/>
      <c r="L191" s="148"/>
      <c r="M191" s="152"/>
      <c r="T191" s="153"/>
      <c r="AT191" s="149" t="s">
        <v>139</v>
      </c>
      <c r="AU191" s="149" t="s">
        <v>87</v>
      </c>
      <c r="AV191" s="12" t="s">
        <v>21</v>
      </c>
      <c r="AW191" s="12" t="s">
        <v>36</v>
      </c>
      <c r="AX191" s="12" t="s">
        <v>79</v>
      </c>
      <c r="AY191" s="149" t="s">
        <v>129</v>
      </c>
    </row>
    <row r="192" spans="2:65" s="13" customFormat="1">
      <c r="B192" s="154"/>
      <c r="D192" s="144" t="s">
        <v>139</v>
      </c>
      <c r="E192" s="155" t="s">
        <v>1</v>
      </c>
      <c r="F192" s="156" t="s">
        <v>230</v>
      </c>
      <c r="H192" s="157">
        <v>477.95</v>
      </c>
      <c r="I192" s="158"/>
      <c r="L192" s="154"/>
      <c r="M192" s="159"/>
      <c r="T192" s="160"/>
      <c r="AT192" s="155" t="s">
        <v>139</v>
      </c>
      <c r="AU192" s="155" t="s">
        <v>87</v>
      </c>
      <c r="AV192" s="13" t="s">
        <v>87</v>
      </c>
      <c r="AW192" s="13" t="s">
        <v>36</v>
      </c>
      <c r="AX192" s="13" t="s">
        <v>21</v>
      </c>
      <c r="AY192" s="155" t="s">
        <v>129</v>
      </c>
    </row>
    <row r="193" spans="2:65" s="1" customFormat="1" ht="44.25" customHeight="1">
      <c r="B193" s="31"/>
      <c r="C193" s="169" t="s">
        <v>218</v>
      </c>
      <c r="D193" s="169" t="s">
        <v>232</v>
      </c>
      <c r="E193" s="170" t="s">
        <v>245</v>
      </c>
      <c r="F193" s="171" t="s">
        <v>246</v>
      </c>
      <c r="G193" s="172" t="s">
        <v>226</v>
      </c>
      <c r="H193" s="173">
        <v>557.05100000000004</v>
      </c>
      <c r="I193" s="174"/>
      <c r="J193" s="175">
        <f>ROUND(I193*H193,2)</f>
        <v>0</v>
      </c>
      <c r="K193" s="171" t="s">
        <v>156</v>
      </c>
      <c r="L193" s="176"/>
      <c r="M193" s="177" t="s">
        <v>1</v>
      </c>
      <c r="N193" s="178" t="s">
        <v>44</v>
      </c>
      <c r="P193" s="140">
        <f>O193*H193</f>
        <v>0</v>
      </c>
      <c r="Q193" s="140">
        <v>6.4000000000000003E-3</v>
      </c>
      <c r="R193" s="140">
        <f>Q193*H193</f>
        <v>3.5651264000000005</v>
      </c>
      <c r="S193" s="140">
        <v>0</v>
      </c>
      <c r="T193" s="141">
        <f>S193*H193</f>
        <v>0</v>
      </c>
      <c r="AR193" s="142" t="s">
        <v>247</v>
      </c>
      <c r="AT193" s="142" t="s">
        <v>232</v>
      </c>
      <c r="AU193" s="142" t="s">
        <v>87</v>
      </c>
      <c r="AY193" s="16" t="s">
        <v>129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21</v>
      </c>
      <c r="BK193" s="143">
        <f>ROUND(I193*H193,2)</f>
        <v>0</v>
      </c>
      <c r="BL193" s="16" t="s">
        <v>247</v>
      </c>
      <c r="BM193" s="142" t="s">
        <v>248</v>
      </c>
    </row>
    <row r="194" spans="2:65" s="1" customFormat="1" ht="29.25">
      <c r="B194" s="31"/>
      <c r="D194" s="144" t="s">
        <v>138</v>
      </c>
      <c r="F194" s="145" t="s">
        <v>246</v>
      </c>
      <c r="I194" s="146"/>
      <c r="L194" s="31"/>
      <c r="M194" s="147"/>
      <c r="T194" s="55"/>
      <c r="AT194" s="16" t="s">
        <v>138</v>
      </c>
      <c r="AU194" s="16" t="s">
        <v>87</v>
      </c>
    </row>
    <row r="195" spans="2:65" s="13" customFormat="1">
      <c r="B195" s="154"/>
      <c r="D195" s="144" t="s">
        <v>139</v>
      </c>
      <c r="E195" s="155" t="s">
        <v>1</v>
      </c>
      <c r="F195" s="156" t="s">
        <v>249</v>
      </c>
      <c r="H195" s="157">
        <v>477.95</v>
      </c>
      <c r="I195" s="158"/>
      <c r="L195" s="154"/>
      <c r="M195" s="159"/>
      <c r="T195" s="160"/>
      <c r="AT195" s="155" t="s">
        <v>139</v>
      </c>
      <c r="AU195" s="155" t="s">
        <v>87</v>
      </c>
      <c r="AV195" s="13" t="s">
        <v>87</v>
      </c>
      <c r="AW195" s="13" t="s">
        <v>36</v>
      </c>
      <c r="AX195" s="13" t="s">
        <v>21</v>
      </c>
      <c r="AY195" s="155" t="s">
        <v>129</v>
      </c>
    </row>
    <row r="196" spans="2:65" s="13" customFormat="1">
      <c r="B196" s="154"/>
      <c r="D196" s="144" t="s">
        <v>139</v>
      </c>
      <c r="F196" s="156" t="s">
        <v>250</v>
      </c>
      <c r="H196" s="157">
        <v>557.05100000000004</v>
      </c>
      <c r="I196" s="158"/>
      <c r="L196" s="154"/>
      <c r="M196" s="159"/>
      <c r="T196" s="160"/>
      <c r="AT196" s="155" t="s">
        <v>139</v>
      </c>
      <c r="AU196" s="155" t="s">
        <v>87</v>
      </c>
      <c r="AV196" s="13" t="s">
        <v>87</v>
      </c>
      <c r="AW196" s="13" t="s">
        <v>4</v>
      </c>
      <c r="AX196" s="13" t="s">
        <v>21</v>
      </c>
      <c r="AY196" s="155" t="s">
        <v>129</v>
      </c>
    </row>
    <row r="197" spans="2:65" s="1" customFormat="1" ht="24.2" customHeight="1">
      <c r="B197" s="31"/>
      <c r="C197" s="131" t="s">
        <v>251</v>
      </c>
      <c r="D197" s="131" t="s">
        <v>132</v>
      </c>
      <c r="E197" s="132" t="s">
        <v>252</v>
      </c>
      <c r="F197" s="133" t="s">
        <v>253</v>
      </c>
      <c r="G197" s="134" t="s">
        <v>226</v>
      </c>
      <c r="H197" s="135">
        <v>477.95</v>
      </c>
      <c r="I197" s="136"/>
      <c r="J197" s="137">
        <f>ROUND(I197*H197,2)</f>
        <v>0</v>
      </c>
      <c r="K197" s="133" t="s">
        <v>1</v>
      </c>
      <c r="L197" s="31"/>
      <c r="M197" s="138" t="s">
        <v>1</v>
      </c>
      <c r="N197" s="139" t="s">
        <v>44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218</v>
      </c>
      <c r="AT197" s="142" t="s">
        <v>132</v>
      </c>
      <c r="AU197" s="142" t="s">
        <v>87</v>
      </c>
      <c r="AY197" s="16" t="s">
        <v>129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21</v>
      </c>
      <c r="BK197" s="143">
        <f>ROUND(I197*H197,2)</f>
        <v>0</v>
      </c>
      <c r="BL197" s="16" t="s">
        <v>218</v>
      </c>
      <c r="BM197" s="142" t="s">
        <v>254</v>
      </c>
    </row>
    <row r="198" spans="2:65" s="1" customFormat="1" ht="19.5">
      <c r="B198" s="31"/>
      <c r="D198" s="144" t="s">
        <v>138</v>
      </c>
      <c r="F198" s="145" t="s">
        <v>255</v>
      </c>
      <c r="I198" s="146"/>
      <c r="L198" s="31"/>
      <c r="M198" s="147"/>
      <c r="T198" s="55"/>
      <c r="AT198" s="16" t="s">
        <v>138</v>
      </c>
      <c r="AU198" s="16" t="s">
        <v>87</v>
      </c>
    </row>
    <row r="199" spans="2:65" s="12" customFormat="1">
      <c r="B199" s="148"/>
      <c r="D199" s="144" t="s">
        <v>139</v>
      </c>
      <c r="E199" s="149" t="s">
        <v>1</v>
      </c>
      <c r="F199" s="150" t="s">
        <v>229</v>
      </c>
      <c r="H199" s="149" t="s">
        <v>1</v>
      </c>
      <c r="I199" s="151"/>
      <c r="L199" s="148"/>
      <c r="M199" s="152"/>
      <c r="T199" s="153"/>
      <c r="AT199" s="149" t="s">
        <v>139</v>
      </c>
      <c r="AU199" s="149" t="s">
        <v>87</v>
      </c>
      <c r="AV199" s="12" t="s">
        <v>21</v>
      </c>
      <c r="AW199" s="12" t="s">
        <v>36</v>
      </c>
      <c r="AX199" s="12" t="s">
        <v>79</v>
      </c>
      <c r="AY199" s="149" t="s">
        <v>129</v>
      </c>
    </row>
    <row r="200" spans="2:65" s="13" customFormat="1">
      <c r="B200" s="154"/>
      <c r="D200" s="144" t="s">
        <v>139</v>
      </c>
      <c r="E200" s="155" t="s">
        <v>1</v>
      </c>
      <c r="F200" s="156" t="s">
        <v>230</v>
      </c>
      <c r="H200" s="157">
        <v>477.95</v>
      </c>
      <c r="I200" s="158"/>
      <c r="L200" s="154"/>
      <c r="M200" s="159"/>
      <c r="T200" s="160"/>
      <c r="AT200" s="155" t="s">
        <v>139</v>
      </c>
      <c r="AU200" s="155" t="s">
        <v>87</v>
      </c>
      <c r="AV200" s="13" t="s">
        <v>87</v>
      </c>
      <c r="AW200" s="13" t="s">
        <v>36</v>
      </c>
      <c r="AX200" s="13" t="s">
        <v>21</v>
      </c>
      <c r="AY200" s="155" t="s">
        <v>129</v>
      </c>
    </row>
    <row r="201" spans="2:65" s="1" customFormat="1" ht="24.2" customHeight="1">
      <c r="B201" s="31"/>
      <c r="C201" s="131" t="s">
        <v>256</v>
      </c>
      <c r="D201" s="131" t="s">
        <v>132</v>
      </c>
      <c r="E201" s="132" t="s">
        <v>257</v>
      </c>
      <c r="F201" s="133" t="s">
        <v>258</v>
      </c>
      <c r="G201" s="134" t="s">
        <v>259</v>
      </c>
      <c r="H201" s="179"/>
      <c r="I201" s="136"/>
      <c r="J201" s="137">
        <f>ROUND(I201*H201,2)</f>
        <v>0</v>
      </c>
      <c r="K201" s="133" t="s">
        <v>156</v>
      </c>
      <c r="L201" s="31"/>
      <c r="M201" s="138" t="s">
        <v>1</v>
      </c>
      <c r="N201" s="139" t="s">
        <v>44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218</v>
      </c>
      <c r="AT201" s="142" t="s">
        <v>132</v>
      </c>
      <c r="AU201" s="142" t="s">
        <v>87</v>
      </c>
      <c r="AY201" s="16" t="s">
        <v>129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21</v>
      </c>
      <c r="BK201" s="143">
        <f>ROUND(I201*H201,2)</f>
        <v>0</v>
      </c>
      <c r="BL201" s="16" t="s">
        <v>218</v>
      </c>
      <c r="BM201" s="142" t="s">
        <v>260</v>
      </c>
    </row>
    <row r="202" spans="2:65" s="1" customFormat="1" ht="29.25">
      <c r="B202" s="31"/>
      <c r="D202" s="144" t="s">
        <v>138</v>
      </c>
      <c r="F202" s="145" t="s">
        <v>261</v>
      </c>
      <c r="I202" s="146"/>
      <c r="L202" s="31"/>
      <c r="M202" s="147"/>
      <c r="T202" s="55"/>
      <c r="AT202" s="16" t="s">
        <v>138</v>
      </c>
      <c r="AU202" s="16" t="s">
        <v>87</v>
      </c>
    </row>
    <row r="203" spans="2:65" s="11" customFormat="1" ht="22.9" customHeight="1">
      <c r="B203" s="119"/>
      <c r="D203" s="120" t="s">
        <v>78</v>
      </c>
      <c r="E203" s="129" t="s">
        <v>262</v>
      </c>
      <c r="F203" s="129" t="s">
        <v>263</v>
      </c>
      <c r="I203" s="122"/>
      <c r="J203" s="130">
        <f>BK203</f>
        <v>0</v>
      </c>
      <c r="L203" s="119"/>
      <c r="M203" s="124"/>
      <c r="P203" s="125">
        <f>SUM(P204:P209)</f>
        <v>0</v>
      </c>
      <c r="R203" s="125">
        <f>SUM(R204:R209)</f>
        <v>0</v>
      </c>
      <c r="T203" s="126">
        <f>SUM(T204:T209)</f>
        <v>0</v>
      </c>
      <c r="AR203" s="120" t="s">
        <v>87</v>
      </c>
      <c r="AT203" s="127" t="s">
        <v>78</v>
      </c>
      <c r="AU203" s="127" t="s">
        <v>21</v>
      </c>
      <c r="AY203" s="120" t="s">
        <v>129</v>
      </c>
      <c r="BK203" s="128">
        <f>SUM(BK204:BK209)</f>
        <v>0</v>
      </c>
    </row>
    <row r="204" spans="2:65" s="1" customFormat="1" ht="16.5" customHeight="1">
      <c r="B204" s="31"/>
      <c r="C204" s="131" t="s">
        <v>264</v>
      </c>
      <c r="D204" s="131" t="s">
        <v>132</v>
      </c>
      <c r="E204" s="132" t="s">
        <v>265</v>
      </c>
      <c r="F204" s="133" t="s">
        <v>266</v>
      </c>
      <c r="G204" s="134" t="s">
        <v>165</v>
      </c>
      <c r="H204" s="135">
        <v>3</v>
      </c>
      <c r="I204" s="136"/>
      <c r="J204" s="137">
        <f>ROUND(I204*H204,2)</f>
        <v>0</v>
      </c>
      <c r="K204" s="133" t="s">
        <v>1</v>
      </c>
      <c r="L204" s="31"/>
      <c r="M204" s="138" t="s">
        <v>1</v>
      </c>
      <c r="N204" s="139" t="s">
        <v>44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218</v>
      </c>
      <c r="AT204" s="142" t="s">
        <v>132</v>
      </c>
      <c r="AU204" s="142" t="s">
        <v>87</v>
      </c>
      <c r="AY204" s="16" t="s">
        <v>129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21</v>
      </c>
      <c r="BK204" s="143">
        <f>ROUND(I204*H204,2)</f>
        <v>0</v>
      </c>
      <c r="BL204" s="16" t="s">
        <v>218</v>
      </c>
      <c r="BM204" s="142" t="s">
        <v>267</v>
      </c>
    </row>
    <row r="205" spans="2:65" s="1" customFormat="1">
      <c r="B205" s="31"/>
      <c r="D205" s="144" t="s">
        <v>138</v>
      </c>
      <c r="F205" s="145" t="s">
        <v>266</v>
      </c>
      <c r="I205" s="146"/>
      <c r="L205" s="31"/>
      <c r="M205" s="147"/>
      <c r="T205" s="55"/>
      <c r="AT205" s="16" t="s">
        <v>138</v>
      </c>
      <c r="AU205" s="16" t="s">
        <v>87</v>
      </c>
    </row>
    <row r="206" spans="2:65" s="12" customFormat="1">
      <c r="B206" s="148"/>
      <c r="D206" s="144" t="s">
        <v>139</v>
      </c>
      <c r="E206" s="149" t="s">
        <v>1</v>
      </c>
      <c r="F206" s="150" t="s">
        <v>268</v>
      </c>
      <c r="H206" s="149" t="s">
        <v>1</v>
      </c>
      <c r="I206" s="151"/>
      <c r="L206" s="148"/>
      <c r="M206" s="152"/>
      <c r="T206" s="153"/>
      <c r="AT206" s="149" t="s">
        <v>139</v>
      </c>
      <c r="AU206" s="149" t="s">
        <v>87</v>
      </c>
      <c r="AV206" s="12" t="s">
        <v>21</v>
      </c>
      <c r="AW206" s="12" t="s">
        <v>36</v>
      </c>
      <c r="AX206" s="12" t="s">
        <v>79</v>
      </c>
      <c r="AY206" s="149" t="s">
        <v>129</v>
      </c>
    </row>
    <row r="207" spans="2:65" s="13" customFormat="1">
      <c r="B207" s="154"/>
      <c r="D207" s="144" t="s">
        <v>139</v>
      </c>
      <c r="E207" s="155" t="s">
        <v>1</v>
      </c>
      <c r="F207" s="156" t="s">
        <v>269</v>
      </c>
      <c r="H207" s="157">
        <v>3</v>
      </c>
      <c r="I207" s="158"/>
      <c r="L207" s="154"/>
      <c r="M207" s="159"/>
      <c r="T207" s="160"/>
      <c r="AT207" s="155" t="s">
        <v>139</v>
      </c>
      <c r="AU207" s="155" t="s">
        <v>87</v>
      </c>
      <c r="AV207" s="13" t="s">
        <v>87</v>
      </c>
      <c r="AW207" s="13" t="s">
        <v>36</v>
      </c>
      <c r="AX207" s="13" t="s">
        <v>21</v>
      </c>
      <c r="AY207" s="155" t="s">
        <v>129</v>
      </c>
    </row>
    <row r="208" spans="2:65" s="1" customFormat="1" ht="24.2" customHeight="1">
      <c r="B208" s="31"/>
      <c r="C208" s="131" t="s">
        <v>270</v>
      </c>
      <c r="D208" s="131" t="s">
        <v>132</v>
      </c>
      <c r="E208" s="132" t="s">
        <v>271</v>
      </c>
      <c r="F208" s="133" t="s">
        <v>272</v>
      </c>
      <c r="G208" s="134" t="s">
        <v>259</v>
      </c>
      <c r="H208" s="179"/>
      <c r="I208" s="136"/>
      <c r="J208" s="137">
        <f>ROUND(I208*H208,2)</f>
        <v>0</v>
      </c>
      <c r="K208" s="133" t="s">
        <v>156</v>
      </c>
      <c r="L208" s="31"/>
      <c r="M208" s="138" t="s">
        <v>1</v>
      </c>
      <c r="N208" s="139" t="s">
        <v>44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218</v>
      </c>
      <c r="AT208" s="142" t="s">
        <v>132</v>
      </c>
      <c r="AU208" s="142" t="s">
        <v>87</v>
      </c>
      <c r="AY208" s="16" t="s">
        <v>129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21</v>
      </c>
      <c r="BK208" s="143">
        <f>ROUND(I208*H208,2)</f>
        <v>0</v>
      </c>
      <c r="BL208" s="16" t="s">
        <v>218</v>
      </c>
      <c r="BM208" s="142" t="s">
        <v>273</v>
      </c>
    </row>
    <row r="209" spans="2:65" s="1" customFormat="1" ht="29.25">
      <c r="B209" s="31"/>
      <c r="D209" s="144" t="s">
        <v>138</v>
      </c>
      <c r="F209" s="145" t="s">
        <v>274</v>
      </c>
      <c r="I209" s="146"/>
      <c r="L209" s="31"/>
      <c r="M209" s="147"/>
      <c r="T209" s="55"/>
      <c r="AT209" s="16" t="s">
        <v>138</v>
      </c>
      <c r="AU209" s="16" t="s">
        <v>87</v>
      </c>
    </row>
    <row r="210" spans="2:65" s="11" customFormat="1" ht="22.9" customHeight="1">
      <c r="B210" s="119"/>
      <c r="D210" s="120" t="s">
        <v>78</v>
      </c>
      <c r="E210" s="129" t="s">
        <v>275</v>
      </c>
      <c r="F210" s="129" t="s">
        <v>276</v>
      </c>
      <c r="I210" s="122"/>
      <c r="J210" s="130">
        <f>BK210</f>
        <v>0</v>
      </c>
      <c r="L210" s="119"/>
      <c r="M210" s="124"/>
      <c r="P210" s="125">
        <f>SUM(P211:P216)</f>
        <v>0</v>
      </c>
      <c r="R210" s="125">
        <f>SUM(R211:R216)</f>
        <v>8.0099999999999998E-3</v>
      </c>
      <c r="T210" s="126">
        <f>SUM(T211:T216)</f>
        <v>6.9209999999999994E-2</v>
      </c>
      <c r="AR210" s="120" t="s">
        <v>87</v>
      </c>
      <c r="AT210" s="127" t="s">
        <v>78</v>
      </c>
      <c r="AU210" s="127" t="s">
        <v>21</v>
      </c>
      <c r="AY210" s="120" t="s">
        <v>129</v>
      </c>
      <c r="BK210" s="128">
        <f>SUM(BK211:BK216)</f>
        <v>0</v>
      </c>
    </row>
    <row r="211" spans="2:65" s="1" customFormat="1" ht="16.5" customHeight="1">
      <c r="B211" s="31"/>
      <c r="C211" s="131" t="s">
        <v>7</v>
      </c>
      <c r="D211" s="131" t="s">
        <v>132</v>
      </c>
      <c r="E211" s="132" t="s">
        <v>277</v>
      </c>
      <c r="F211" s="133" t="s">
        <v>278</v>
      </c>
      <c r="G211" s="134" t="s">
        <v>217</v>
      </c>
      <c r="H211" s="135">
        <v>3</v>
      </c>
      <c r="I211" s="136"/>
      <c r="J211" s="137">
        <f>ROUND(I211*H211,2)</f>
        <v>0</v>
      </c>
      <c r="K211" s="133" t="s">
        <v>156</v>
      </c>
      <c r="L211" s="31"/>
      <c r="M211" s="138" t="s">
        <v>1</v>
      </c>
      <c r="N211" s="139" t="s">
        <v>44</v>
      </c>
      <c r="P211" s="140">
        <f>O211*H211</f>
        <v>0</v>
      </c>
      <c r="Q211" s="140">
        <v>0</v>
      </c>
      <c r="R211" s="140">
        <f>Q211*H211</f>
        <v>0</v>
      </c>
      <c r="S211" s="140">
        <v>2.307E-2</v>
      </c>
      <c r="T211" s="141">
        <f>S211*H211</f>
        <v>6.9209999999999994E-2</v>
      </c>
      <c r="AR211" s="142" t="s">
        <v>218</v>
      </c>
      <c r="AT211" s="142" t="s">
        <v>132</v>
      </c>
      <c r="AU211" s="142" t="s">
        <v>87</v>
      </c>
      <c r="AY211" s="16" t="s">
        <v>129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21</v>
      </c>
      <c r="BK211" s="143">
        <f>ROUND(I211*H211,2)</f>
        <v>0</v>
      </c>
      <c r="BL211" s="16" t="s">
        <v>218</v>
      </c>
      <c r="BM211" s="142" t="s">
        <v>279</v>
      </c>
    </row>
    <row r="212" spans="2:65" s="1" customFormat="1">
      <c r="B212" s="31"/>
      <c r="D212" s="144" t="s">
        <v>138</v>
      </c>
      <c r="F212" s="145" t="s">
        <v>280</v>
      </c>
      <c r="I212" s="146"/>
      <c r="L212" s="31"/>
      <c r="M212" s="147"/>
      <c r="T212" s="55"/>
      <c r="AT212" s="16" t="s">
        <v>138</v>
      </c>
      <c r="AU212" s="16" t="s">
        <v>87</v>
      </c>
    </row>
    <row r="213" spans="2:65" s="1" customFormat="1" ht="44.25" customHeight="1">
      <c r="B213" s="31"/>
      <c r="C213" s="131" t="s">
        <v>281</v>
      </c>
      <c r="D213" s="131" t="s">
        <v>132</v>
      </c>
      <c r="E213" s="132" t="s">
        <v>282</v>
      </c>
      <c r="F213" s="133" t="s">
        <v>283</v>
      </c>
      <c r="G213" s="134" t="s">
        <v>217</v>
      </c>
      <c r="H213" s="135">
        <v>3</v>
      </c>
      <c r="I213" s="136"/>
      <c r="J213" s="137">
        <f>ROUND(I213*H213,2)</f>
        <v>0</v>
      </c>
      <c r="K213" s="133" t="s">
        <v>156</v>
      </c>
      <c r="L213" s="31"/>
      <c r="M213" s="138" t="s">
        <v>1</v>
      </c>
      <c r="N213" s="139" t="s">
        <v>44</v>
      </c>
      <c r="P213" s="140">
        <f>O213*H213</f>
        <v>0</v>
      </c>
      <c r="Q213" s="140">
        <v>2.6700000000000001E-3</v>
      </c>
      <c r="R213" s="140">
        <f>Q213*H213</f>
        <v>8.0099999999999998E-3</v>
      </c>
      <c r="S213" s="140">
        <v>0</v>
      </c>
      <c r="T213" s="141">
        <f>S213*H213</f>
        <v>0</v>
      </c>
      <c r="AR213" s="142" t="s">
        <v>218</v>
      </c>
      <c r="AT213" s="142" t="s">
        <v>132</v>
      </c>
      <c r="AU213" s="142" t="s">
        <v>87</v>
      </c>
      <c r="AY213" s="16" t="s">
        <v>129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21</v>
      </c>
      <c r="BK213" s="143">
        <f>ROUND(I213*H213,2)</f>
        <v>0</v>
      </c>
      <c r="BL213" s="16" t="s">
        <v>218</v>
      </c>
      <c r="BM213" s="142" t="s">
        <v>284</v>
      </c>
    </row>
    <row r="214" spans="2:65" s="1" customFormat="1" ht="19.5">
      <c r="B214" s="31"/>
      <c r="D214" s="144" t="s">
        <v>138</v>
      </c>
      <c r="F214" s="145" t="s">
        <v>285</v>
      </c>
      <c r="I214" s="146"/>
      <c r="L214" s="31"/>
      <c r="M214" s="147"/>
      <c r="T214" s="55"/>
      <c r="AT214" s="16" t="s">
        <v>138</v>
      </c>
      <c r="AU214" s="16" t="s">
        <v>87</v>
      </c>
    </row>
    <row r="215" spans="2:65" s="1" customFormat="1" ht="24.2" customHeight="1">
      <c r="B215" s="31"/>
      <c r="C215" s="131" t="s">
        <v>286</v>
      </c>
      <c r="D215" s="131" t="s">
        <v>132</v>
      </c>
      <c r="E215" s="132" t="s">
        <v>287</v>
      </c>
      <c r="F215" s="133" t="s">
        <v>288</v>
      </c>
      <c r="G215" s="134" t="s">
        <v>259</v>
      </c>
      <c r="H215" s="179"/>
      <c r="I215" s="136"/>
      <c r="J215" s="137">
        <f>ROUND(I215*H215,2)</f>
        <v>0</v>
      </c>
      <c r="K215" s="133" t="s">
        <v>156</v>
      </c>
      <c r="L215" s="31"/>
      <c r="M215" s="138" t="s">
        <v>1</v>
      </c>
      <c r="N215" s="139" t="s">
        <v>44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218</v>
      </c>
      <c r="AT215" s="142" t="s">
        <v>132</v>
      </c>
      <c r="AU215" s="142" t="s">
        <v>87</v>
      </c>
      <c r="AY215" s="16" t="s">
        <v>129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21</v>
      </c>
      <c r="BK215" s="143">
        <f>ROUND(I215*H215,2)</f>
        <v>0</v>
      </c>
      <c r="BL215" s="16" t="s">
        <v>218</v>
      </c>
      <c r="BM215" s="142" t="s">
        <v>289</v>
      </c>
    </row>
    <row r="216" spans="2:65" s="1" customFormat="1" ht="29.25">
      <c r="B216" s="31"/>
      <c r="D216" s="144" t="s">
        <v>138</v>
      </c>
      <c r="F216" s="145" t="s">
        <v>290</v>
      </c>
      <c r="I216" s="146"/>
      <c r="L216" s="31"/>
      <c r="M216" s="147"/>
      <c r="T216" s="55"/>
      <c r="AT216" s="16" t="s">
        <v>138</v>
      </c>
      <c r="AU216" s="16" t="s">
        <v>87</v>
      </c>
    </row>
    <row r="217" spans="2:65" s="11" customFormat="1" ht="22.9" customHeight="1">
      <c r="B217" s="119"/>
      <c r="D217" s="120" t="s">
        <v>78</v>
      </c>
      <c r="E217" s="129" t="s">
        <v>291</v>
      </c>
      <c r="F217" s="129" t="s">
        <v>292</v>
      </c>
      <c r="I217" s="122"/>
      <c r="J217" s="130">
        <f>BK217</f>
        <v>0</v>
      </c>
      <c r="L217" s="119"/>
      <c r="M217" s="124"/>
      <c r="P217" s="125">
        <f>SUM(P218:P219)</f>
        <v>0</v>
      </c>
      <c r="R217" s="125">
        <f>SUM(R218:R219)</f>
        <v>0</v>
      </c>
      <c r="T217" s="126">
        <f>SUM(T218:T219)</f>
        <v>4.2349999999999999E-2</v>
      </c>
      <c r="AR217" s="120" t="s">
        <v>87</v>
      </c>
      <c r="AT217" s="127" t="s">
        <v>78</v>
      </c>
      <c r="AU217" s="127" t="s">
        <v>21</v>
      </c>
      <c r="AY217" s="120" t="s">
        <v>129</v>
      </c>
      <c r="BK217" s="128">
        <f>SUM(BK218:BK219)</f>
        <v>0</v>
      </c>
    </row>
    <row r="218" spans="2:65" s="1" customFormat="1" ht="16.5" customHeight="1">
      <c r="B218" s="31"/>
      <c r="C218" s="131" t="s">
        <v>293</v>
      </c>
      <c r="D218" s="131" t="s">
        <v>132</v>
      </c>
      <c r="E218" s="132" t="s">
        <v>294</v>
      </c>
      <c r="F218" s="133" t="s">
        <v>295</v>
      </c>
      <c r="G218" s="134" t="s">
        <v>135</v>
      </c>
      <c r="H218" s="135">
        <v>55</v>
      </c>
      <c r="I218" s="136"/>
      <c r="J218" s="137">
        <f>ROUND(I218*H218,2)</f>
        <v>0</v>
      </c>
      <c r="K218" s="133" t="s">
        <v>1</v>
      </c>
      <c r="L218" s="31"/>
      <c r="M218" s="138" t="s">
        <v>1</v>
      </c>
      <c r="N218" s="139" t="s">
        <v>44</v>
      </c>
      <c r="P218" s="140">
        <f>O218*H218</f>
        <v>0</v>
      </c>
      <c r="Q218" s="140">
        <v>0</v>
      </c>
      <c r="R218" s="140">
        <f>Q218*H218</f>
        <v>0</v>
      </c>
      <c r="S218" s="140">
        <v>7.6999999999999996E-4</v>
      </c>
      <c r="T218" s="141">
        <f>S218*H218</f>
        <v>4.2349999999999999E-2</v>
      </c>
      <c r="AR218" s="142" t="s">
        <v>218</v>
      </c>
      <c r="AT218" s="142" t="s">
        <v>132</v>
      </c>
      <c r="AU218" s="142" t="s">
        <v>87</v>
      </c>
      <c r="AY218" s="16" t="s">
        <v>129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21</v>
      </c>
      <c r="BK218" s="143">
        <f>ROUND(I218*H218,2)</f>
        <v>0</v>
      </c>
      <c r="BL218" s="16" t="s">
        <v>218</v>
      </c>
      <c r="BM218" s="142" t="s">
        <v>296</v>
      </c>
    </row>
    <row r="219" spans="2:65" s="1" customFormat="1">
      <c r="B219" s="31"/>
      <c r="D219" s="144" t="s">
        <v>138</v>
      </c>
      <c r="F219" s="145" t="s">
        <v>295</v>
      </c>
      <c r="I219" s="146"/>
      <c r="L219" s="31"/>
      <c r="M219" s="147"/>
      <c r="T219" s="55"/>
      <c r="AT219" s="16" t="s">
        <v>138</v>
      </c>
      <c r="AU219" s="16" t="s">
        <v>87</v>
      </c>
    </row>
    <row r="220" spans="2:65" s="11" customFormat="1" ht="22.9" customHeight="1">
      <c r="B220" s="119"/>
      <c r="D220" s="120" t="s">
        <v>78</v>
      </c>
      <c r="E220" s="129" t="s">
        <v>297</v>
      </c>
      <c r="F220" s="129" t="s">
        <v>298</v>
      </c>
      <c r="I220" s="122"/>
      <c r="J220" s="130">
        <f>BK220</f>
        <v>0</v>
      </c>
      <c r="L220" s="119"/>
      <c r="M220" s="124"/>
      <c r="P220" s="125">
        <f>SUM(P221:P228)</f>
        <v>0</v>
      </c>
      <c r="R220" s="125">
        <f>SUM(R221:R228)</f>
        <v>0</v>
      </c>
      <c r="T220" s="126">
        <f>SUM(T221:T228)</f>
        <v>0</v>
      </c>
      <c r="AR220" s="120" t="s">
        <v>87</v>
      </c>
      <c r="AT220" s="127" t="s">
        <v>78</v>
      </c>
      <c r="AU220" s="127" t="s">
        <v>21</v>
      </c>
      <c r="AY220" s="120" t="s">
        <v>129</v>
      </c>
      <c r="BK220" s="128">
        <f>SUM(BK221:BK228)</f>
        <v>0</v>
      </c>
    </row>
    <row r="221" spans="2:65" s="1" customFormat="1" ht="16.5" customHeight="1">
      <c r="B221" s="31"/>
      <c r="C221" s="131" t="s">
        <v>299</v>
      </c>
      <c r="D221" s="131" t="s">
        <v>132</v>
      </c>
      <c r="E221" s="132" t="s">
        <v>300</v>
      </c>
      <c r="F221" s="133" t="s">
        <v>301</v>
      </c>
      <c r="G221" s="134" t="s">
        <v>165</v>
      </c>
      <c r="H221" s="135">
        <v>1</v>
      </c>
      <c r="I221" s="136"/>
      <c r="J221" s="137">
        <f>ROUND(I221*H221,2)</f>
        <v>0</v>
      </c>
      <c r="K221" s="133" t="s">
        <v>1</v>
      </c>
      <c r="L221" s="31"/>
      <c r="M221" s="138" t="s">
        <v>1</v>
      </c>
      <c r="N221" s="139" t="s">
        <v>44</v>
      </c>
      <c r="P221" s="140">
        <f>O221*H221</f>
        <v>0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AR221" s="142" t="s">
        <v>218</v>
      </c>
      <c r="AT221" s="142" t="s">
        <v>132</v>
      </c>
      <c r="AU221" s="142" t="s">
        <v>87</v>
      </c>
      <c r="AY221" s="16" t="s">
        <v>129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21</v>
      </c>
      <c r="BK221" s="143">
        <f>ROUND(I221*H221,2)</f>
        <v>0</v>
      </c>
      <c r="BL221" s="16" t="s">
        <v>218</v>
      </c>
      <c r="BM221" s="142" t="s">
        <v>302</v>
      </c>
    </row>
    <row r="222" spans="2:65" s="1" customFormat="1" ht="19.5">
      <c r="B222" s="31"/>
      <c r="D222" s="144" t="s">
        <v>138</v>
      </c>
      <c r="F222" s="145" t="s">
        <v>303</v>
      </c>
      <c r="I222" s="146"/>
      <c r="L222" s="31"/>
      <c r="M222" s="147"/>
      <c r="T222" s="55"/>
      <c r="AT222" s="16" t="s">
        <v>138</v>
      </c>
      <c r="AU222" s="16" t="s">
        <v>87</v>
      </c>
    </row>
    <row r="223" spans="2:65" s="1" customFormat="1" ht="24.2" customHeight="1">
      <c r="B223" s="31"/>
      <c r="C223" s="131" t="s">
        <v>304</v>
      </c>
      <c r="D223" s="131" t="s">
        <v>132</v>
      </c>
      <c r="E223" s="132" t="s">
        <v>305</v>
      </c>
      <c r="F223" s="133" t="s">
        <v>306</v>
      </c>
      <c r="G223" s="134" t="s">
        <v>135</v>
      </c>
      <c r="H223" s="135">
        <v>200</v>
      </c>
      <c r="I223" s="136"/>
      <c r="J223" s="137">
        <f>ROUND(I223*H223,2)</f>
        <v>0</v>
      </c>
      <c r="K223" s="133" t="s">
        <v>1</v>
      </c>
      <c r="L223" s="31"/>
      <c r="M223" s="138" t="s">
        <v>1</v>
      </c>
      <c r="N223" s="139" t="s">
        <v>44</v>
      </c>
      <c r="P223" s="140">
        <f>O223*H223</f>
        <v>0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218</v>
      </c>
      <c r="AT223" s="142" t="s">
        <v>132</v>
      </c>
      <c r="AU223" s="142" t="s">
        <v>87</v>
      </c>
      <c r="AY223" s="16" t="s">
        <v>129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6" t="s">
        <v>21</v>
      </c>
      <c r="BK223" s="143">
        <f>ROUND(I223*H223,2)</f>
        <v>0</v>
      </c>
      <c r="BL223" s="16" t="s">
        <v>218</v>
      </c>
      <c r="BM223" s="142" t="s">
        <v>307</v>
      </c>
    </row>
    <row r="224" spans="2:65" s="1" customFormat="1" ht="19.5">
      <c r="B224" s="31"/>
      <c r="D224" s="144" t="s">
        <v>138</v>
      </c>
      <c r="F224" s="145" t="s">
        <v>303</v>
      </c>
      <c r="I224" s="146"/>
      <c r="L224" s="31"/>
      <c r="M224" s="147"/>
      <c r="T224" s="55"/>
      <c r="AT224" s="16" t="s">
        <v>138</v>
      </c>
      <c r="AU224" s="16" t="s">
        <v>87</v>
      </c>
    </row>
    <row r="225" spans="2:65" s="1" customFormat="1" ht="16.5" customHeight="1">
      <c r="B225" s="31"/>
      <c r="C225" s="131" t="s">
        <v>308</v>
      </c>
      <c r="D225" s="131" t="s">
        <v>132</v>
      </c>
      <c r="E225" s="132" t="s">
        <v>309</v>
      </c>
      <c r="F225" s="133" t="s">
        <v>310</v>
      </c>
      <c r="G225" s="134" t="s">
        <v>165</v>
      </c>
      <c r="H225" s="135">
        <v>1</v>
      </c>
      <c r="I225" s="136"/>
      <c r="J225" s="137">
        <f>ROUND(I225*H225,2)</f>
        <v>0</v>
      </c>
      <c r="K225" s="133" t="s">
        <v>1</v>
      </c>
      <c r="L225" s="31"/>
      <c r="M225" s="138" t="s">
        <v>1</v>
      </c>
      <c r="N225" s="139" t="s">
        <v>44</v>
      </c>
      <c r="P225" s="140">
        <f>O225*H225</f>
        <v>0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AR225" s="142" t="s">
        <v>218</v>
      </c>
      <c r="AT225" s="142" t="s">
        <v>132</v>
      </c>
      <c r="AU225" s="142" t="s">
        <v>87</v>
      </c>
      <c r="AY225" s="16" t="s">
        <v>129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6" t="s">
        <v>21</v>
      </c>
      <c r="BK225" s="143">
        <f>ROUND(I225*H225,2)</f>
        <v>0</v>
      </c>
      <c r="BL225" s="16" t="s">
        <v>218</v>
      </c>
      <c r="BM225" s="142" t="s">
        <v>311</v>
      </c>
    </row>
    <row r="226" spans="2:65" s="1" customFormat="1">
      <c r="B226" s="31"/>
      <c r="D226" s="144" t="s">
        <v>138</v>
      </c>
      <c r="F226" s="145" t="s">
        <v>310</v>
      </c>
      <c r="I226" s="146"/>
      <c r="L226" s="31"/>
      <c r="M226" s="147"/>
      <c r="T226" s="55"/>
      <c r="AT226" s="16" t="s">
        <v>138</v>
      </c>
      <c r="AU226" s="16" t="s">
        <v>87</v>
      </c>
    </row>
    <row r="227" spans="2:65" s="1" customFormat="1" ht="16.5" customHeight="1">
      <c r="B227" s="31"/>
      <c r="C227" s="131" t="s">
        <v>312</v>
      </c>
      <c r="D227" s="131" t="s">
        <v>132</v>
      </c>
      <c r="E227" s="132" t="s">
        <v>313</v>
      </c>
      <c r="F227" s="133" t="s">
        <v>314</v>
      </c>
      <c r="G227" s="134" t="s">
        <v>165</v>
      </c>
      <c r="H227" s="135">
        <v>1</v>
      </c>
      <c r="I227" s="136"/>
      <c r="J227" s="137">
        <f>ROUND(I227*H227,2)</f>
        <v>0</v>
      </c>
      <c r="K227" s="133" t="s">
        <v>1</v>
      </c>
      <c r="L227" s="31"/>
      <c r="M227" s="138" t="s">
        <v>1</v>
      </c>
      <c r="N227" s="139" t="s">
        <v>44</v>
      </c>
      <c r="P227" s="140">
        <f>O227*H227</f>
        <v>0</v>
      </c>
      <c r="Q227" s="140">
        <v>0</v>
      </c>
      <c r="R227" s="140">
        <f>Q227*H227</f>
        <v>0</v>
      </c>
      <c r="S227" s="140">
        <v>0</v>
      </c>
      <c r="T227" s="141">
        <f>S227*H227</f>
        <v>0</v>
      </c>
      <c r="AR227" s="142" t="s">
        <v>218</v>
      </c>
      <c r="AT227" s="142" t="s">
        <v>132</v>
      </c>
      <c r="AU227" s="142" t="s">
        <v>87</v>
      </c>
      <c r="AY227" s="16" t="s">
        <v>129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21</v>
      </c>
      <c r="BK227" s="143">
        <f>ROUND(I227*H227,2)</f>
        <v>0</v>
      </c>
      <c r="BL227" s="16" t="s">
        <v>218</v>
      </c>
      <c r="BM227" s="142" t="s">
        <v>315</v>
      </c>
    </row>
    <row r="228" spans="2:65" s="1" customFormat="1">
      <c r="B228" s="31"/>
      <c r="D228" s="144" t="s">
        <v>138</v>
      </c>
      <c r="F228" s="145" t="s">
        <v>314</v>
      </c>
      <c r="I228" s="146"/>
      <c r="L228" s="31"/>
      <c r="M228" s="147"/>
      <c r="T228" s="55"/>
      <c r="AT228" s="16" t="s">
        <v>138</v>
      </c>
      <c r="AU228" s="16" t="s">
        <v>87</v>
      </c>
    </row>
    <row r="229" spans="2:65" s="11" customFormat="1" ht="22.9" customHeight="1">
      <c r="B229" s="119"/>
      <c r="D229" s="120" t="s">
        <v>78</v>
      </c>
      <c r="E229" s="129" t="s">
        <v>316</v>
      </c>
      <c r="F229" s="129" t="s">
        <v>317</v>
      </c>
      <c r="I229" s="122"/>
      <c r="J229" s="130">
        <f>BK229</f>
        <v>0</v>
      </c>
      <c r="L229" s="119"/>
      <c r="M229" s="124"/>
      <c r="P229" s="125">
        <f>SUM(P230:P235)</f>
        <v>0</v>
      </c>
      <c r="R229" s="125">
        <f>SUM(R230:R235)</f>
        <v>5.24892E-2</v>
      </c>
      <c r="T229" s="126">
        <f>SUM(T230:T235)</f>
        <v>0</v>
      </c>
      <c r="AR229" s="120" t="s">
        <v>87</v>
      </c>
      <c r="AT229" s="127" t="s">
        <v>78</v>
      </c>
      <c r="AU229" s="127" t="s">
        <v>21</v>
      </c>
      <c r="AY229" s="120" t="s">
        <v>129</v>
      </c>
      <c r="BK229" s="128">
        <f>SUM(BK230:BK235)</f>
        <v>0</v>
      </c>
    </row>
    <row r="230" spans="2:65" s="1" customFormat="1" ht="24.2" customHeight="1">
      <c r="B230" s="31"/>
      <c r="C230" s="131" t="s">
        <v>318</v>
      </c>
      <c r="D230" s="131" t="s">
        <v>132</v>
      </c>
      <c r="E230" s="132" t="s">
        <v>319</v>
      </c>
      <c r="F230" s="133" t="s">
        <v>320</v>
      </c>
      <c r="G230" s="134" t="s">
        <v>226</v>
      </c>
      <c r="H230" s="135">
        <v>1.86</v>
      </c>
      <c r="I230" s="136"/>
      <c r="J230" s="137">
        <f>ROUND(I230*H230,2)</f>
        <v>0</v>
      </c>
      <c r="K230" s="133" t="s">
        <v>156</v>
      </c>
      <c r="L230" s="31"/>
      <c r="M230" s="138" t="s">
        <v>1</v>
      </c>
      <c r="N230" s="139" t="s">
        <v>44</v>
      </c>
      <c r="P230" s="140">
        <f>O230*H230</f>
        <v>0</v>
      </c>
      <c r="Q230" s="140">
        <v>2.8219999999999999E-2</v>
      </c>
      <c r="R230" s="140">
        <f>Q230*H230</f>
        <v>5.24892E-2</v>
      </c>
      <c r="S230" s="140">
        <v>0</v>
      </c>
      <c r="T230" s="141">
        <f>S230*H230</f>
        <v>0</v>
      </c>
      <c r="AR230" s="142" t="s">
        <v>218</v>
      </c>
      <c r="AT230" s="142" t="s">
        <v>132</v>
      </c>
      <c r="AU230" s="142" t="s">
        <v>87</v>
      </c>
      <c r="AY230" s="16" t="s">
        <v>129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6" t="s">
        <v>21</v>
      </c>
      <c r="BK230" s="143">
        <f>ROUND(I230*H230,2)</f>
        <v>0</v>
      </c>
      <c r="BL230" s="16" t="s">
        <v>218</v>
      </c>
      <c r="BM230" s="142" t="s">
        <v>321</v>
      </c>
    </row>
    <row r="231" spans="2:65" s="1" customFormat="1" ht="19.5">
      <c r="B231" s="31"/>
      <c r="D231" s="144" t="s">
        <v>138</v>
      </c>
      <c r="F231" s="145" t="s">
        <v>322</v>
      </c>
      <c r="I231" s="146"/>
      <c r="L231" s="31"/>
      <c r="M231" s="147"/>
      <c r="T231" s="55"/>
      <c r="AT231" s="16" t="s">
        <v>138</v>
      </c>
      <c r="AU231" s="16" t="s">
        <v>87</v>
      </c>
    </row>
    <row r="232" spans="2:65" s="12" customFormat="1">
      <c r="B232" s="148"/>
      <c r="D232" s="144" t="s">
        <v>139</v>
      </c>
      <c r="E232" s="149" t="s">
        <v>1</v>
      </c>
      <c r="F232" s="150" t="s">
        <v>148</v>
      </c>
      <c r="H232" s="149" t="s">
        <v>1</v>
      </c>
      <c r="I232" s="151"/>
      <c r="L232" s="148"/>
      <c r="M232" s="152"/>
      <c r="T232" s="153"/>
      <c r="AT232" s="149" t="s">
        <v>139</v>
      </c>
      <c r="AU232" s="149" t="s">
        <v>87</v>
      </c>
      <c r="AV232" s="12" t="s">
        <v>21</v>
      </c>
      <c r="AW232" s="12" t="s">
        <v>36</v>
      </c>
      <c r="AX232" s="12" t="s">
        <v>79</v>
      </c>
      <c r="AY232" s="149" t="s">
        <v>129</v>
      </c>
    </row>
    <row r="233" spans="2:65" s="13" customFormat="1">
      <c r="B233" s="154"/>
      <c r="D233" s="144" t="s">
        <v>139</v>
      </c>
      <c r="E233" s="155" t="s">
        <v>1</v>
      </c>
      <c r="F233" s="156" t="s">
        <v>149</v>
      </c>
      <c r="H233" s="157">
        <v>1.5</v>
      </c>
      <c r="I233" s="158"/>
      <c r="L233" s="154"/>
      <c r="M233" s="159"/>
      <c r="T233" s="160"/>
      <c r="AT233" s="155" t="s">
        <v>139</v>
      </c>
      <c r="AU233" s="155" t="s">
        <v>87</v>
      </c>
      <c r="AV233" s="13" t="s">
        <v>87</v>
      </c>
      <c r="AW233" s="13" t="s">
        <v>36</v>
      </c>
      <c r="AX233" s="13" t="s">
        <v>79</v>
      </c>
      <c r="AY233" s="155" t="s">
        <v>129</v>
      </c>
    </row>
    <row r="234" spans="2:65" s="13" customFormat="1">
      <c r="B234" s="154"/>
      <c r="D234" s="144" t="s">
        <v>139</v>
      </c>
      <c r="E234" s="155" t="s">
        <v>1</v>
      </c>
      <c r="F234" s="156" t="s">
        <v>150</v>
      </c>
      <c r="H234" s="157">
        <v>0.36</v>
      </c>
      <c r="I234" s="158"/>
      <c r="L234" s="154"/>
      <c r="M234" s="159"/>
      <c r="T234" s="160"/>
      <c r="AT234" s="155" t="s">
        <v>139</v>
      </c>
      <c r="AU234" s="155" t="s">
        <v>87</v>
      </c>
      <c r="AV234" s="13" t="s">
        <v>87</v>
      </c>
      <c r="AW234" s="13" t="s">
        <v>36</v>
      </c>
      <c r="AX234" s="13" t="s">
        <v>79</v>
      </c>
      <c r="AY234" s="155" t="s">
        <v>129</v>
      </c>
    </row>
    <row r="235" spans="2:65" s="14" customFormat="1">
      <c r="B235" s="161"/>
      <c r="D235" s="144" t="s">
        <v>139</v>
      </c>
      <c r="E235" s="162" t="s">
        <v>1</v>
      </c>
      <c r="F235" s="163" t="s">
        <v>142</v>
      </c>
      <c r="H235" s="164">
        <v>1.86</v>
      </c>
      <c r="I235" s="165"/>
      <c r="L235" s="161"/>
      <c r="M235" s="166"/>
      <c r="T235" s="167"/>
      <c r="AT235" s="162" t="s">
        <v>139</v>
      </c>
      <c r="AU235" s="162" t="s">
        <v>87</v>
      </c>
      <c r="AV235" s="14" t="s">
        <v>136</v>
      </c>
      <c r="AW235" s="14" t="s">
        <v>36</v>
      </c>
      <c r="AX235" s="14" t="s">
        <v>21</v>
      </c>
      <c r="AY235" s="162" t="s">
        <v>129</v>
      </c>
    </row>
    <row r="236" spans="2:65" s="11" customFormat="1" ht="22.9" customHeight="1">
      <c r="B236" s="119"/>
      <c r="D236" s="120" t="s">
        <v>78</v>
      </c>
      <c r="E236" s="129" t="s">
        <v>323</v>
      </c>
      <c r="F236" s="129" t="s">
        <v>324</v>
      </c>
      <c r="I236" s="122"/>
      <c r="J236" s="130">
        <f>BK236</f>
        <v>0</v>
      </c>
      <c r="L236" s="119"/>
      <c r="M236" s="124"/>
      <c r="P236" s="125">
        <f>SUM(P237:P247)</f>
        <v>0</v>
      </c>
      <c r="R236" s="125">
        <f>SUM(R237:R247)</f>
        <v>0</v>
      </c>
      <c r="T236" s="126">
        <f>SUM(T237:T247)</f>
        <v>0.19711200000000001</v>
      </c>
      <c r="AR236" s="120" t="s">
        <v>87</v>
      </c>
      <c r="AT236" s="127" t="s">
        <v>78</v>
      </c>
      <c r="AU236" s="127" t="s">
        <v>21</v>
      </c>
      <c r="AY236" s="120" t="s">
        <v>129</v>
      </c>
      <c r="BK236" s="128">
        <f>SUM(BK237:BK247)</f>
        <v>0</v>
      </c>
    </row>
    <row r="237" spans="2:65" s="1" customFormat="1" ht="24.2" customHeight="1">
      <c r="B237" s="31"/>
      <c r="C237" s="131" t="s">
        <v>325</v>
      </c>
      <c r="D237" s="131" t="s">
        <v>132</v>
      </c>
      <c r="E237" s="132" t="s">
        <v>326</v>
      </c>
      <c r="F237" s="133" t="s">
        <v>327</v>
      </c>
      <c r="G237" s="134" t="s">
        <v>135</v>
      </c>
      <c r="H237" s="135">
        <v>103.2</v>
      </c>
      <c r="I237" s="136"/>
      <c r="J237" s="137">
        <f>ROUND(I237*H237,2)</f>
        <v>0</v>
      </c>
      <c r="K237" s="133" t="s">
        <v>156</v>
      </c>
      <c r="L237" s="31"/>
      <c r="M237" s="138" t="s">
        <v>1</v>
      </c>
      <c r="N237" s="139" t="s">
        <v>44</v>
      </c>
      <c r="P237" s="140">
        <f>O237*H237</f>
        <v>0</v>
      </c>
      <c r="Q237" s="140">
        <v>0</v>
      </c>
      <c r="R237" s="140">
        <f>Q237*H237</f>
        <v>0</v>
      </c>
      <c r="S237" s="140">
        <v>1.91E-3</v>
      </c>
      <c r="T237" s="141">
        <f>S237*H237</f>
        <v>0.19711200000000001</v>
      </c>
      <c r="AR237" s="142" t="s">
        <v>218</v>
      </c>
      <c r="AT237" s="142" t="s">
        <v>132</v>
      </c>
      <c r="AU237" s="142" t="s">
        <v>87</v>
      </c>
      <c r="AY237" s="16" t="s">
        <v>129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6" t="s">
        <v>21</v>
      </c>
      <c r="BK237" s="143">
        <f>ROUND(I237*H237,2)</f>
        <v>0</v>
      </c>
      <c r="BL237" s="16" t="s">
        <v>218</v>
      </c>
      <c r="BM237" s="142" t="s">
        <v>328</v>
      </c>
    </row>
    <row r="238" spans="2:65" s="1" customFormat="1" ht="19.5">
      <c r="B238" s="31"/>
      <c r="D238" s="144" t="s">
        <v>138</v>
      </c>
      <c r="F238" s="145" t="s">
        <v>329</v>
      </c>
      <c r="I238" s="146"/>
      <c r="L238" s="31"/>
      <c r="M238" s="147"/>
      <c r="T238" s="55"/>
      <c r="AT238" s="16" t="s">
        <v>138</v>
      </c>
      <c r="AU238" s="16" t="s">
        <v>87</v>
      </c>
    </row>
    <row r="239" spans="2:65" s="12" customFormat="1">
      <c r="B239" s="148"/>
      <c r="D239" s="144" t="s">
        <v>139</v>
      </c>
      <c r="E239" s="149" t="s">
        <v>1</v>
      </c>
      <c r="F239" s="150" t="s">
        <v>330</v>
      </c>
      <c r="H239" s="149" t="s">
        <v>1</v>
      </c>
      <c r="I239" s="151"/>
      <c r="L239" s="148"/>
      <c r="M239" s="152"/>
      <c r="T239" s="153"/>
      <c r="AT239" s="149" t="s">
        <v>139</v>
      </c>
      <c r="AU239" s="149" t="s">
        <v>87</v>
      </c>
      <c r="AV239" s="12" t="s">
        <v>21</v>
      </c>
      <c r="AW239" s="12" t="s">
        <v>36</v>
      </c>
      <c r="AX239" s="12" t="s">
        <v>79</v>
      </c>
      <c r="AY239" s="149" t="s">
        <v>129</v>
      </c>
    </row>
    <row r="240" spans="2:65" s="13" customFormat="1">
      <c r="B240" s="154"/>
      <c r="D240" s="144" t="s">
        <v>139</v>
      </c>
      <c r="E240" s="155" t="s">
        <v>1</v>
      </c>
      <c r="F240" s="156" t="s">
        <v>331</v>
      </c>
      <c r="H240" s="157">
        <v>103.2</v>
      </c>
      <c r="I240" s="158"/>
      <c r="L240" s="154"/>
      <c r="M240" s="159"/>
      <c r="T240" s="160"/>
      <c r="AT240" s="155" t="s">
        <v>139</v>
      </c>
      <c r="AU240" s="155" t="s">
        <v>87</v>
      </c>
      <c r="AV240" s="13" t="s">
        <v>87</v>
      </c>
      <c r="AW240" s="13" t="s">
        <v>36</v>
      </c>
      <c r="AX240" s="13" t="s">
        <v>21</v>
      </c>
      <c r="AY240" s="155" t="s">
        <v>129</v>
      </c>
    </row>
    <row r="241" spans="2:65" s="1" customFormat="1" ht="37.9" customHeight="1">
      <c r="B241" s="31"/>
      <c r="C241" s="131" t="s">
        <v>332</v>
      </c>
      <c r="D241" s="131" t="s">
        <v>132</v>
      </c>
      <c r="E241" s="132" t="s">
        <v>333</v>
      </c>
      <c r="F241" s="133" t="s">
        <v>334</v>
      </c>
      <c r="G241" s="134" t="s">
        <v>135</v>
      </c>
      <c r="H241" s="135">
        <v>103.2</v>
      </c>
      <c r="I241" s="136"/>
      <c r="J241" s="137">
        <f>ROUND(I241*H241,2)</f>
        <v>0</v>
      </c>
      <c r="K241" s="133" t="s">
        <v>1</v>
      </c>
      <c r="L241" s="31"/>
      <c r="M241" s="138" t="s">
        <v>1</v>
      </c>
      <c r="N241" s="139" t="s">
        <v>44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218</v>
      </c>
      <c r="AT241" s="142" t="s">
        <v>132</v>
      </c>
      <c r="AU241" s="142" t="s">
        <v>87</v>
      </c>
      <c r="AY241" s="16" t="s">
        <v>129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6" t="s">
        <v>21</v>
      </c>
      <c r="BK241" s="143">
        <f>ROUND(I241*H241,2)</f>
        <v>0</v>
      </c>
      <c r="BL241" s="16" t="s">
        <v>218</v>
      </c>
      <c r="BM241" s="142" t="s">
        <v>335</v>
      </c>
    </row>
    <row r="242" spans="2:65" s="1" customFormat="1" ht="19.5">
      <c r="B242" s="31"/>
      <c r="D242" s="144" t="s">
        <v>138</v>
      </c>
      <c r="F242" s="145" t="s">
        <v>336</v>
      </c>
      <c r="I242" s="146"/>
      <c r="L242" s="31"/>
      <c r="M242" s="147"/>
      <c r="T242" s="55"/>
      <c r="AT242" s="16" t="s">
        <v>138</v>
      </c>
      <c r="AU242" s="16" t="s">
        <v>87</v>
      </c>
    </row>
    <row r="243" spans="2:65" s="1" customFormat="1" ht="19.5">
      <c r="B243" s="31"/>
      <c r="D243" s="144" t="s">
        <v>180</v>
      </c>
      <c r="F243" s="168" t="s">
        <v>337</v>
      </c>
      <c r="I243" s="146"/>
      <c r="L243" s="31"/>
      <c r="M243" s="147"/>
      <c r="T243" s="55"/>
      <c r="AT243" s="16" t="s">
        <v>180</v>
      </c>
      <c r="AU243" s="16" t="s">
        <v>87</v>
      </c>
    </row>
    <row r="244" spans="2:65" s="12" customFormat="1">
      <c r="B244" s="148"/>
      <c r="D244" s="144" t="s">
        <v>139</v>
      </c>
      <c r="E244" s="149" t="s">
        <v>1</v>
      </c>
      <c r="F244" s="150" t="s">
        <v>330</v>
      </c>
      <c r="H244" s="149" t="s">
        <v>1</v>
      </c>
      <c r="I244" s="151"/>
      <c r="L244" s="148"/>
      <c r="M244" s="152"/>
      <c r="T244" s="153"/>
      <c r="AT244" s="149" t="s">
        <v>139</v>
      </c>
      <c r="AU244" s="149" t="s">
        <v>87</v>
      </c>
      <c r="AV244" s="12" t="s">
        <v>21</v>
      </c>
      <c r="AW244" s="12" t="s">
        <v>36</v>
      </c>
      <c r="AX244" s="12" t="s">
        <v>79</v>
      </c>
      <c r="AY244" s="149" t="s">
        <v>129</v>
      </c>
    </row>
    <row r="245" spans="2:65" s="13" customFormat="1">
      <c r="B245" s="154"/>
      <c r="D245" s="144" t="s">
        <v>139</v>
      </c>
      <c r="E245" s="155" t="s">
        <v>1</v>
      </c>
      <c r="F245" s="156" t="s">
        <v>331</v>
      </c>
      <c r="H245" s="157">
        <v>103.2</v>
      </c>
      <c r="I245" s="158"/>
      <c r="L245" s="154"/>
      <c r="M245" s="159"/>
      <c r="T245" s="160"/>
      <c r="AT245" s="155" t="s">
        <v>139</v>
      </c>
      <c r="AU245" s="155" t="s">
        <v>87</v>
      </c>
      <c r="AV245" s="13" t="s">
        <v>87</v>
      </c>
      <c r="AW245" s="13" t="s">
        <v>36</v>
      </c>
      <c r="AX245" s="13" t="s">
        <v>21</v>
      </c>
      <c r="AY245" s="155" t="s">
        <v>129</v>
      </c>
    </row>
    <row r="246" spans="2:65" s="1" customFormat="1" ht="24.2" customHeight="1">
      <c r="B246" s="31"/>
      <c r="C246" s="131" t="s">
        <v>236</v>
      </c>
      <c r="D246" s="131" t="s">
        <v>132</v>
      </c>
      <c r="E246" s="132" t="s">
        <v>338</v>
      </c>
      <c r="F246" s="133" t="s">
        <v>339</v>
      </c>
      <c r="G246" s="134" t="s">
        <v>259</v>
      </c>
      <c r="H246" s="179"/>
      <c r="I246" s="136"/>
      <c r="J246" s="137">
        <f>ROUND(I246*H246,2)</f>
        <v>0</v>
      </c>
      <c r="K246" s="133" t="s">
        <v>156</v>
      </c>
      <c r="L246" s="31"/>
      <c r="M246" s="138" t="s">
        <v>1</v>
      </c>
      <c r="N246" s="139" t="s">
        <v>44</v>
      </c>
      <c r="P246" s="140">
        <f>O246*H246</f>
        <v>0</v>
      </c>
      <c r="Q246" s="140">
        <v>0</v>
      </c>
      <c r="R246" s="140">
        <f>Q246*H246</f>
        <v>0</v>
      </c>
      <c r="S246" s="140">
        <v>0</v>
      </c>
      <c r="T246" s="141">
        <f>S246*H246</f>
        <v>0</v>
      </c>
      <c r="AR246" s="142" t="s">
        <v>218</v>
      </c>
      <c r="AT246" s="142" t="s">
        <v>132</v>
      </c>
      <c r="AU246" s="142" t="s">
        <v>87</v>
      </c>
      <c r="AY246" s="16" t="s">
        <v>129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21</v>
      </c>
      <c r="BK246" s="143">
        <f>ROUND(I246*H246,2)</f>
        <v>0</v>
      </c>
      <c r="BL246" s="16" t="s">
        <v>218</v>
      </c>
      <c r="BM246" s="142" t="s">
        <v>340</v>
      </c>
    </row>
    <row r="247" spans="2:65" s="1" customFormat="1" ht="29.25">
      <c r="B247" s="31"/>
      <c r="D247" s="144" t="s">
        <v>138</v>
      </c>
      <c r="F247" s="145" t="s">
        <v>341</v>
      </c>
      <c r="I247" s="146"/>
      <c r="L247" s="31"/>
      <c r="M247" s="180"/>
      <c r="N247" s="181"/>
      <c r="O247" s="181"/>
      <c r="P247" s="181"/>
      <c r="Q247" s="181"/>
      <c r="R247" s="181"/>
      <c r="S247" s="181"/>
      <c r="T247" s="182"/>
      <c r="AT247" s="16" t="s">
        <v>138</v>
      </c>
      <c r="AU247" s="16" t="s">
        <v>87</v>
      </c>
    </row>
    <row r="248" spans="2:65" s="1" customFormat="1" ht="6.95" customHeight="1">
      <c r="B248" s="43"/>
      <c r="C248" s="44"/>
      <c r="D248" s="44"/>
      <c r="E248" s="44"/>
      <c r="F248" s="44"/>
      <c r="G248" s="44"/>
      <c r="H248" s="44"/>
      <c r="I248" s="44"/>
      <c r="J248" s="44"/>
      <c r="K248" s="44"/>
      <c r="L248" s="31"/>
    </row>
  </sheetData>
  <sheetProtection algorithmName="SHA-512" hashValue="wuHKTEKW9951BEVqI6FCZk3aTslvn8Ui5m1G4gH1aEnUH7YIxkaJQaKEOtUA5blNO+2S9r1ZUC8o3AXwHg7png==" saltValue="SUMEKVdTHpfVycITQemRFBQTPMUhGH7yfbT3zt6Kj9VTe/VRajK4lObe5knyuq3jZm2uLIcrsQGcPPw1izDBgg==" spinCount="100000" sheet="1" objects="1" scenarios="1" formatColumns="0" formatRows="0" autoFilter="0"/>
  <autoFilter ref="C129:K247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91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2" t="str">
        <f>'Rekapitulace stavby'!K6</f>
        <v>Oprava střechy - Hálkova 1794, Česká Lípa</v>
      </c>
      <c r="F7" s="223"/>
      <c r="G7" s="223"/>
      <c r="H7" s="223"/>
      <c r="L7" s="19"/>
    </row>
    <row r="8" spans="2:46" s="1" customFormat="1" ht="12" customHeight="1">
      <c r="B8" s="31"/>
      <c r="D8" s="26" t="s">
        <v>92</v>
      </c>
      <c r="L8" s="31"/>
    </row>
    <row r="9" spans="2:46" s="1" customFormat="1" ht="16.5" customHeight="1">
      <c r="B9" s="31"/>
      <c r="E9" s="194" t="s">
        <v>342</v>
      </c>
      <c r="F9" s="221"/>
      <c r="G9" s="221"/>
      <c r="H9" s="22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19</v>
      </c>
      <c r="F11" s="24" t="s">
        <v>1</v>
      </c>
      <c r="I11" s="26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22</v>
      </c>
      <c r="F12" s="24" t="s">
        <v>23</v>
      </c>
      <c r="I12" s="26" t="s">
        <v>24</v>
      </c>
      <c r="J12" s="51" t="str">
        <f>'Rekapitulace stavby'!AN8</f>
        <v>30. 5. 2023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28</v>
      </c>
      <c r="I14" s="26" t="s">
        <v>29</v>
      </c>
      <c r="J14" s="24" t="s">
        <v>1</v>
      </c>
      <c r="L14" s="31"/>
    </row>
    <row r="15" spans="2:46" s="1" customFormat="1" ht="18" customHeight="1">
      <c r="B15" s="31"/>
      <c r="E15" s="24" t="s">
        <v>94</v>
      </c>
      <c r="I15" s="26" t="s">
        <v>31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32</v>
      </c>
      <c r="I17" s="26" t="s">
        <v>29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4" t="str">
        <f>'Rekapitulace stavby'!E14</f>
        <v>Vyplň údaj</v>
      </c>
      <c r="F18" s="213"/>
      <c r="G18" s="213"/>
      <c r="H18" s="213"/>
      <c r="I18" s="26" t="s">
        <v>31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34</v>
      </c>
      <c r="I20" s="26" t="s">
        <v>29</v>
      </c>
      <c r="J20" s="24" t="s">
        <v>1</v>
      </c>
      <c r="L20" s="31"/>
    </row>
    <row r="21" spans="2:12" s="1" customFormat="1" ht="18" customHeight="1">
      <c r="B21" s="31"/>
      <c r="E21" s="24" t="s">
        <v>35</v>
      </c>
      <c r="I21" s="26" t="s">
        <v>31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37</v>
      </c>
      <c r="I23" s="26" t="s">
        <v>29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31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217" t="s">
        <v>1</v>
      </c>
      <c r="F27" s="217"/>
      <c r="G27" s="217"/>
      <c r="H27" s="217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39</v>
      </c>
      <c r="J30" s="65">
        <f>ROUND(J122,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0">
        <f>ROUND((SUM(BE122:BE147)),  2)</f>
        <v>0</v>
      </c>
      <c r="I33" s="91">
        <v>0.21</v>
      </c>
      <c r="J33" s="90">
        <f>ROUND(((SUM(BE122:BE147))*I33),  2)</f>
        <v>0</v>
      </c>
      <c r="L33" s="31"/>
    </row>
    <row r="34" spans="2:12" s="1" customFormat="1" ht="14.45" customHeight="1">
      <c r="B34" s="31"/>
      <c r="E34" s="26" t="s">
        <v>45</v>
      </c>
      <c r="F34" s="90">
        <f>ROUND((SUM(BF122:BF147)),  2)</f>
        <v>0</v>
      </c>
      <c r="I34" s="91">
        <v>0.15</v>
      </c>
      <c r="J34" s="90">
        <f>ROUND(((SUM(BF122:BF147))*I34),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0">
        <f>ROUND((SUM(BG122:BG147)),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0">
        <f>ROUND((SUM(BH122:BH147)),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0">
        <f>ROUND((SUM(BI122:BI147)),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2" t="str">
        <f>E7</f>
        <v>Oprava střechy - Hálkova 1794, Česká Lípa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92</v>
      </c>
      <c r="L86" s="31"/>
    </row>
    <row r="87" spans="2:47" s="1" customFormat="1" ht="16.5" customHeight="1">
      <c r="B87" s="31"/>
      <c r="E87" s="194" t="str">
        <f>E9</f>
        <v>230530-2 - VRN</v>
      </c>
      <c r="F87" s="221"/>
      <c r="G87" s="221"/>
      <c r="H87" s="22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22</v>
      </c>
      <c r="F89" s="24" t="str">
        <f>F12</f>
        <v>Česká Lípa</v>
      </c>
      <c r="I89" s="26" t="s">
        <v>24</v>
      </c>
      <c r="J89" s="51" t="str">
        <f>IF(J12="","",J12)</f>
        <v>30. 5. 2023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28</v>
      </c>
      <c r="F91" s="24" t="str">
        <f>E15</f>
        <v>Město Česká Lípa</v>
      </c>
      <c r="I91" s="26" t="s">
        <v>34</v>
      </c>
      <c r="J91" s="29" t="str">
        <f>E21</f>
        <v>Petr Kubiš</v>
      </c>
      <c r="L91" s="31"/>
    </row>
    <row r="92" spans="2:47" s="1" customFormat="1" ht="15.2" customHeight="1">
      <c r="B92" s="31"/>
      <c r="C92" s="26" t="s">
        <v>32</v>
      </c>
      <c r="F92" s="24" t="str">
        <f>IF(E18="","",E18)</f>
        <v>Vyplň údaj</v>
      </c>
      <c r="I92" s="26" t="s">
        <v>37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96</v>
      </c>
      <c r="D94" s="92"/>
      <c r="E94" s="92"/>
      <c r="F94" s="92"/>
      <c r="G94" s="92"/>
      <c r="H94" s="92"/>
      <c r="I94" s="92"/>
      <c r="J94" s="101" t="s">
        <v>97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98</v>
      </c>
      <c r="J96" s="65">
        <f>J122</f>
        <v>0</v>
      </c>
      <c r="L96" s="31"/>
      <c r="AU96" s="16" t="s">
        <v>99</v>
      </c>
    </row>
    <row r="97" spans="2:12" s="8" customFormat="1" ht="24.95" customHeight="1">
      <c r="B97" s="103"/>
      <c r="D97" s="104" t="s">
        <v>343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9" customFormat="1" ht="19.899999999999999" customHeight="1">
      <c r="B98" s="107"/>
      <c r="D98" s="108" t="s">
        <v>344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2" s="9" customFormat="1" ht="19.899999999999999" customHeight="1">
      <c r="B99" s="107"/>
      <c r="D99" s="108" t="s">
        <v>345</v>
      </c>
      <c r="E99" s="109"/>
      <c r="F99" s="109"/>
      <c r="G99" s="109"/>
      <c r="H99" s="109"/>
      <c r="I99" s="109"/>
      <c r="J99" s="110">
        <f>J127</f>
        <v>0</v>
      </c>
      <c r="L99" s="107"/>
    </row>
    <row r="100" spans="2:12" s="9" customFormat="1" ht="19.899999999999999" customHeight="1">
      <c r="B100" s="107"/>
      <c r="D100" s="108" t="s">
        <v>346</v>
      </c>
      <c r="E100" s="109"/>
      <c r="F100" s="109"/>
      <c r="G100" s="109"/>
      <c r="H100" s="109"/>
      <c r="I100" s="109"/>
      <c r="J100" s="110">
        <f>J131</f>
        <v>0</v>
      </c>
      <c r="L100" s="107"/>
    </row>
    <row r="101" spans="2:12" s="9" customFormat="1" ht="19.899999999999999" customHeight="1">
      <c r="B101" s="107"/>
      <c r="D101" s="108" t="s">
        <v>347</v>
      </c>
      <c r="E101" s="109"/>
      <c r="F101" s="109"/>
      <c r="G101" s="109"/>
      <c r="H101" s="109"/>
      <c r="I101" s="109"/>
      <c r="J101" s="110">
        <f>J140</f>
        <v>0</v>
      </c>
      <c r="L101" s="107"/>
    </row>
    <row r="102" spans="2:12" s="9" customFormat="1" ht="19.899999999999999" customHeight="1">
      <c r="B102" s="107"/>
      <c r="D102" s="108" t="s">
        <v>348</v>
      </c>
      <c r="E102" s="109"/>
      <c r="F102" s="109"/>
      <c r="G102" s="109"/>
      <c r="H102" s="109"/>
      <c r="I102" s="109"/>
      <c r="J102" s="110">
        <f>J143</f>
        <v>0</v>
      </c>
      <c r="L102" s="107"/>
    </row>
    <row r="103" spans="2:12" s="1" customFormat="1" ht="21.75" customHeight="1">
      <c r="B103" s="31"/>
      <c r="L103" s="31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12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12" s="1" customFormat="1" ht="24.95" customHeight="1">
      <c r="B109" s="31"/>
      <c r="C109" s="20" t="s">
        <v>114</v>
      </c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16</v>
      </c>
      <c r="L111" s="31"/>
    </row>
    <row r="112" spans="2:12" s="1" customFormat="1" ht="16.5" customHeight="1">
      <c r="B112" s="31"/>
      <c r="E112" s="222" t="str">
        <f>E7</f>
        <v>Oprava střechy - Hálkova 1794, Česká Lípa</v>
      </c>
      <c r="F112" s="223"/>
      <c r="G112" s="223"/>
      <c r="H112" s="223"/>
      <c r="L112" s="31"/>
    </row>
    <row r="113" spans="2:65" s="1" customFormat="1" ht="12" customHeight="1">
      <c r="B113" s="31"/>
      <c r="C113" s="26" t="s">
        <v>92</v>
      </c>
      <c r="L113" s="31"/>
    </row>
    <row r="114" spans="2:65" s="1" customFormat="1" ht="16.5" customHeight="1">
      <c r="B114" s="31"/>
      <c r="E114" s="194" t="str">
        <f>E9</f>
        <v>230530-2 - VRN</v>
      </c>
      <c r="F114" s="221"/>
      <c r="G114" s="221"/>
      <c r="H114" s="22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22</v>
      </c>
      <c r="F116" s="24" t="str">
        <f>F12</f>
        <v>Česká Lípa</v>
      </c>
      <c r="I116" s="26" t="s">
        <v>24</v>
      </c>
      <c r="J116" s="51" t="str">
        <f>IF(J12="","",J12)</f>
        <v>30. 5. 2023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28</v>
      </c>
      <c r="F118" s="24" t="str">
        <f>E15</f>
        <v>Město Česká Lípa</v>
      </c>
      <c r="I118" s="26" t="s">
        <v>34</v>
      </c>
      <c r="J118" s="29" t="str">
        <f>E21</f>
        <v>Petr Kubiš</v>
      </c>
      <c r="L118" s="31"/>
    </row>
    <row r="119" spans="2:65" s="1" customFormat="1" ht="15.2" customHeight="1">
      <c r="B119" s="31"/>
      <c r="C119" s="26" t="s">
        <v>32</v>
      </c>
      <c r="F119" s="24" t="str">
        <f>IF(E18="","",E18)</f>
        <v>Vyplň údaj</v>
      </c>
      <c r="I119" s="26" t="s">
        <v>37</v>
      </c>
      <c r="J119" s="29" t="str">
        <f>E24</f>
        <v xml:space="preserve"> 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1"/>
      <c r="C121" s="112" t="s">
        <v>115</v>
      </c>
      <c r="D121" s="113" t="s">
        <v>64</v>
      </c>
      <c r="E121" s="113" t="s">
        <v>60</v>
      </c>
      <c r="F121" s="113" t="s">
        <v>61</v>
      </c>
      <c r="G121" s="113" t="s">
        <v>116</v>
      </c>
      <c r="H121" s="113" t="s">
        <v>117</v>
      </c>
      <c r="I121" s="113" t="s">
        <v>118</v>
      </c>
      <c r="J121" s="113" t="s">
        <v>97</v>
      </c>
      <c r="K121" s="114" t="s">
        <v>119</v>
      </c>
      <c r="L121" s="111"/>
      <c r="M121" s="58" t="s">
        <v>1</v>
      </c>
      <c r="N121" s="59" t="s">
        <v>43</v>
      </c>
      <c r="O121" s="59" t="s">
        <v>120</v>
      </c>
      <c r="P121" s="59" t="s">
        <v>121</v>
      </c>
      <c r="Q121" s="59" t="s">
        <v>122</v>
      </c>
      <c r="R121" s="59" t="s">
        <v>123</v>
      </c>
      <c r="S121" s="59" t="s">
        <v>124</v>
      </c>
      <c r="T121" s="60" t="s">
        <v>125</v>
      </c>
    </row>
    <row r="122" spans="2:65" s="1" customFormat="1" ht="22.9" customHeight="1">
      <c r="B122" s="31"/>
      <c r="C122" s="63" t="s">
        <v>126</v>
      </c>
      <c r="J122" s="115">
        <f>BK122</f>
        <v>0</v>
      </c>
      <c r="L122" s="31"/>
      <c r="M122" s="61"/>
      <c r="N122" s="52"/>
      <c r="O122" s="52"/>
      <c r="P122" s="116">
        <f>P123</f>
        <v>0</v>
      </c>
      <c r="Q122" s="52"/>
      <c r="R122" s="116">
        <f>R123</f>
        <v>0</v>
      </c>
      <c r="S122" s="52"/>
      <c r="T122" s="117">
        <f>T123</f>
        <v>0</v>
      </c>
      <c r="AT122" s="16" t="s">
        <v>78</v>
      </c>
      <c r="AU122" s="16" t="s">
        <v>99</v>
      </c>
      <c r="BK122" s="118">
        <f>BK123</f>
        <v>0</v>
      </c>
    </row>
    <row r="123" spans="2:65" s="11" customFormat="1" ht="25.9" customHeight="1">
      <c r="B123" s="119"/>
      <c r="D123" s="120" t="s">
        <v>78</v>
      </c>
      <c r="E123" s="121" t="s">
        <v>89</v>
      </c>
      <c r="F123" s="121" t="s">
        <v>349</v>
      </c>
      <c r="I123" s="122"/>
      <c r="J123" s="123">
        <f>BK123</f>
        <v>0</v>
      </c>
      <c r="L123" s="119"/>
      <c r="M123" s="124"/>
      <c r="P123" s="125">
        <f>P124+P127+P131+P140+P143</f>
        <v>0</v>
      </c>
      <c r="R123" s="125">
        <f>R124+R127+R131+R140+R143</f>
        <v>0</v>
      </c>
      <c r="T123" s="126">
        <f>T124+T127+T131+T140+T143</f>
        <v>0</v>
      </c>
      <c r="AR123" s="120" t="s">
        <v>169</v>
      </c>
      <c r="AT123" s="127" t="s">
        <v>78</v>
      </c>
      <c r="AU123" s="127" t="s">
        <v>79</v>
      </c>
      <c r="AY123" s="120" t="s">
        <v>129</v>
      </c>
      <c r="BK123" s="128">
        <f>BK124+BK127+BK131+BK140+BK143</f>
        <v>0</v>
      </c>
    </row>
    <row r="124" spans="2:65" s="11" customFormat="1" ht="22.9" customHeight="1">
      <c r="B124" s="119"/>
      <c r="D124" s="120" t="s">
        <v>78</v>
      </c>
      <c r="E124" s="129" t="s">
        <v>350</v>
      </c>
      <c r="F124" s="129" t="s">
        <v>351</v>
      </c>
      <c r="I124" s="122"/>
      <c r="J124" s="130">
        <f>BK124</f>
        <v>0</v>
      </c>
      <c r="L124" s="119"/>
      <c r="M124" s="124"/>
      <c r="P124" s="125">
        <f>SUM(P125:P126)</f>
        <v>0</v>
      </c>
      <c r="R124" s="125">
        <f>SUM(R125:R126)</f>
        <v>0</v>
      </c>
      <c r="T124" s="126">
        <f>SUM(T125:T126)</f>
        <v>0</v>
      </c>
      <c r="AR124" s="120" t="s">
        <v>169</v>
      </c>
      <c r="AT124" s="127" t="s">
        <v>78</v>
      </c>
      <c r="AU124" s="127" t="s">
        <v>21</v>
      </c>
      <c r="AY124" s="120" t="s">
        <v>129</v>
      </c>
      <c r="BK124" s="128">
        <f>SUM(BK125:BK126)</f>
        <v>0</v>
      </c>
    </row>
    <row r="125" spans="2:65" s="1" customFormat="1" ht="24.2" customHeight="1">
      <c r="B125" s="31"/>
      <c r="C125" s="131" t="s">
        <v>21</v>
      </c>
      <c r="D125" s="131" t="s">
        <v>132</v>
      </c>
      <c r="E125" s="132" t="s">
        <v>352</v>
      </c>
      <c r="F125" s="133" t="s">
        <v>353</v>
      </c>
      <c r="G125" s="134" t="s">
        <v>165</v>
      </c>
      <c r="H125" s="135">
        <v>1</v>
      </c>
      <c r="I125" s="136"/>
      <c r="J125" s="137">
        <f>ROUND(I125*H125,2)</f>
        <v>0</v>
      </c>
      <c r="K125" s="133" t="s">
        <v>156</v>
      </c>
      <c r="L125" s="31"/>
      <c r="M125" s="138" t="s">
        <v>1</v>
      </c>
      <c r="N125" s="139" t="s">
        <v>44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354</v>
      </c>
      <c r="AT125" s="142" t="s">
        <v>132</v>
      </c>
      <c r="AU125" s="142" t="s">
        <v>87</v>
      </c>
      <c r="AY125" s="16" t="s">
        <v>129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21</v>
      </c>
      <c r="BK125" s="143">
        <f>ROUND(I125*H125,2)</f>
        <v>0</v>
      </c>
      <c r="BL125" s="16" t="s">
        <v>354</v>
      </c>
      <c r="BM125" s="142" t="s">
        <v>355</v>
      </c>
    </row>
    <row r="126" spans="2:65" s="1" customFormat="1">
      <c r="B126" s="31"/>
      <c r="D126" s="144" t="s">
        <v>138</v>
      </c>
      <c r="F126" s="145" t="s">
        <v>356</v>
      </c>
      <c r="I126" s="146"/>
      <c r="L126" s="31"/>
      <c r="M126" s="147"/>
      <c r="T126" s="55"/>
      <c r="AT126" s="16" t="s">
        <v>138</v>
      </c>
      <c r="AU126" s="16" t="s">
        <v>87</v>
      </c>
    </row>
    <row r="127" spans="2:65" s="11" customFormat="1" ht="22.9" customHeight="1">
      <c r="B127" s="119"/>
      <c r="D127" s="120" t="s">
        <v>78</v>
      </c>
      <c r="E127" s="129" t="s">
        <v>357</v>
      </c>
      <c r="F127" s="129" t="s">
        <v>358</v>
      </c>
      <c r="I127" s="122"/>
      <c r="J127" s="130">
        <f>BK127</f>
        <v>0</v>
      </c>
      <c r="L127" s="119"/>
      <c r="M127" s="124"/>
      <c r="P127" s="125">
        <f>SUM(P128:P130)</f>
        <v>0</v>
      </c>
      <c r="R127" s="125">
        <f>SUM(R128:R130)</f>
        <v>0</v>
      </c>
      <c r="T127" s="126">
        <f>SUM(T128:T130)</f>
        <v>0</v>
      </c>
      <c r="AR127" s="120" t="s">
        <v>169</v>
      </c>
      <c r="AT127" s="127" t="s">
        <v>78</v>
      </c>
      <c r="AU127" s="127" t="s">
        <v>21</v>
      </c>
      <c r="AY127" s="120" t="s">
        <v>129</v>
      </c>
      <c r="BK127" s="128">
        <f>SUM(BK128:BK130)</f>
        <v>0</v>
      </c>
    </row>
    <row r="128" spans="2:65" s="1" customFormat="1" ht="16.5" customHeight="1">
      <c r="B128" s="31"/>
      <c r="C128" s="131" t="s">
        <v>87</v>
      </c>
      <c r="D128" s="131" t="s">
        <v>132</v>
      </c>
      <c r="E128" s="132" t="s">
        <v>359</v>
      </c>
      <c r="F128" s="133" t="s">
        <v>360</v>
      </c>
      <c r="G128" s="134" t="s">
        <v>361</v>
      </c>
      <c r="H128" s="135">
        <v>1</v>
      </c>
      <c r="I128" s="136"/>
      <c r="J128" s="137">
        <f>ROUND(I128*H128,2)</f>
        <v>0</v>
      </c>
      <c r="K128" s="133" t="s">
        <v>156</v>
      </c>
      <c r="L128" s="31"/>
      <c r="M128" s="138" t="s">
        <v>1</v>
      </c>
      <c r="N128" s="139" t="s">
        <v>44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354</v>
      </c>
      <c r="AT128" s="142" t="s">
        <v>132</v>
      </c>
      <c r="AU128" s="142" t="s">
        <v>87</v>
      </c>
      <c r="AY128" s="16" t="s">
        <v>129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21</v>
      </c>
      <c r="BK128" s="143">
        <f>ROUND(I128*H128,2)</f>
        <v>0</v>
      </c>
      <c r="BL128" s="16" t="s">
        <v>354</v>
      </c>
      <c r="BM128" s="142" t="s">
        <v>362</v>
      </c>
    </row>
    <row r="129" spans="2:65" s="1" customFormat="1">
      <c r="B129" s="31"/>
      <c r="D129" s="144" t="s">
        <v>138</v>
      </c>
      <c r="F129" s="145" t="s">
        <v>363</v>
      </c>
      <c r="I129" s="146"/>
      <c r="L129" s="31"/>
      <c r="M129" s="147"/>
      <c r="T129" s="55"/>
      <c r="AT129" s="16" t="s">
        <v>138</v>
      </c>
      <c r="AU129" s="16" t="s">
        <v>87</v>
      </c>
    </row>
    <row r="130" spans="2:65" s="1" customFormat="1" ht="19.5">
      <c r="B130" s="31"/>
      <c r="D130" s="144" t="s">
        <v>180</v>
      </c>
      <c r="F130" s="168" t="s">
        <v>364</v>
      </c>
      <c r="I130" s="146"/>
      <c r="L130" s="31"/>
      <c r="M130" s="147"/>
      <c r="T130" s="55"/>
      <c r="AT130" s="16" t="s">
        <v>180</v>
      </c>
      <c r="AU130" s="16" t="s">
        <v>87</v>
      </c>
    </row>
    <row r="131" spans="2:65" s="11" customFormat="1" ht="22.9" customHeight="1">
      <c r="B131" s="119"/>
      <c r="D131" s="120" t="s">
        <v>78</v>
      </c>
      <c r="E131" s="129" t="s">
        <v>365</v>
      </c>
      <c r="F131" s="129" t="s">
        <v>366</v>
      </c>
      <c r="I131" s="122"/>
      <c r="J131" s="130">
        <f>BK131</f>
        <v>0</v>
      </c>
      <c r="L131" s="119"/>
      <c r="M131" s="124"/>
      <c r="P131" s="125">
        <f>SUM(P132:P139)</f>
        <v>0</v>
      </c>
      <c r="R131" s="125">
        <f>SUM(R132:R139)</f>
        <v>0</v>
      </c>
      <c r="T131" s="126">
        <f>SUM(T132:T139)</f>
        <v>0</v>
      </c>
      <c r="AR131" s="120" t="s">
        <v>169</v>
      </c>
      <c r="AT131" s="127" t="s">
        <v>78</v>
      </c>
      <c r="AU131" s="127" t="s">
        <v>21</v>
      </c>
      <c r="AY131" s="120" t="s">
        <v>129</v>
      </c>
      <c r="BK131" s="128">
        <f>SUM(BK132:BK139)</f>
        <v>0</v>
      </c>
    </row>
    <row r="132" spans="2:65" s="1" customFormat="1" ht="24.2" customHeight="1">
      <c r="B132" s="31"/>
      <c r="C132" s="131" t="s">
        <v>153</v>
      </c>
      <c r="D132" s="131" t="s">
        <v>132</v>
      </c>
      <c r="E132" s="132" t="s">
        <v>367</v>
      </c>
      <c r="F132" s="133" t="s">
        <v>368</v>
      </c>
      <c r="G132" s="134" t="s">
        <v>165</v>
      </c>
      <c r="H132" s="135">
        <v>1</v>
      </c>
      <c r="I132" s="136"/>
      <c r="J132" s="137">
        <f>ROUND(I132*H132,2)</f>
        <v>0</v>
      </c>
      <c r="K132" s="133" t="s">
        <v>156</v>
      </c>
      <c r="L132" s="31"/>
      <c r="M132" s="138" t="s">
        <v>1</v>
      </c>
      <c r="N132" s="139" t="s">
        <v>44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354</v>
      </c>
      <c r="AT132" s="142" t="s">
        <v>132</v>
      </c>
      <c r="AU132" s="142" t="s">
        <v>87</v>
      </c>
      <c r="AY132" s="16" t="s">
        <v>129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21</v>
      </c>
      <c r="BK132" s="143">
        <f>ROUND(I132*H132,2)</f>
        <v>0</v>
      </c>
      <c r="BL132" s="16" t="s">
        <v>354</v>
      </c>
      <c r="BM132" s="142" t="s">
        <v>369</v>
      </c>
    </row>
    <row r="133" spans="2:65" s="1" customFormat="1">
      <c r="B133" s="31"/>
      <c r="D133" s="144" t="s">
        <v>138</v>
      </c>
      <c r="F133" s="145" t="s">
        <v>370</v>
      </c>
      <c r="I133" s="146"/>
      <c r="L133" s="31"/>
      <c r="M133" s="147"/>
      <c r="T133" s="55"/>
      <c r="AT133" s="16" t="s">
        <v>138</v>
      </c>
      <c r="AU133" s="16" t="s">
        <v>87</v>
      </c>
    </row>
    <row r="134" spans="2:65" s="1" customFormat="1" ht="16.5" customHeight="1">
      <c r="B134" s="31"/>
      <c r="C134" s="131" t="s">
        <v>136</v>
      </c>
      <c r="D134" s="131" t="s">
        <v>132</v>
      </c>
      <c r="E134" s="132" t="s">
        <v>371</v>
      </c>
      <c r="F134" s="133" t="s">
        <v>372</v>
      </c>
      <c r="G134" s="134" t="s">
        <v>165</v>
      </c>
      <c r="H134" s="135">
        <v>1</v>
      </c>
      <c r="I134" s="136"/>
      <c r="J134" s="137">
        <f>ROUND(I134*H134,2)</f>
        <v>0</v>
      </c>
      <c r="K134" s="133" t="s">
        <v>156</v>
      </c>
      <c r="L134" s="31"/>
      <c r="M134" s="138" t="s">
        <v>1</v>
      </c>
      <c r="N134" s="139" t="s">
        <v>44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354</v>
      </c>
      <c r="AT134" s="142" t="s">
        <v>132</v>
      </c>
      <c r="AU134" s="142" t="s">
        <v>87</v>
      </c>
      <c r="AY134" s="16" t="s">
        <v>129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21</v>
      </c>
      <c r="BK134" s="143">
        <f>ROUND(I134*H134,2)</f>
        <v>0</v>
      </c>
      <c r="BL134" s="16" t="s">
        <v>354</v>
      </c>
      <c r="BM134" s="142" t="s">
        <v>373</v>
      </c>
    </row>
    <row r="135" spans="2:65" s="1" customFormat="1">
      <c r="B135" s="31"/>
      <c r="D135" s="144" t="s">
        <v>138</v>
      </c>
      <c r="F135" s="145" t="s">
        <v>314</v>
      </c>
      <c r="I135" s="146"/>
      <c r="L135" s="31"/>
      <c r="M135" s="147"/>
      <c r="T135" s="55"/>
      <c r="AT135" s="16" t="s">
        <v>138</v>
      </c>
      <c r="AU135" s="16" t="s">
        <v>87</v>
      </c>
    </row>
    <row r="136" spans="2:65" s="1" customFormat="1" ht="16.5" customHeight="1">
      <c r="B136" s="31"/>
      <c r="C136" s="131" t="s">
        <v>169</v>
      </c>
      <c r="D136" s="131" t="s">
        <v>132</v>
      </c>
      <c r="E136" s="132" t="s">
        <v>374</v>
      </c>
      <c r="F136" s="133" t="s">
        <v>375</v>
      </c>
      <c r="G136" s="134" t="s">
        <v>165</v>
      </c>
      <c r="H136" s="135">
        <v>1</v>
      </c>
      <c r="I136" s="136"/>
      <c r="J136" s="137">
        <f>ROUND(I136*H136,2)</f>
        <v>0</v>
      </c>
      <c r="K136" s="133" t="s">
        <v>156</v>
      </c>
      <c r="L136" s="31"/>
      <c r="M136" s="138" t="s">
        <v>1</v>
      </c>
      <c r="N136" s="139" t="s">
        <v>44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354</v>
      </c>
      <c r="AT136" s="142" t="s">
        <v>132</v>
      </c>
      <c r="AU136" s="142" t="s">
        <v>87</v>
      </c>
      <c r="AY136" s="16" t="s">
        <v>129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21</v>
      </c>
      <c r="BK136" s="143">
        <f>ROUND(I136*H136,2)</f>
        <v>0</v>
      </c>
      <c r="BL136" s="16" t="s">
        <v>354</v>
      </c>
      <c r="BM136" s="142" t="s">
        <v>376</v>
      </c>
    </row>
    <row r="137" spans="2:65" s="1" customFormat="1">
      <c r="B137" s="31"/>
      <c r="D137" s="144" t="s">
        <v>138</v>
      </c>
      <c r="F137" s="145" t="s">
        <v>377</v>
      </c>
      <c r="I137" s="146"/>
      <c r="L137" s="31"/>
      <c r="M137" s="147"/>
      <c r="T137" s="55"/>
      <c r="AT137" s="16" t="s">
        <v>138</v>
      </c>
      <c r="AU137" s="16" t="s">
        <v>87</v>
      </c>
    </row>
    <row r="138" spans="2:65" s="1" customFormat="1" ht="16.5" customHeight="1">
      <c r="B138" s="31"/>
      <c r="C138" s="131" t="s">
        <v>130</v>
      </c>
      <c r="D138" s="131" t="s">
        <v>132</v>
      </c>
      <c r="E138" s="132" t="s">
        <v>378</v>
      </c>
      <c r="F138" s="133" t="s">
        <v>379</v>
      </c>
      <c r="G138" s="134" t="s">
        <v>165</v>
      </c>
      <c r="H138" s="135">
        <v>1</v>
      </c>
      <c r="I138" s="136"/>
      <c r="J138" s="137">
        <f>ROUND(I138*H138,2)</f>
        <v>0</v>
      </c>
      <c r="K138" s="133" t="s">
        <v>156</v>
      </c>
      <c r="L138" s="31"/>
      <c r="M138" s="138" t="s">
        <v>1</v>
      </c>
      <c r="N138" s="139" t="s">
        <v>44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354</v>
      </c>
      <c r="AT138" s="142" t="s">
        <v>132</v>
      </c>
      <c r="AU138" s="142" t="s">
        <v>87</v>
      </c>
      <c r="AY138" s="16" t="s">
        <v>129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21</v>
      </c>
      <c r="BK138" s="143">
        <f>ROUND(I138*H138,2)</f>
        <v>0</v>
      </c>
      <c r="BL138" s="16" t="s">
        <v>354</v>
      </c>
      <c r="BM138" s="142" t="s">
        <v>380</v>
      </c>
    </row>
    <row r="139" spans="2:65" s="1" customFormat="1">
      <c r="B139" s="31"/>
      <c r="D139" s="144" t="s">
        <v>138</v>
      </c>
      <c r="F139" s="145" t="s">
        <v>381</v>
      </c>
      <c r="I139" s="146"/>
      <c r="L139" s="31"/>
      <c r="M139" s="147"/>
      <c r="T139" s="55"/>
      <c r="AT139" s="16" t="s">
        <v>138</v>
      </c>
      <c r="AU139" s="16" t="s">
        <v>87</v>
      </c>
    </row>
    <row r="140" spans="2:65" s="11" customFormat="1" ht="22.9" customHeight="1">
      <c r="B140" s="119"/>
      <c r="D140" s="120" t="s">
        <v>78</v>
      </c>
      <c r="E140" s="129" t="s">
        <v>382</v>
      </c>
      <c r="F140" s="129" t="s">
        <v>383</v>
      </c>
      <c r="I140" s="122"/>
      <c r="J140" s="130">
        <f>BK140</f>
        <v>0</v>
      </c>
      <c r="L140" s="119"/>
      <c r="M140" s="124"/>
      <c r="P140" s="125">
        <f>SUM(P141:P142)</f>
        <v>0</v>
      </c>
      <c r="R140" s="125">
        <f>SUM(R141:R142)</f>
        <v>0</v>
      </c>
      <c r="T140" s="126">
        <f>SUM(T141:T142)</f>
        <v>0</v>
      </c>
      <c r="AR140" s="120" t="s">
        <v>169</v>
      </c>
      <c r="AT140" s="127" t="s">
        <v>78</v>
      </c>
      <c r="AU140" s="127" t="s">
        <v>21</v>
      </c>
      <c r="AY140" s="120" t="s">
        <v>129</v>
      </c>
      <c r="BK140" s="128">
        <f>SUM(BK141:BK142)</f>
        <v>0</v>
      </c>
    </row>
    <row r="141" spans="2:65" s="1" customFormat="1" ht="16.5" customHeight="1">
      <c r="B141" s="31"/>
      <c r="C141" s="131" t="s">
        <v>183</v>
      </c>
      <c r="D141" s="131" t="s">
        <v>132</v>
      </c>
      <c r="E141" s="132" t="s">
        <v>384</v>
      </c>
      <c r="F141" s="133" t="s">
        <v>385</v>
      </c>
      <c r="G141" s="134" t="s">
        <v>165</v>
      </c>
      <c r="H141" s="135">
        <v>1</v>
      </c>
      <c r="I141" s="136"/>
      <c r="J141" s="137">
        <f>ROUND(I141*H141,2)</f>
        <v>0</v>
      </c>
      <c r="K141" s="133" t="s">
        <v>156</v>
      </c>
      <c r="L141" s="31"/>
      <c r="M141" s="138" t="s">
        <v>1</v>
      </c>
      <c r="N141" s="139" t="s">
        <v>44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354</v>
      </c>
      <c r="AT141" s="142" t="s">
        <v>132</v>
      </c>
      <c r="AU141" s="142" t="s">
        <v>87</v>
      </c>
      <c r="AY141" s="16" t="s">
        <v>129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21</v>
      </c>
      <c r="BK141" s="143">
        <f>ROUND(I141*H141,2)</f>
        <v>0</v>
      </c>
      <c r="BL141" s="16" t="s">
        <v>354</v>
      </c>
      <c r="BM141" s="142" t="s">
        <v>386</v>
      </c>
    </row>
    <row r="142" spans="2:65" s="1" customFormat="1">
      <c r="B142" s="31"/>
      <c r="D142" s="144" t="s">
        <v>138</v>
      </c>
      <c r="F142" s="145" t="s">
        <v>387</v>
      </c>
      <c r="I142" s="146"/>
      <c r="L142" s="31"/>
      <c r="M142" s="147"/>
      <c r="T142" s="55"/>
      <c r="AT142" s="16" t="s">
        <v>138</v>
      </c>
      <c r="AU142" s="16" t="s">
        <v>87</v>
      </c>
    </row>
    <row r="143" spans="2:65" s="11" customFormat="1" ht="22.9" customHeight="1">
      <c r="B143" s="119"/>
      <c r="D143" s="120" t="s">
        <v>78</v>
      </c>
      <c r="E143" s="129" t="s">
        <v>388</v>
      </c>
      <c r="F143" s="129" t="s">
        <v>389</v>
      </c>
      <c r="I143" s="122"/>
      <c r="J143" s="130">
        <f>BK143</f>
        <v>0</v>
      </c>
      <c r="L143" s="119"/>
      <c r="M143" s="124"/>
      <c r="P143" s="125">
        <f>SUM(P144:P147)</f>
        <v>0</v>
      </c>
      <c r="R143" s="125">
        <f>SUM(R144:R147)</f>
        <v>0</v>
      </c>
      <c r="T143" s="126">
        <f>SUM(T144:T147)</f>
        <v>0</v>
      </c>
      <c r="AR143" s="120" t="s">
        <v>169</v>
      </c>
      <c r="AT143" s="127" t="s">
        <v>78</v>
      </c>
      <c r="AU143" s="127" t="s">
        <v>21</v>
      </c>
      <c r="AY143" s="120" t="s">
        <v>129</v>
      </c>
      <c r="BK143" s="128">
        <f>SUM(BK144:BK147)</f>
        <v>0</v>
      </c>
    </row>
    <row r="144" spans="2:65" s="1" customFormat="1" ht="21.75" customHeight="1">
      <c r="B144" s="31"/>
      <c r="C144" s="131" t="s">
        <v>189</v>
      </c>
      <c r="D144" s="131" t="s">
        <v>132</v>
      </c>
      <c r="E144" s="132" t="s">
        <v>390</v>
      </c>
      <c r="F144" s="133" t="s">
        <v>391</v>
      </c>
      <c r="G144" s="134" t="s">
        <v>361</v>
      </c>
      <c r="H144" s="135">
        <v>1</v>
      </c>
      <c r="I144" s="136"/>
      <c r="J144" s="137">
        <f>ROUND(I144*H144,2)</f>
        <v>0</v>
      </c>
      <c r="K144" s="133" t="s">
        <v>156</v>
      </c>
      <c r="L144" s="31"/>
      <c r="M144" s="138" t="s">
        <v>1</v>
      </c>
      <c r="N144" s="139" t="s">
        <v>44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354</v>
      </c>
      <c r="AT144" s="142" t="s">
        <v>132</v>
      </c>
      <c r="AU144" s="142" t="s">
        <v>87</v>
      </c>
      <c r="AY144" s="16" t="s">
        <v>129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21</v>
      </c>
      <c r="BK144" s="143">
        <f>ROUND(I144*H144,2)</f>
        <v>0</v>
      </c>
      <c r="BL144" s="16" t="s">
        <v>354</v>
      </c>
      <c r="BM144" s="142" t="s">
        <v>392</v>
      </c>
    </row>
    <row r="145" spans="2:65" s="1" customFormat="1">
      <c r="B145" s="31"/>
      <c r="D145" s="144" t="s">
        <v>138</v>
      </c>
      <c r="F145" s="145" t="s">
        <v>393</v>
      </c>
      <c r="I145" s="146"/>
      <c r="L145" s="31"/>
      <c r="M145" s="147"/>
      <c r="T145" s="55"/>
      <c r="AT145" s="16" t="s">
        <v>138</v>
      </c>
      <c r="AU145" s="16" t="s">
        <v>87</v>
      </c>
    </row>
    <row r="146" spans="2:65" s="1" customFormat="1" ht="21.75" customHeight="1">
      <c r="B146" s="31"/>
      <c r="C146" s="131" t="s">
        <v>151</v>
      </c>
      <c r="D146" s="131" t="s">
        <v>132</v>
      </c>
      <c r="E146" s="132" t="s">
        <v>394</v>
      </c>
      <c r="F146" s="133" t="s">
        <v>395</v>
      </c>
      <c r="G146" s="134" t="s">
        <v>165</v>
      </c>
      <c r="H146" s="135">
        <v>1</v>
      </c>
      <c r="I146" s="136"/>
      <c r="J146" s="137">
        <f>ROUND(I146*H146,2)</f>
        <v>0</v>
      </c>
      <c r="K146" s="133" t="s">
        <v>156</v>
      </c>
      <c r="L146" s="31"/>
      <c r="M146" s="138" t="s">
        <v>1</v>
      </c>
      <c r="N146" s="139" t="s">
        <v>44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354</v>
      </c>
      <c r="AT146" s="142" t="s">
        <v>132</v>
      </c>
      <c r="AU146" s="142" t="s">
        <v>87</v>
      </c>
      <c r="AY146" s="16" t="s">
        <v>129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21</v>
      </c>
      <c r="BK146" s="143">
        <f>ROUND(I146*H146,2)</f>
        <v>0</v>
      </c>
      <c r="BL146" s="16" t="s">
        <v>354</v>
      </c>
      <c r="BM146" s="142" t="s">
        <v>396</v>
      </c>
    </row>
    <row r="147" spans="2:65" s="1" customFormat="1">
      <c r="B147" s="31"/>
      <c r="D147" s="144" t="s">
        <v>138</v>
      </c>
      <c r="F147" s="145" t="s">
        <v>397</v>
      </c>
      <c r="I147" s="146"/>
      <c r="L147" s="31"/>
      <c r="M147" s="180"/>
      <c r="N147" s="181"/>
      <c r="O147" s="181"/>
      <c r="P147" s="181"/>
      <c r="Q147" s="181"/>
      <c r="R147" s="181"/>
      <c r="S147" s="181"/>
      <c r="T147" s="182"/>
      <c r="AT147" s="16" t="s">
        <v>138</v>
      </c>
      <c r="AU147" s="16" t="s">
        <v>87</v>
      </c>
    </row>
    <row r="148" spans="2:65" s="1" customFormat="1" ht="6.95" customHeight="1"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31"/>
    </row>
  </sheetData>
  <sheetProtection algorithmName="SHA-512" hashValue="H08G3P3VRE1xKApLW/06FrEpVToFpKKiCiQJs46pOFS7UZpQzGVwOVEc+6g1dm7xwwsckYYQsho5WGLWW7XpdQ==" saltValue="zF1xOXAZ9CaPX6f5fblV3nWew7SeLDFxUUErc2xdOcINvwnSTJ3Q84SrDmc2LOUcUtzG5DBrWsg9rGvbvPGdHA==" spinCount="100000" sheet="1" objects="1" scenarios="1" formatColumns="0" formatRows="0" autoFilter="0"/>
  <autoFilter ref="C121:K147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230530-1 - Oprava střechy...</vt:lpstr>
      <vt:lpstr>230530-2 - VRN</vt:lpstr>
      <vt:lpstr>'230530-1 - Oprava střechy...'!Názvy_tisku</vt:lpstr>
      <vt:lpstr>'230530-2 - VRN'!Názvy_tisku</vt:lpstr>
      <vt:lpstr>'Rekapitulace stavby'!Názvy_tisku</vt:lpstr>
      <vt:lpstr>'230530-1 - Oprava střechy...'!Oblast_tisku</vt:lpstr>
      <vt:lpstr>'230530-2 -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ASUS\Alena</dc:creator>
  <cp:lastModifiedBy>Bc. Šárka Litresitsová</cp:lastModifiedBy>
  <dcterms:created xsi:type="dcterms:W3CDTF">2023-06-01T16:44:27Z</dcterms:created>
  <dcterms:modified xsi:type="dcterms:W3CDTF">2023-07-27T10:15:50Z</dcterms:modified>
</cp:coreProperties>
</file>