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bookViews>
    <workbookView xWindow="65416" yWindow="65416" windowWidth="29040" windowHeight="15840" activeTab="0"/>
  </bookViews>
  <sheets>
    <sheet name="Rekapitulace stavby" sheetId="1" r:id="rId1"/>
    <sheet name="101 - Úpravy v křižovatce..." sheetId="2" r:id="rId2"/>
    <sheet name="411 - Veřejné osvětlení" sheetId="3" r:id="rId3"/>
    <sheet name="Pokyny pro vyplnění" sheetId="4" r:id="rId4"/>
  </sheets>
  <definedNames>
    <definedName name="_xlnm._FilterDatabase" localSheetId="1" hidden="1">'101 - Úpravy v křižovatce...'!$C$127:$K$297</definedName>
    <definedName name="_xlnm._FilterDatabase" localSheetId="2" hidden="1">'411 - Veřejné osvětlení'!$C$121:$K$174</definedName>
    <definedName name="_xlnm.Print_Area" localSheetId="1">'101 - Úpravy v křižovatce...'!$C$4:$J$39,'101 - Úpravy v křižovatce...'!$C$50:$J$76,'101 - Úpravy v křižovatce...'!$C$82:$J$109,'101 - Úpravy v křižovatce...'!$C$115:$K$297</definedName>
    <definedName name="_xlnm.Print_Area" localSheetId="2">'411 - Veřejné osvětlení'!$C$4:$J$39,'411 - Veřejné osvětlení'!$C$50:$J$76,'411 - Veřejné osvětlení'!$C$82:$J$103,'411 - Veřejné osvětlení'!$C$109:$K$174</definedName>
    <definedName name="_xlnm.Print_Area" localSheetId="3">'Pokyny pro vyplnění'!$B$2:$K$69,'Pokyny pro vyplnění'!$B$72:$K$116,'Pokyny pro vyplnění'!$B$119:$K$188,'Pokyny pro vyplnění'!$B$196:$K$216</definedName>
    <definedName name="_xlnm.Print_Area" localSheetId="0">'Rekapitulace stavby'!$D$4:$AO$76,'Rekapitulace stavby'!$C$82:$AQ$97</definedName>
    <definedName name="_xlnm.Print_Titles" localSheetId="0">'Rekapitulace stavby'!$92:$92</definedName>
    <definedName name="_xlnm.Print_Titles" localSheetId="1">'101 - Úpravy v křižovatce...'!$127:$127</definedName>
    <definedName name="_xlnm.Print_Titles" localSheetId="2">'411 - Veřejné osvětlení'!$121:$121</definedName>
  </definedNames>
  <calcPr calcId="181029"/>
  <extLst/>
</workbook>
</file>

<file path=xl/sharedStrings.xml><?xml version="1.0" encoding="utf-8"?>
<sst xmlns="http://schemas.openxmlformats.org/spreadsheetml/2006/main" count="2904" uniqueCount="739">
  <si>
    <t>Export Komplet</t>
  </si>
  <si>
    <t/>
  </si>
  <si>
    <t>2.0</t>
  </si>
  <si>
    <t>False</t>
  </si>
  <si>
    <t>{5c82144a-7fa2-47c2-9241-309ec4a19348}</t>
  </si>
  <si>
    <t>0,01</t>
  </si>
  <si>
    <t>21</t>
  </si>
  <si>
    <t>15</t>
  </si>
  <si>
    <t>REKAPITULACE STAVBY</t>
  </si>
  <si>
    <t>v ---  níže se nacházejí doplnkové a pomocné údaje k sestavám  --- v</t>
  </si>
  <si>
    <t>0,001</t>
  </si>
  <si>
    <t>Kód:</t>
  </si>
  <si>
    <t>200406</t>
  </si>
  <si>
    <t>Stavba:</t>
  </si>
  <si>
    <t>Úpravy v křižovatce Roháče z Dubé - Okružní</t>
  </si>
  <si>
    <t>KSO:</t>
  </si>
  <si>
    <t>CC-CZ:</t>
  </si>
  <si>
    <t>Místo:</t>
  </si>
  <si>
    <t xml:space="preserve"> </t>
  </si>
  <si>
    <t>Datum:</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</si>
  <si>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</si>
  <si>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</si>
  <si>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</si>
  <si>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</si>
  <si>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</si>
  <si>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</si>
  <si>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</si>
  <si>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</si>
  <si>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</si>
  <si>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</si>
  <si>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</si>
  <si>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</si>
  <si>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</si>
  <si>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</si>
  <si>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</si>
  <si>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</si>
  <si>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</si>
  <si>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</si>
  <si>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</si>
  <si>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</si>
  <si>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</si>
  <si>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</si>
  <si>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</si>
  <si>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</si>
  <si>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</si>
  <si>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</si>
  <si>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</si>
  <si>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</si>
  <si>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</si>
  <si>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</si>
  <si>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</si>
  <si>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</si>
  <si>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</si>
  <si>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</si>
  <si>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</si>
  <si>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</si>
  <si>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</si>
  <si>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</si>
  <si>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</si>
  <si>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</si>
  <si>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</si>
  <si>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</si>
  <si>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</si>
  <si>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</si>
  <si>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</si>
  <si>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</si>
  <si>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</si>
  <si>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</si>
  <si>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</si>
  <si>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</si>
  <si>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</si>
  <si>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</si>
  <si>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</si>
  <si>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101</t>
  </si>
  <si>
    <t>STA</t>
  </si>
  <si>
    <t>1</t>
  </si>
  <si>
    <t>{f9070b97-6985-4068-91ee-7360945dc220}</t>
  </si>
  <si>
    <t>2</t>
  </si>
  <si>
    <t>KRYCÍ LIST SOUPISU PRACÍ</t>
  </si>
  <si>
    <t>Objekt:</t>
  </si>
  <si>
    <t>101 - Úpravy v křižovatce Roháče z Dubé - Okružní</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</si>
  <si>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</si>
  <si>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</si>
  <si>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</si>
  <si>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</si>
  <si>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</si>
  <si>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</si>
  <si>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</si>
  <si>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</si>
  <si>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</si>
  <si>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</si>
  <si>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</si>
  <si>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</si>
  <si>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</si>
  <si>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</si>
  <si>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</si>
  <si>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</si>
  <si>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</si>
  <si>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</si>
  <si>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</si>
  <si>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</si>
  <si>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</si>
  <si>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</si>
  <si>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</si>
  <si>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</si>
  <si>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</si>
  <si>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</si>
  <si>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</si>
  <si>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</si>
  <si>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</si>
  <si>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</si>
  <si>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</si>
  <si>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</si>
  <si>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</si>
  <si>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</si>
  <si>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</si>
  <si>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</si>
  <si>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CS ÚRS 2020 01</t>
  </si>
  <si>
    <t>4</t>
  </si>
  <si>
    <t>467346678</t>
  </si>
  <si>
    <t>PP</t>
  </si>
  <si>
    <t>Rozebrání dlažeb komunikací pro pěší s přemístěním hmot na skládku na vzdálenost do 3 m nebo s naložením na dopravní prostředek s ložem z kameniva nebo živice a s jakoukoliv výplní spár ručně ze zámkové dlažby</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</si>
  <si>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</si>
  <si>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</si>
  <si>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113107341</t>
  </si>
  <si>
    <t>Odstranění podkladu živičného tl 50 mm strojně pl do 50 m2</t>
  </si>
  <si>
    <t>1620298958</t>
  </si>
  <si>
    <t>Odstranění podkladů nebo krytů strojně plochy jednotlivě do 50 m2 s přemístěním hmot na skládku na vzdálenost do 3 m nebo s naložením na dopravní prostředek živičných, o tl. vrstvy do 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</si>
  <si>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</si>
  <si>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</si>
  <si>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23,8+23,6</t>
  </si>
  <si>
    <t>3</t>
  </si>
  <si>
    <t>113202111</t>
  </si>
  <si>
    <t>Vytrhání obrub krajníků obrubníků stojatých</t>
  </si>
  <si>
    <t>m</t>
  </si>
  <si>
    <t>1590754255</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</si>
  <si>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</si>
  <si>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</si>
  <si>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113204111</t>
  </si>
  <si>
    <t>Vytrhání obrub záhonových</t>
  </si>
  <si>
    <t>1611752904</t>
  </si>
  <si>
    <t>Vytrhání obrub  s vybouráním lože, s přemístěním hmot na skládku na vzdálenost do 3 m nebo s naložením na dopravní prostředek záhonových</t>
  </si>
  <si>
    <t>33,2+21,5</t>
  </si>
  <si>
    <t>5</t>
  </si>
  <si>
    <t>122452204</t>
  </si>
  <si>
    <t>Odkopávky a prokopávky nezapažené pro silnice a dálnice v hornině třídy těžitelnosti II objem do 500 m3 strojně</t>
  </si>
  <si>
    <t>m3</t>
  </si>
  <si>
    <t>-606358236</t>
  </si>
  <si>
    <t>Odkopávky a prokopávky nezapažené pro silnice a dálnice strojně v hornině třídy těžitelnosti II přes 100 do 500 m3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</si>
  <si>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</si>
  <si>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(50,58*0,3+7,5*0,3)</t>
  </si>
  <si>
    <t>6</t>
  </si>
  <si>
    <t>162751117</t>
  </si>
  <si>
    <t>Vodorovné přemístění do 10000 m výkopku/sypaniny z horniny třídy těžitelnosti I, skupiny 1 až 3</t>
  </si>
  <si>
    <t>1807916900</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</si>
  <si>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</si>
  <si>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</si>
  <si>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7</t>
  </si>
  <si>
    <t>167151111</t>
  </si>
  <si>
    <t>Nakládání výkopku z hornin třídy těžitelnosti I, skupiny 1 až 3 přes 100 m3</t>
  </si>
  <si>
    <t>238420819</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</si>
  <si>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</si>
  <si>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</si>
  <si>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8</t>
  </si>
  <si>
    <t>171201221</t>
  </si>
  <si>
    <t>Poplatek za uložení na skládce (skládkovné) zeminy a kamení kód odpadu 17 05 04</t>
  </si>
  <si>
    <t>t</t>
  </si>
  <si>
    <t>759471495</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</si>
  <si>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</si>
  <si>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</si>
  <si>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17,424*2</t>
  </si>
  <si>
    <t>9</t>
  </si>
  <si>
    <t>181311103</t>
  </si>
  <si>
    <t>Rozprostření ornice tl vrstvy do 200 mm v rovině nebo ve svahu do 1:5 ručně</t>
  </si>
  <si>
    <t>-2040003049</t>
  </si>
  <si>
    <t>Rozprostření a urovnání ornice v rovině nebo ve svahu sklonu do 1:5 ručně při souvislé ploše, tl. vrstvy do 200 mm</t>
  </si>
  <si>
    <t xml:space="preserve">Poznámka k souboru cen:
1. V ceně jsou započteny i náklady na případné nutné přemístění hromad nebo dočasných skládek na místo spotřeby ze vzdálenosti do 3 m. 2. V ceně nejsou započteny náklady na získání ornice. </t>
  </si>
  <si>
    <t>10</t>
  </si>
  <si>
    <t>181411131</t>
  </si>
  <si>
    <t>Založení parkového trávníku výsevem plochy do 1000 m2 v rovině a ve svahu do 1:5</t>
  </si>
  <si>
    <t>-1929210658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</si>
  <si>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</si>
  <si>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</si>
  <si>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11</t>
  </si>
  <si>
    <t>M</t>
  </si>
  <si>
    <t>00572410</t>
  </si>
  <si>
    <t>osivo směs travní parková</t>
  </si>
  <si>
    <t>kg</t>
  </si>
  <si>
    <t>-647672137</t>
  </si>
  <si>
    <t>36*0,015 'Přepočtené koeficientem množství</t>
  </si>
  <si>
    <t>12</t>
  </si>
  <si>
    <t>181951111</t>
  </si>
  <si>
    <t>Úprava pláně v hornině třídy těžitelnosti I, skupiny 1 až 3 bez zhutnění</t>
  </si>
  <si>
    <t>-1881425518</t>
  </si>
  <si>
    <t>Úprava pláně vyrovnáním výškových rozdílů strojně v hornině třídy těžitelnosti I, skupiny 1 až 3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</si>
  <si>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</si>
  <si>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13</t>
  </si>
  <si>
    <t>181951112</t>
  </si>
  <si>
    <t>Úprava pláně v hornině třídy těžitelnosti I, skupiny 1 až 3 se zhutněním</t>
  </si>
  <si>
    <t>1557612380</t>
  </si>
  <si>
    <t>Úprava pláně vyrovnáním výškových rozdílů strojně v hornině třídy těžitelnosti I, skupiny 1 až 3 se zhutněním</t>
  </si>
  <si>
    <t>Komunikace pozemní</t>
  </si>
  <si>
    <t>14</t>
  </si>
  <si>
    <t>564851111</t>
  </si>
  <si>
    <t>Podklad ze štěrkodrtě ŠD tl 150 mm</t>
  </si>
  <si>
    <t>1873924155</t>
  </si>
  <si>
    <t>Podklad ze štěrkodrti ŠD  s rozprostřením a zhutněním, po zhutnění tl. 150 mm</t>
  </si>
  <si>
    <t>7,5+50,58</t>
  </si>
  <si>
    <t>565155101</t>
  </si>
  <si>
    <t>Asfaltový beton vrstva podkladní ACP 16 (obalované kamenivo OKS) tl 70 mm š do 1,5 m</t>
  </si>
  <si>
    <t>-911822918</t>
  </si>
  <si>
    <t>Asfaltový beton vrstva podkladní ACP 16 (obalované kamenivo střednězrnné - OKS)  s rozprostřením a zhutněním v pruhu šířky do 1,5 m, po zhutnění tl. 70 mm</t>
  </si>
  <si>
    <t xml:space="preserve">Poznámka k souboru cen:
1. Cenami 565 1.-510 lze oceňovat např. chodníky, úzké cesty a vjezdy v pruhu šířky do 1,5 m jakékoliv délky a jednotlivé plochy velikosti do 10 m2. 2. ČSN EN 13108-1 připouští pro ACP 16 pouze tl. 50 až 80 mm. </t>
  </si>
  <si>
    <t>16</t>
  </si>
  <si>
    <t>567122111</t>
  </si>
  <si>
    <t>Podklad ze směsi stmelené cementem SC C 8/10 (KSC I) tl 120 mm</t>
  </si>
  <si>
    <t>1299221234</t>
  </si>
  <si>
    <t>Podklad ze směsi stmelené cementem SC bez dilatačních spár, s rozprostřením a zhutněním SC C 8/10 (KSC I), po zhutnění tl. 120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</si>
  <si>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</si>
  <si>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17</t>
  </si>
  <si>
    <t>573231106</t>
  </si>
  <si>
    <t>Postřik živičný spojovací ze silniční emulze v množství 0,30 kg/m2</t>
  </si>
  <si>
    <t>1049169239</t>
  </si>
  <si>
    <t>Postřik spojovací PS bez posypu kamenivem ze silniční emulze, v množství 0,30 kg/m2</t>
  </si>
  <si>
    <t>18</t>
  </si>
  <si>
    <t>577134111</t>
  </si>
  <si>
    <t>Asfaltový beton vrstva obrusná ACO 11 (ABS) tř. I tl 40 mm š do 3 m z nemodifikovaného asfaltu</t>
  </si>
  <si>
    <t>1502612254</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</si>
  <si>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</si>
  <si>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</si>
  <si>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19</t>
  </si>
  <si>
    <t>591211111</t>
  </si>
  <si>
    <t>Kladení dlažby z kostek drobných z kamene do lože z kameniva těženého tl 50 mm</t>
  </si>
  <si>
    <t>1821342886</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</si>
  <si>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</si>
  <si>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</si>
  <si>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20</t>
  </si>
  <si>
    <t>58381007</t>
  </si>
  <si>
    <t>kostka dlažební žula drobná 8/10</t>
  </si>
  <si>
    <t>152468711</t>
  </si>
  <si>
    <t>7,5*1,02 'Přepočtené koeficientem množství</t>
  </si>
  <si>
    <t>596211112</t>
  </si>
  <si>
    <t>Kladení zámkové dlažby komunikací pro pěší tl 60 mm skupiny A pl do 300 m2</t>
  </si>
  <si>
    <t>-79758041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</si>
  <si>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</si>
  <si>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</si>
  <si>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22</t>
  </si>
  <si>
    <t>59245015</t>
  </si>
  <si>
    <t>dlažba zámková tvaru I 200x165x60mm přírodní</t>
  </si>
  <si>
    <t>-468621585</t>
  </si>
  <si>
    <t>50,58-12,03</t>
  </si>
  <si>
    <t>23</t>
  </si>
  <si>
    <t>59245222</t>
  </si>
  <si>
    <t>dlažba zámková tvaru I základní pro nevidomé 196x161x60mm barevná</t>
  </si>
  <si>
    <t>-1260278673</t>
  </si>
  <si>
    <t>Ostatní konstrukce a práce, bourání</t>
  </si>
  <si>
    <t>24</t>
  </si>
  <si>
    <t>914111111</t>
  </si>
  <si>
    <t>Montáž svislé dopravní značky do velikosti 1 m2 objímkami na sloupek nebo konzolu</t>
  </si>
  <si>
    <t>kus</t>
  </si>
  <si>
    <t>333238438</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</si>
  <si>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</si>
  <si>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</si>
  <si>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25</t>
  </si>
  <si>
    <t>40445619</t>
  </si>
  <si>
    <t>zákazové, příkazové dopravní značky B1-B34, C1-15 500mm</t>
  </si>
  <si>
    <t>1033598135</t>
  </si>
  <si>
    <t>26</t>
  </si>
  <si>
    <t>40445621</t>
  </si>
  <si>
    <t>informativní značky provozní IP1-IP3, IP4b-IP7, IP10a, b 500x500mm</t>
  </si>
  <si>
    <t>-428011989</t>
  </si>
  <si>
    <t>27</t>
  </si>
  <si>
    <t>914511112</t>
  </si>
  <si>
    <t>Montáž sloupku dopravních značek délky do 3,5 m s betonovým základem a patkou</t>
  </si>
  <si>
    <t>360638166</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</si>
  <si>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</si>
  <si>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</si>
  <si>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28</t>
  </si>
  <si>
    <t>40445235</t>
  </si>
  <si>
    <t>sloupek pro dopravní značku Al D 60mm v 3,5m</t>
  </si>
  <si>
    <t>1996183823</t>
  </si>
  <si>
    <t>29</t>
  </si>
  <si>
    <t>40445R35</t>
  </si>
  <si>
    <t>sloupek pro dopravní značku Al krátký D 60mm v 1,5m</t>
  </si>
  <si>
    <t>1329535457</t>
  </si>
  <si>
    <t>sloupek pro dopravní značku Zn D 60mm v 3,5m</t>
  </si>
  <si>
    <t>30</t>
  </si>
  <si>
    <t>915211112</t>
  </si>
  <si>
    <t>Vodorovné dopravní značení dělící čáry souvislé š 125 mm retroreflexní bílý plast</t>
  </si>
  <si>
    <t>-340340234</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</si>
  <si>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</si>
  <si>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</si>
  <si>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31</t>
  </si>
  <si>
    <t>915221122</t>
  </si>
  <si>
    <t>Vodorovné dopravní značení vodící čáry přerušované š 250 mm retroreflexní bílý plast</t>
  </si>
  <si>
    <t>-759174846</t>
  </si>
  <si>
    <t>Vodorovné dopravní značení stříkaným plastem  vodící čára bílá šířky 250 mm přerušovaná retroreflexní</t>
  </si>
  <si>
    <t>32</t>
  </si>
  <si>
    <t>915231112</t>
  </si>
  <si>
    <t>Vodorovné dopravní značení přechody pro chodce, šipky, symboly retroreflexní bílý plast</t>
  </si>
  <si>
    <t>109342754</t>
  </si>
  <si>
    <t>Vodorovné dopravní značení stříkaným plastem  přechody pro chodce, šipky, symboly nápisy bílé retroreflexní</t>
  </si>
  <si>
    <t>33</t>
  </si>
  <si>
    <t>915321115</t>
  </si>
  <si>
    <t>Předformátované vodorovné dopravní značení vodící pás pro slabozraké</t>
  </si>
  <si>
    <t>1102710076</t>
  </si>
  <si>
    <t>Vodorovné značení předformovaným termoplastem  vodící pás pro slabozraké z 6 proužků</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</si>
  <si>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</si>
  <si>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34</t>
  </si>
  <si>
    <t>915611111</t>
  </si>
  <si>
    <t>Předznačení vodorovného liniového značení</t>
  </si>
  <si>
    <t>1168685178</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</si>
  <si>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</si>
  <si>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</si>
  <si>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31,35+21,1+13,1</t>
  </si>
  <si>
    <t>35</t>
  </si>
  <si>
    <t>915621111</t>
  </si>
  <si>
    <t>Předznačení vodorovného plošného značení</t>
  </si>
  <si>
    <t>1955083523</t>
  </si>
  <si>
    <t>Předznačení pro vodorovné značení  stříkané barvou nebo prováděné z nátěrových hmot plošné šipky, symboly, nápisy</t>
  </si>
  <si>
    <t>36</t>
  </si>
  <si>
    <t>916131213</t>
  </si>
  <si>
    <t>Osazení silničního obrubníku betonového stojatého s boční opěrou do lože z betonu prostého</t>
  </si>
  <si>
    <t>2117425954</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</si>
  <si>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</si>
  <si>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</si>
  <si>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37</t>
  </si>
  <si>
    <t>59217023</t>
  </si>
  <si>
    <t>obrubník betonový chodníkový 1000x150x250mm</t>
  </si>
  <si>
    <t>-229585682</t>
  </si>
  <si>
    <t>38</t>
  </si>
  <si>
    <t>916231113</t>
  </si>
  <si>
    <t>Osazení chodníkového obrubníku betonového ležatého s boční opěrou do lože z betonu prostého</t>
  </si>
  <si>
    <t>873880212</t>
  </si>
  <si>
    <t>Osazení chodníkového obrubníku betonového se zřízením lože, s vyplněním a zatřením spár cementovou maltou ležatého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</si>
  <si>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</si>
  <si>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39</t>
  </si>
  <si>
    <t>592170R99</t>
  </si>
  <si>
    <t>obrubník ke kruhovým objezdům KO</t>
  </si>
  <si>
    <t>-831572345</t>
  </si>
  <si>
    <t>obrubník betonový obloukový vnější 780x150x250mm</t>
  </si>
  <si>
    <t>40</t>
  </si>
  <si>
    <t>916331112</t>
  </si>
  <si>
    <t>Osazení zahradního obrubníku betonového do lože z betonu s boční opěrou</t>
  </si>
  <si>
    <t>1122236760</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</si>
  <si>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</si>
  <si>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</si>
  <si>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41</t>
  </si>
  <si>
    <t>59217001</t>
  </si>
  <si>
    <t>obrubník betonový zahradní 1000x50x250mm</t>
  </si>
  <si>
    <t>191852023</t>
  </si>
  <si>
    <t>42</t>
  </si>
  <si>
    <t>919112111</t>
  </si>
  <si>
    <t>Řezání dilatačních spár š 4 mm hl do 60 mm příčných nebo podélných v živičném krytu</t>
  </si>
  <si>
    <t>1256890476</t>
  </si>
  <si>
    <t>Řezání dilatačních spár v živičném krytu  příčných nebo podélných, šířky 4 mm, hloubky do 60 mm</t>
  </si>
  <si>
    <t xml:space="preserve">Poznámka k souboru cen:
1. V cenách jsou započteny i náklady na vyčištění spár po řezání. </t>
  </si>
  <si>
    <t>43</t>
  </si>
  <si>
    <t>919121212</t>
  </si>
  <si>
    <t>Těsnění spár zálivkou za studena pro komůrky š 10 mm hl 20 mm bez těsnicího profilu</t>
  </si>
  <si>
    <t>-1577052412</t>
  </si>
  <si>
    <t>Utěsnění dilatačních spár zálivkou za studena  v cementobetonovém nebo živičném krytu včetně adhezního nátěru bez těsnicího profilu pod zálivkou, pro komůrky šířky 10 mm, hloubky 20 mm</t>
  </si>
  <si>
    <t xml:space="preserve">Poznámka k souboru cen:
1. V cenách jsou započteny i náklady na vyčištění spár před těsněním a zalitím a náklady na impregnaci, těsnění a zalití spár včetně dodání hmot. </t>
  </si>
  <si>
    <t>997</t>
  </si>
  <si>
    <t>Přesun sutě</t>
  </si>
  <si>
    <t>44</t>
  </si>
  <si>
    <t>997221551</t>
  </si>
  <si>
    <t>Vodorovná doprava suti ze sypkých materiálů do 1 km</t>
  </si>
  <si>
    <t>-1940450128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</si>
  <si>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</si>
  <si>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</si>
  <si>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45</t>
  </si>
  <si>
    <t>997221569</t>
  </si>
  <si>
    <t>Příplatek ZKD 1 km u vodorovné dopravy suti z kusových materiálů</t>
  </si>
  <si>
    <t>1845478437</t>
  </si>
  <si>
    <t>Vodorovná doprava suti  bez naložení, ale se složením a s hrubým urovnáním Příplatek k ceně za každý další i započatý 1 km přes 1 km</t>
  </si>
  <si>
    <t>25,559*9</t>
  </si>
  <si>
    <t>46</t>
  </si>
  <si>
    <t>997221615</t>
  </si>
  <si>
    <t>Poplatek za uložení na skládce (skládkovné) stavebního odpadu betonového kód odpadu 17 01 01</t>
  </si>
  <si>
    <t>-1328481012</t>
  </si>
  <si>
    <t>Poplatek za uložení stavebního odpadu na skládce (skládkovné) z prostého betonu zatříděného do Katalogu odpadů pod kódem 17 01 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</si>
  <si>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</si>
  <si>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25,559-4,645</t>
  </si>
  <si>
    <t>47</t>
  </si>
  <si>
    <t>997221645</t>
  </si>
  <si>
    <t>Poplatek za uložení na skládce (skládkovné) odpadu asfaltového bez dehtu kód odpadu 17 03 02</t>
  </si>
  <si>
    <t>-721527619</t>
  </si>
  <si>
    <t>Poplatek za uložení stavebního odpadu na skládce (skládkovné) asfaltového bez obsahu dehtu zatříděného do Katalogu odpadů pod kódem 17 03 02</t>
  </si>
  <si>
    <t>998</t>
  </si>
  <si>
    <t>Přesun hmot</t>
  </si>
  <si>
    <t>48</t>
  </si>
  <si>
    <t>998223011</t>
  </si>
  <si>
    <t>Přesun hmot pro pozemní komunikace s krytem dlážděným</t>
  </si>
  <si>
    <t>2046267891</t>
  </si>
  <si>
    <t>Přesun hmot pro pozemní komunikace s krytem dlážděným  dopravní vzdálenost do 200 m jakékoliv délky objektu</t>
  </si>
  <si>
    <t>VRN</t>
  </si>
  <si>
    <t>Vedlejší rozpočtové náklady</t>
  </si>
  <si>
    <t>VRN1</t>
  </si>
  <si>
    <t>Průzkumné, geodetické a projektové práce</t>
  </si>
  <si>
    <t>49</t>
  </si>
  <si>
    <t>012103000</t>
  </si>
  <si>
    <t>Geodetické práce před výstavbou</t>
  </si>
  <si>
    <t>…</t>
  </si>
  <si>
    <t>1024</t>
  </si>
  <si>
    <t>2100392949</t>
  </si>
  <si>
    <t>50</t>
  </si>
  <si>
    <t>013254000</t>
  </si>
  <si>
    <t>Dokumentace skutečného provedení stavby</t>
  </si>
  <si>
    <t>-1152663984</t>
  </si>
  <si>
    <t>VRN3</t>
  </si>
  <si>
    <t>Zařízení staveniště</t>
  </si>
  <si>
    <t>51</t>
  </si>
  <si>
    <t>030001000</t>
  </si>
  <si>
    <t>1634998817</t>
  </si>
  <si>
    <t>VRN7</t>
  </si>
  <si>
    <t>Provozní vlivy</t>
  </si>
  <si>
    <t>52</t>
  </si>
  <si>
    <t>070001000</t>
  </si>
  <si>
    <t>-1368391619</t>
  </si>
  <si>
    <t>411 - Veřejné osvětlení</t>
  </si>
  <si>
    <t>MON</t>
  </si>
  <si>
    <t>Montážní práce</t>
  </si>
  <si>
    <t>M46</t>
  </si>
  <si>
    <t>Zemní práce při montážích</t>
  </si>
  <si>
    <t>199000002</t>
  </si>
  <si>
    <t>Poplatek za skládku horniny 1-4</t>
  </si>
  <si>
    <t>979990112</t>
  </si>
  <si>
    <t>Poplatek za skládku suti - obalovaný asfalt</t>
  </si>
  <si>
    <t>460030072</t>
  </si>
  <si>
    <t>Bourání živičných povrchů tl. Vrstvy 5  - 10 cm, v ploše do 5 m2</t>
  </si>
  <si>
    <t>460030081</t>
  </si>
  <si>
    <t>Řezání spáry v asfaltu nebo betonu, v tloušťce vrstvy do 8-10 cm</t>
  </si>
  <si>
    <t>460080001</t>
  </si>
  <si>
    <t>Betonový základ do zeminy bez bednění</t>
  </si>
  <si>
    <t>460100004</t>
  </si>
  <si>
    <t>Pouzdro základu 350x1500 mm mimo osu trasy, atyp</t>
  </si>
  <si>
    <t>460200163</t>
  </si>
  <si>
    <t>Výkop kabelové rýhy 35/80 cm hor.3, ruční výkop rýhy</t>
  </si>
  <si>
    <t>460420022</t>
  </si>
  <si>
    <t>Zřízení kabelového lože v rýze š. do 65 cm z písku</t>
  </si>
  <si>
    <t>460490012</t>
  </si>
  <si>
    <t>Zakrytí kabelu výstražnou folií PVC, šířka 33 cm</t>
  </si>
  <si>
    <t>460570143</t>
  </si>
  <si>
    <t>Zához rýhy 35/60 cm, hornina třídy 3, se zhutněním</t>
  </si>
  <si>
    <t>460600001</t>
  </si>
  <si>
    <t>Naložení a odvoz zeminy, odvoz na vzdálenost 10000 m</t>
  </si>
  <si>
    <t>460650016</t>
  </si>
  <si>
    <t>Podkladová vrstva z betonu, z betonu prostého B 10</t>
  </si>
  <si>
    <t>460010022</t>
  </si>
  <si>
    <t>Vytýčení kabelové trasy podél silnice, délka trasy do 100 m</t>
  </si>
  <si>
    <t>km</t>
  </si>
  <si>
    <t>460650956</t>
  </si>
  <si>
    <t>Vyspravení překopu, Komunikace MK - ABJ, ABS</t>
  </si>
  <si>
    <t>460050703</t>
  </si>
  <si>
    <t>Jáma do 2 m3 pro stožár veřejného osvětlení, hor. 3</t>
  </si>
  <si>
    <t>460620013</t>
  </si>
  <si>
    <t>Provizorní úprava terénu v přírodní hornině 3</t>
  </si>
  <si>
    <t>M21</t>
  </si>
  <si>
    <t>Elektromontáže</t>
  </si>
  <si>
    <t>210192724</t>
  </si>
  <si>
    <t>283239995</t>
  </si>
  <si>
    <t>štítek Al/vosk-pruskyřice/PE - značení stožárů CL, 50 x 75 mm</t>
  </si>
  <si>
    <t>210204104</t>
  </si>
  <si>
    <t>Výložník ocelový 1ramený nad 35 kg, včetně nákladů na montážní plošinu</t>
  </si>
  <si>
    <t>316 75901253C</t>
  </si>
  <si>
    <t>316 75901253G</t>
  </si>
  <si>
    <t>výložník přechod PDC-1- 1500/114 FeZn, 2Z/Atyp</t>
  </si>
  <si>
    <t>Štítek označovací na stožár - lepený</t>
  </si>
  <si>
    <t>výložník přechod PDC-1- 3500/114 FeZn, 2Z/Atyp</t>
  </si>
  <si>
    <t>210204202</t>
  </si>
  <si>
    <t>Elektrovýzbroj stožáru pro 2 okruhy</t>
  </si>
  <si>
    <t>31679632</t>
  </si>
  <si>
    <t>stožárová výzbroj SV 9.16.4</t>
  </si>
  <si>
    <t>210202048</t>
  </si>
  <si>
    <t>Svítidlo, LED na výložník/nástevec/redukce</t>
  </si>
  <si>
    <t>34881183133</t>
  </si>
  <si>
    <t>AMPERA MIDI ZEBRA - 79W, 48LED/550mA/Cool white, 5145 pravá</t>
  </si>
  <si>
    <t>210220302</t>
  </si>
  <si>
    <t>Svorka hromosvodová nad 2 šrouby (ST, SJ, SR atd.)</t>
  </si>
  <si>
    <t>35441996</t>
  </si>
  <si>
    <t>svorka SR 3a</t>
  </si>
  <si>
    <t>310810016</t>
  </si>
  <si>
    <t>Kabel CYKY-m 750 V 5 x 2,5 mm2 volně uložený, D+M</t>
  </si>
  <si>
    <t>210010049</t>
  </si>
  <si>
    <t>Trubka ohebná Arot, korugovaná, 50 - 63 mm</t>
  </si>
  <si>
    <t>3457114702</t>
  </si>
  <si>
    <t>trubka kabelová chránička KOPOFLEX KF 09063</t>
  </si>
  <si>
    <t>210120029</t>
  </si>
  <si>
    <t>Pojistka, trubičková</t>
  </si>
  <si>
    <t>358248600121</t>
  </si>
  <si>
    <t>pjistka trubičková/skleněná 5 mm x 20 mm F 5,00 A</t>
  </si>
  <si>
    <t>210204004</t>
  </si>
  <si>
    <t>Stožár osvětlovací přechodový, ocel 6m</t>
  </si>
  <si>
    <t>316 75901223</t>
  </si>
  <si>
    <t>stožár přechod PC6 159-133-114 FeZn</t>
  </si>
  <si>
    <t>210204201</t>
  </si>
  <si>
    <t>Elektrovýzbroj stožáru pro 1 okruh</t>
  </si>
  <si>
    <t>31679626</t>
  </si>
  <si>
    <t>stožárová výzbroj SV 6.16.4</t>
  </si>
  <si>
    <t>210220020</t>
  </si>
  <si>
    <t>Vedení uzemňovací, rozpojitelné, FeZn 120mm2 - šroub</t>
  </si>
  <si>
    <t>35441895</t>
  </si>
  <si>
    <t>svorka připojovací SP kovových částí d 6-12 mm</t>
  </si>
  <si>
    <t>210220021</t>
  </si>
  <si>
    <t>Vedení uzemňovací v zemi FeZn do 120 mm2, včetně pásku FeZn 30 x 4 mm, D+M</t>
  </si>
  <si>
    <t>210220301</t>
  </si>
  <si>
    <t>Svorka hromosvodová do 2 šroubů (SS, SZ, SO)</t>
  </si>
  <si>
    <t>210810005</t>
  </si>
  <si>
    <t>Kabel CYKY-m 750 V 3 x 1,5 mm2 volně uložený</t>
  </si>
  <si>
    <t>34111032</t>
  </si>
  <si>
    <t xml:space="preserve">kabel silový s Cu jádrem 750 V, CYKY-J 3 x 1,5 mm2 </t>
  </si>
  <si>
    <t>904</t>
  </si>
  <si>
    <t>Hzs-zkoušky v rámci montáž. Prací, komplexní vyzkoušení</t>
  </si>
  <si>
    <t>hod</t>
  </si>
  <si>
    <t>180456170400</t>
  </si>
  <si>
    <t>Montážní plošina na autopod. 13,5 m MP13</t>
  </si>
  <si>
    <t>Sh</t>
  </si>
  <si>
    <t xml:space="preserve">Geodetické práce v průběhu výstavby, geodetické zaměření polohopisu a výškopisu stavby </t>
  </si>
  <si>
    <t>VRN4</t>
  </si>
  <si>
    <t>Inženýrská činnost</t>
  </si>
  <si>
    <t>044 R2</t>
  </si>
  <si>
    <t>0122 R1</t>
  </si>
  <si>
    <t>Výchozí revize elektro</t>
  </si>
  <si>
    <t>MON - Montážní práce</t>
  </si>
  <si>
    <t xml:space="preserve">    M46 - Zemní práce při montážích</t>
  </si>
  <si>
    <t xml:space="preserve">    M21 - Elektromontáže</t>
  </si>
  <si>
    <t xml:space="preserve">    VRN4 - Inženýrská činnost</t>
  </si>
  <si>
    <t>Veřejné osvětlení</t>
  </si>
  <si>
    <t>Ing. Jaroslav Karel (komunikace); Ing. Zbyněk Lubovský (VO)</t>
  </si>
  <si>
    <t>00260428</t>
  </si>
  <si>
    <t>CZ00260428</t>
  </si>
  <si>
    <t>Město Česká Lípa, nám. TGM 1, 470 36 Česká Lípa</t>
  </si>
  <si>
    <t>Vyplň údaj</t>
  </si>
  <si>
    <t>vyplň</t>
  </si>
  <si>
    <t>Návod na vyplnění</t>
  </si>
  <si>
    <t>Měnit lze pouze buňky se žlutým podbarvením!
1) na prvním listu Rekapitulace stavby vyplňte v sestavě
    a) Souhrnný list
       - údaje o Uchazeči
         (přenesou se do ostatních sestav i v jiných listech)
2) na vybraných listech vyplňte v sestavě
    a) Krycí list
       - údaje o Uchazeči, pokud se liší od údajů o Uchazeči na Souhrnném 
         listu
         (údaje se přenesou do ostatních sestav v daném listu)
    b) Celkové náklady za stavbu
       - ceny u položek
       - množství, pokud má žluté podbarvení
       - a v případě potřeby poznámku (ta je ve skrytém sloupci)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</si>
  <si>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</si>
  <si>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</si>
  <si>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</si>
  <si>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</si>
  <si>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</si>
  <si>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</si>
  <si>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</si>
  <si>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</si>
  <si>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</si>
  <si>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</si>
  <si>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</si>
  <si>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</si>
  <si>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</si>
  <si>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</si>
  <si>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</si>
  <si>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</si>
  <si>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</si>
  <si>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</si>
  <si>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</si>
  <si>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</si>
  <si>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</si>
  <si>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</si>
  <si>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</si>
  <si>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</si>
  <si>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</si>
  <si>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</si>
  <si>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</si>
  <si>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</si>
  <si>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</si>
  <si>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</si>
  <si>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</si>
  <si>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</si>
  <si>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</si>
  <si>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</si>
  <si>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</si>
  <si>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</si>
  <si>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</si>
  <si>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</si>
  <si>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</si>
  <si>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</si>
  <si>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</si>
  <si>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</si>
  <si>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</si>
  <si>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</si>
  <si>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</si>
  <si>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</si>
  <si>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</si>
  <si>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</si>
  <si>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</si>
  <si>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</si>
  <si>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</si>
  <si>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</si>
  <si>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</si>
  <si>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</si>
  <si>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</si>
  <si>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</si>
  <si>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</si>
  <si>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</si>
  <si>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</si>
  <si>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</si>
  <si>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</si>
  <si>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</si>
  <si>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</si>
  <si>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</si>
  <si>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</si>
  <si>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</si>
  <si>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</si>
  <si>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</si>
  <si>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</si>
  <si>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</si>
  <si>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</si>
  <si>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</si>
  <si>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</si>
  <si>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</si>
  <si>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</si>
  <si>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</si>
  <si>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</si>
  <si>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</si>
  <si>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</si>
  <si>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</si>
  <si>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</si>
  <si>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</si>
  <si>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</si>
  <si>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</si>
  <si>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</si>
  <si>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</si>
  <si>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</si>
  <si>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</si>
  <si>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</si>
  <si>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</si>
  <si>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</si>
  <si>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</si>
  <si>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</si>
  <si>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</si>
  <si>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</si>
  <si>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</si>
  <si>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</si>
  <si>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</si>
  <si>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</si>
  <si>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</si>
  <si>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</si>
  <si>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</si>
  <si>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</si>
  <si>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</si>
  <si>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</si>
  <si>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</si>
  <si>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</si>
  <si>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</si>
  <si>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</si>
  <si>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</si>
  <si>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</si>
  <si>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</si>
  <si>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</si>
  <si>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</si>
  <si>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</si>
  <si>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</si>
  <si>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</si>
  <si>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</si>
  <si>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</si>
  <si>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</si>
  <si>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</si>
  <si>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</si>
  <si>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</si>
  <si>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</si>
  <si>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</si>
  <si>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</si>
  <si>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</si>
  <si>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</si>
  <si>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</si>
  <si>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</si>
  <si>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</si>
  <si>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</si>
  <si>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</si>
  <si>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</si>
  <si>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</si>
  <si>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</si>
  <si>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</si>
  <si>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</si>
  <si>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</si>
  <si>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</si>
  <si>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</si>
  <si>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</si>
  <si>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</si>
  <si>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</si>
  <si>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</si>
  <si>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</si>
  <si>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</si>
  <si>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</si>
  <si>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</si>
  <si>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</si>
  <si>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</si>
  <si>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</si>
  <si>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</si>
  <si>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</si>
  <si>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</si>
  <si>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</si>
  <si>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</si>
  <si>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</si>
  <si>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</si>
  <si>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</si>
  <si>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</si>
  <si>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</si>
  <si>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</si>
  <si>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</si>
  <si>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</si>
  <si>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</si>
  <si>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</si>
  <si>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</si>
  <si>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</si>
  <si>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</si>
  <si>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</si>
  <si>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</si>
  <si>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</si>
  <si>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</si>
  <si>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</si>
  <si>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</si>
  <si>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</si>
  <si>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</si>
  <si>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</si>
  <si>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</si>
  <si>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</si>
  <si>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</si>
  <si>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</si>
  <si>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</si>
  <si>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dle SoD čl. 2, odst. 2.5.1</t>
  </si>
  <si>
    <t>dle SoD čl. 2, odst. 2.5.2</t>
  </si>
  <si>
    <t>Revize a zkoušky</t>
  </si>
  <si>
    <t>040001000</t>
  </si>
  <si>
    <t>dle SoD čl. 2, odst. 2.5.3</t>
  </si>
  <si>
    <t>040002000</t>
  </si>
  <si>
    <t>Koordinační činnost</t>
  </si>
  <si>
    <t>dle SoD čl. 2, odst. 2.5.4</t>
  </si>
  <si>
    <t>dle SoD čl. 2, odst. 2.5.6</t>
  </si>
  <si>
    <t>VRN5</t>
  </si>
  <si>
    <t>Finanční náklady</t>
  </si>
  <si>
    <t>050001000</t>
  </si>
  <si>
    <t>Pojištění stavby</t>
  </si>
  <si>
    <t>dle SoD čl. 2, odst. 2.5.5</t>
  </si>
  <si>
    <t>040003000</t>
  </si>
  <si>
    <t>Fotodokumentace stavby</t>
  </si>
  <si>
    <t>dle SoD čl. 2, odst. 2.5.7</t>
  </si>
  <si>
    <t xml:space="preserve">    VRN5 - Finanční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</si>
</sst>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b/>
      <sz val="12"/>
      <color rgb="FF969696"/>
      <name val="Arial CE"/>
      <family val="2"/>
    </font>
    <font>
      <b/>
      <sz val="8"/>
      <color rgb="FF969696"/>
      <name val="Arial CE"/>
      <family val="2"/>
    </font>
    <font>
      <sz val="8"/>
      <name val="Trebuchet MS"/>
      <family val="2"/>
    </font>
    <font>
      <b/>
      <sz val="16"/>
      <name val="Trebuchet MS"/>
      <family val="2"/>
    </font>
    <font>
      <b/>
      <sz val="11"/>
      <name val="Trebuchet MS"/>
      <family val="2"/>
    </font>
    <font>
      <sz val="9"/>
      <name val="Trebuchet MS"/>
      <family val="2"/>
    </font>
    <font>
      <i/>
      <sz val="9"/>
      <name val="Trebuchet MS"/>
      <family val="2"/>
    </font>
    <font>
      <b/>
      <sz val="9"/>
      <name val="Trebuchet MS"/>
      <family val="2"/>
    </font>
    <font>
      <sz val="10"/>
      <name val="Trebuchet MS"/>
      <family val="2"/>
    </font>
    <font>
      <sz val="11"/>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hair">
        <color rgb="FF969696"/>
      </left>
      <right style="hair">
        <color rgb="FF969696"/>
      </right>
      <top style="hair">
        <color rgb="FF969696"/>
      </top>
      <bottom style="hair">
        <color rgb="FF96969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0" fontId="39" fillId="0" borderId="0">
      <alignment/>
      <protection/>
    </xf>
  </cellStyleXfs>
  <cellXfs count="300">
    <xf numFmtId="0" fontId="0" fillId="0" borderId="0" xfId="0"/>
    <xf numFmtId="0" fontId="0" fillId="0" borderId="0" xfId="0" applyProtection="1">
      <protection/>
    </xf>
    <xf numFmtId="49"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11" fillId="0" borderId="0" xfId="0" applyFont="1" applyAlignment="1" applyProtection="1">
      <alignment horizontal="left" vertical="center"/>
      <protection/>
    </xf>
    <xf numFmtId="0" fontId="12" fillId="0" borderId="0" xfId="0" applyFont="1" applyFill="1" applyAlignment="1" applyProtection="1">
      <alignment horizontal="center" vertical="center"/>
      <protection/>
    </xf>
    <xf numFmtId="0" fontId="0" fillId="0" borderId="0" xfId="0" applyFill="1"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13"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37"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0" fillId="0" borderId="0" xfId="0" applyProtection="1">
      <protection/>
    </xf>
    <xf numFmtId="0" fontId="38"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38"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pplyProtection="1">
      <alignment vertical="center"/>
      <protection/>
    </xf>
    <xf numFmtId="0" fontId="0" fillId="0" borderId="3" xfId="0"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0" fontId="2" fillId="0" borderId="3" xfId="0" applyFont="1" applyBorder="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15" fillId="0" borderId="0" xfId="0" applyNumberFormat="1" applyFont="1" applyAlignment="1" applyProtection="1">
      <alignment vertical="center"/>
      <protection/>
    </xf>
    <xf numFmtId="0" fontId="15"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1" xfId="0" applyFont="1" applyBorder="1" applyAlignment="1" applyProtection="1">
      <alignment horizontal="center" vertical="center"/>
      <protection/>
    </xf>
    <xf numFmtId="0" fontId="17" fillId="0" borderId="12" xfId="0" applyFont="1" applyBorder="1" applyAlignment="1" applyProtection="1">
      <alignment horizontal="lef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0" xfId="0" applyFont="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23" fillId="0" borderId="0" xfId="20" applyFont="1" applyAlignment="1" applyProtection="1">
      <alignment horizontal="center" vertical="center"/>
      <protection/>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39" fillId="0" borderId="0" xfId="21" applyAlignment="1" applyProtection="1">
      <alignment vertical="top"/>
      <protection locked="0"/>
    </xf>
    <xf numFmtId="0" fontId="39" fillId="0" borderId="0" xfId="21">
      <alignment/>
      <protection/>
    </xf>
    <xf numFmtId="0" fontId="39" fillId="0" borderId="22" xfId="21" applyFont="1" applyBorder="1" applyAlignment="1" applyProtection="1">
      <alignment vertical="center" wrapText="1"/>
      <protection locked="0"/>
    </xf>
    <xf numFmtId="0" fontId="39" fillId="0" borderId="23" xfId="21" applyFont="1" applyBorder="1" applyAlignment="1" applyProtection="1">
      <alignment vertical="center" wrapText="1"/>
      <protection locked="0"/>
    </xf>
    <xf numFmtId="0" fontId="39" fillId="0" borderId="24" xfId="21" applyFont="1" applyBorder="1" applyAlignment="1" applyProtection="1">
      <alignment vertical="center" wrapText="1"/>
      <protection locked="0"/>
    </xf>
    <xf numFmtId="0" fontId="39" fillId="0" borderId="25" xfId="21" applyFont="1" applyBorder="1" applyAlignment="1" applyProtection="1">
      <alignment horizontal="center" vertical="center" wrapText="1"/>
      <protection locked="0"/>
    </xf>
    <xf numFmtId="0" fontId="40" fillId="0" borderId="0" xfId="21" applyFont="1" applyAlignment="1" applyProtection="1">
      <alignment horizontal="center" vertical="center" wrapText="1"/>
      <protection locked="0"/>
    </xf>
    <xf numFmtId="0" fontId="39" fillId="0" borderId="26" xfId="21" applyFont="1" applyBorder="1" applyAlignment="1" applyProtection="1">
      <alignment horizontal="center" vertical="center" wrapText="1"/>
      <protection locked="0"/>
    </xf>
    <xf numFmtId="0" fontId="39" fillId="0" borderId="0" xfId="21" applyAlignment="1" applyProtection="1">
      <alignment horizontal="center" vertical="center"/>
      <protection locked="0"/>
    </xf>
    <xf numFmtId="0" fontId="39" fillId="0" borderId="25" xfId="21" applyFont="1" applyBorder="1" applyAlignment="1" applyProtection="1">
      <alignment vertical="center" wrapText="1"/>
      <protection locked="0"/>
    </xf>
    <xf numFmtId="0" fontId="41" fillId="0" borderId="27" xfId="21" applyFont="1" applyBorder="1" applyAlignment="1" applyProtection="1">
      <alignment horizontal="left" wrapText="1"/>
      <protection locked="0"/>
    </xf>
    <xf numFmtId="0" fontId="39" fillId="0" borderId="26" xfId="21" applyFont="1" applyBorder="1" applyAlignment="1" applyProtection="1">
      <alignment vertical="center" wrapText="1"/>
      <protection locked="0"/>
    </xf>
    <xf numFmtId="0" fontId="41" fillId="0" borderId="0" xfId="21" applyFont="1" applyAlignment="1" applyProtection="1">
      <alignment horizontal="left" vertical="center" wrapText="1"/>
      <protection locked="0"/>
    </xf>
    <xf numFmtId="0" fontId="42" fillId="0" borderId="0" xfId="21" applyFont="1" applyAlignment="1" applyProtection="1">
      <alignment horizontal="left" vertical="center" wrapText="1"/>
      <protection locked="0"/>
    </xf>
    <xf numFmtId="0" fontId="42" fillId="0" borderId="25" xfId="21" applyFont="1" applyBorder="1" applyAlignment="1" applyProtection="1">
      <alignment vertical="center" wrapText="1"/>
      <protection locked="0"/>
    </xf>
    <xf numFmtId="0" fontId="42" fillId="0" borderId="0" xfId="21" applyFont="1" applyAlignment="1" applyProtection="1">
      <alignment horizontal="left" vertical="center" wrapText="1"/>
      <protection locked="0"/>
    </xf>
    <xf numFmtId="0" fontId="42" fillId="0" borderId="0" xfId="21" applyFont="1" applyAlignment="1" applyProtection="1">
      <alignment vertical="center" wrapText="1"/>
      <protection locked="0"/>
    </xf>
    <xf numFmtId="0" fontId="42" fillId="0" borderId="0" xfId="21" applyFont="1" applyAlignment="1" applyProtection="1">
      <alignment vertical="center"/>
      <protection locked="0"/>
    </xf>
    <xf numFmtId="0" fontId="42" fillId="0" borderId="0" xfId="21" applyFont="1" applyAlignment="1" applyProtection="1">
      <alignment horizontal="left" vertical="center"/>
      <protection locked="0"/>
    </xf>
    <xf numFmtId="49" fontId="42" fillId="0" borderId="0" xfId="21" applyNumberFormat="1" applyFont="1" applyAlignment="1" applyProtection="1">
      <alignment horizontal="left" vertical="center" wrapText="1"/>
      <protection locked="0"/>
    </xf>
    <xf numFmtId="49" fontId="42" fillId="0" borderId="0" xfId="21" applyNumberFormat="1" applyFont="1" applyAlignment="1" applyProtection="1">
      <alignment vertical="center" wrapText="1"/>
      <protection locked="0"/>
    </xf>
    <xf numFmtId="0" fontId="39" fillId="0" borderId="28" xfId="21" applyFont="1" applyBorder="1" applyAlignment="1" applyProtection="1">
      <alignment vertical="center" wrapText="1"/>
      <protection locked="0"/>
    </xf>
    <xf numFmtId="0" fontId="45" fillId="0" borderId="27" xfId="21" applyFont="1" applyBorder="1" applyAlignment="1" applyProtection="1">
      <alignment vertical="center" wrapText="1"/>
      <protection locked="0"/>
    </xf>
    <xf numFmtId="0" fontId="39" fillId="0" borderId="29" xfId="21" applyFont="1" applyBorder="1" applyAlignment="1" applyProtection="1">
      <alignment vertical="center" wrapText="1"/>
      <protection locked="0"/>
    </xf>
    <xf numFmtId="0" fontId="39" fillId="0" borderId="0" xfId="21" applyFont="1" applyAlignment="1" applyProtection="1">
      <alignment vertical="top"/>
      <protection locked="0"/>
    </xf>
    <xf numFmtId="0" fontId="39" fillId="0" borderId="22" xfId="21" applyFont="1" applyBorder="1" applyAlignment="1" applyProtection="1">
      <alignment horizontal="left" vertical="center"/>
      <protection locked="0"/>
    </xf>
    <xf numFmtId="0" fontId="39" fillId="0" borderId="23" xfId="21" applyFont="1" applyBorder="1" applyAlignment="1" applyProtection="1">
      <alignment horizontal="left" vertical="center"/>
      <protection locked="0"/>
    </xf>
    <xf numFmtId="0" fontId="39" fillId="0" borderId="24" xfId="21" applyFont="1" applyBorder="1" applyAlignment="1" applyProtection="1">
      <alignment horizontal="left" vertical="center"/>
      <protection locked="0"/>
    </xf>
    <xf numFmtId="0" fontId="39" fillId="0" borderId="25" xfId="21" applyFont="1" applyBorder="1" applyAlignment="1" applyProtection="1">
      <alignment horizontal="left" vertical="center"/>
      <protection locked="0"/>
    </xf>
    <xf numFmtId="0" fontId="40" fillId="0" borderId="0" xfId="21" applyFont="1" applyAlignment="1" applyProtection="1">
      <alignment horizontal="center" vertical="center"/>
      <protection locked="0"/>
    </xf>
    <xf numFmtId="0" fontId="39" fillId="0" borderId="26" xfId="21" applyFont="1" applyBorder="1" applyAlignment="1" applyProtection="1">
      <alignment horizontal="left" vertical="center"/>
      <protection locked="0"/>
    </xf>
    <xf numFmtId="0" fontId="41" fillId="0" borderId="0" xfId="21" applyFont="1" applyAlignment="1" applyProtection="1">
      <alignment horizontal="left" vertical="center"/>
      <protection locked="0"/>
    </xf>
    <xf numFmtId="0" fontId="46" fillId="0" borderId="0" xfId="21" applyFont="1" applyAlignment="1" applyProtection="1">
      <alignment horizontal="left" vertical="center"/>
      <protection locked="0"/>
    </xf>
    <xf numFmtId="0" fontId="41" fillId="0" borderId="27" xfId="21" applyFont="1" applyBorder="1" applyAlignment="1" applyProtection="1">
      <alignment horizontal="left" vertical="center"/>
      <protection locked="0"/>
    </xf>
    <xf numFmtId="0" fontId="41" fillId="0" borderId="27" xfId="21" applyFont="1" applyBorder="1" applyAlignment="1" applyProtection="1">
      <alignment horizontal="center" vertical="center"/>
      <protection locked="0"/>
    </xf>
    <xf numFmtId="0" fontId="46" fillId="0" borderId="27" xfId="21" applyFont="1" applyBorder="1" applyAlignment="1" applyProtection="1">
      <alignment horizontal="left" vertical="center"/>
      <protection locked="0"/>
    </xf>
    <xf numFmtId="0" fontId="44" fillId="0" borderId="0" xfId="21" applyFont="1" applyAlignment="1" applyProtection="1">
      <alignment horizontal="left" vertical="center"/>
      <protection locked="0"/>
    </xf>
    <xf numFmtId="0" fontId="42" fillId="0" borderId="0" xfId="21" applyFont="1" applyAlignment="1" applyProtection="1">
      <alignment horizontal="center" vertical="center"/>
      <protection locked="0"/>
    </xf>
    <xf numFmtId="0" fontId="42" fillId="0" borderId="25" xfId="21" applyFont="1" applyBorder="1" applyAlignment="1" applyProtection="1">
      <alignment horizontal="left" vertical="center"/>
      <protection locked="0"/>
    </xf>
    <xf numFmtId="0" fontId="39" fillId="0" borderId="28" xfId="21" applyFont="1" applyBorder="1" applyAlignment="1" applyProtection="1">
      <alignment horizontal="left" vertical="center"/>
      <protection locked="0"/>
    </xf>
    <xf numFmtId="0" fontId="45" fillId="0" borderId="27" xfId="21" applyFont="1" applyBorder="1" applyAlignment="1" applyProtection="1">
      <alignment horizontal="left" vertical="center"/>
      <protection locked="0"/>
    </xf>
    <xf numFmtId="0" fontId="39" fillId="0" borderId="29" xfId="21" applyFont="1" applyBorder="1" applyAlignment="1" applyProtection="1">
      <alignment horizontal="left" vertical="center"/>
      <protection locked="0"/>
    </xf>
    <xf numFmtId="0" fontId="39" fillId="0" borderId="0" xfId="21" applyFont="1" applyAlignment="1" applyProtection="1">
      <alignment horizontal="left" vertical="center"/>
      <protection locked="0"/>
    </xf>
    <xf numFmtId="0" fontId="45" fillId="0" borderId="0" xfId="21" applyFont="1" applyAlignment="1" applyProtection="1">
      <alignment horizontal="left" vertical="center"/>
      <protection locked="0"/>
    </xf>
    <xf numFmtId="0" fontId="42" fillId="0" borderId="27" xfId="21" applyFont="1" applyBorder="1" applyAlignment="1" applyProtection="1">
      <alignment horizontal="left" vertical="center"/>
      <protection locked="0"/>
    </xf>
    <xf numFmtId="0" fontId="39" fillId="0" borderId="0" xfId="21" applyFont="1" applyAlignment="1" applyProtection="1">
      <alignment horizontal="left" vertical="center" wrapText="1"/>
      <protection locked="0"/>
    </xf>
    <xf numFmtId="0" fontId="42" fillId="0" borderId="0" xfId="21" applyFont="1" applyAlignment="1" applyProtection="1">
      <alignment horizontal="center" vertical="center" wrapText="1"/>
      <protection locked="0"/>
    </xf>
    <xf numFmtId="0" fontId="39" fillId="0" borderId="22" xfId="21" applyFont="1" applyBorder="1" applyAlignment="1" applyProtection="1">
      <alignment horizontal="left" vertical="center" wrapText="1"/>
      <protection locked="0"/>
    </xf>
    <xf numFmtId="0" fontId="39" fillId="0" borderId="23" xfId="21" applyFont="1" applyBorder="1" applyAlignment="1" applyProtection="1">
      <alignment horizontal="left" vertical="center" wrapText="1"/>
      <protection locked="0"/>
    </xf>
    <xf numFmtId="0" fontId="39" fillId="0" borderId="24" xfId="21" applyFont="1" applyBorder="1" applyAlignment="1" applyProtection="1">
      <alignment horizontal="left" vertical="center" wrapText="1"/>
      <protection locked="0"/>
    </xf>
    <xf numFmtId="0" fontId="39" fillId="0" borderId="25" xfId="21" applyFont="1" applyBorder="1" applyAlignment="1" applyProtection="1">
      <alignment horizontal="left" vertical="center" wrapText="1"/>
      <protection locked="0"/>
    </xf>
    <xf numFmtId="0" fontId="39" fillId="0" borderId="26" xfId="21" applyFont="1" applyBorder="1" applyAlignment="1" applyProtection="1">
      <alignment horizontal="left" vertical="center" wrapText="1"/>
      <protection locked="0"/>
    </xf>
    <xf numFmtId="0" fontId="46" fillId="0" borderId="25" xfId="21" applyFont="1" applyBorder="1" applyAlignment="1" applyProtection="1">
      <alignment horizontal="left" vertical="center" wrapText="1"/>
      <protection locked="0"/>
    </xf>
    <xf numFmtId="0" fontId="46" fillId="0" borderId="26" xfId="21" applyFont="1" applyBorder="1" applyAlignment="1" applyProtection="1">
      <alignment horizontal="left" vertical="center" wrapText="1"/>
      <protection locked="0"/>
    </xf>
    <xf numFmtId="0" fontId="42" fillId="0" borderId="25" xfId="21" applyFont="1" applyBorder="1" applyAlignment="1" applyProtection="1">
      <alignment horizontal="left" vertical="center" wrapText="1"/>
      <protection locked="0"/>
    </xf>
    <xf numFmtId="0" fontId="42" fillId="0" borderId="26" xfId="21" applyFont="1" applyBorder="1" applyAlignment="1" applyProtection="1">
      <alignment horizontal="left" vertical="center" wrapText="1"/>
      <protection locked="0"/>
    </xf>
    <xf numFmtId="0" fontId="42" fillId="0" borderId="26" xfId="21" applyFont="1" applyBorder="1" applyAlignment="1" applyProtection="1">
      <alignment horizontal="left" vertical="center"/>
      <protection locked="0"/>
    </xf>
    <xf numFmtId="0" fontId="42" fillId="0" borderId="28" xfId="21" applyFont="1" applyBorder="1" applyAlignment="1" applyProtection="1">
      <alignment horizontal="left" vertical="center" wrapText="1"/>
      <protection locked="0"/>
    </xf>
    <xf numFmtId="0" fontId="42" fillId="0" borderId="27" xfId="21" applyFont="1" applyBorder="1" applyAlignment="1" applyProtection="1">
      <alignment horizontal="left" vertical="center" wrapText="1"/>
      <protection locked="0"/>
    </xf>
    <xf numFmtId="0" fontId="42" fillId="0" borderId="29" xfId="21" applyFont="1" applyBorder="1" applyAlignment="1" applyProtection="1">
      <alignment horizontal="left" vertical="center" wrapText="1"/>
      <protection locked="0"/>
    </xf>
    <xf numFmtId="0" fontId="42" fillId="0" borderId="0" xfId="21" applyFont="1" applyAlignment="1" applyProtection="1">
      <alignment horizontal="left" vertical="top"/>
      <protection locked="0"/>
    </xf>
    <xf numFmtId="0" fontId="42" fillId="0" borderId="0" xfId="21" applyFont="1" applyAlignment="1" applyProtection="1">
      <alignment horizontal="center" vertical="top"/>
      <protection locked="0"/>
    </xf>
    <xf numFmtId="0" fontId="42" fillId="0" borderId="28" xfId="21" applyFont="1" applyBorder="1" applyAlignment="1" applyProtection="1">
      <alignment horizontal="left" vertical="center"/>
      <protection locked="0"/>
    </xf>
    <xf numFmtId="0" fontId="42" fillId="0" borderId="29" xfId="21" applyFont="1" applyBorder="1" applyAlignment="1" applyProtection="1">
      <alignment horizontal="left" vertical="center"/>
      <protection locked="0"/>
    </xf>
    <xf numFmtId="0" fontId="46" fillId="0" borderId="0" xfId="21" applyFont="1" applyAlignment="1" applyProtection="1">
      <alignment vertical="center"/>
      <protection locked="0"/>
    </xf>
    <xf numFmtId="0" fontId="41" fillId="0" borderId="0" xfId="21" applyFont="1" applyAlignment="1" applyProtection="1">
      <alignment vertical="center"/>
      <protection locked="0"/>
    </xf>
    <xf numFmtId="0" fontId="46" fillId="0" borderId="27" xfId="21" applyFont="1" applyBorder="1" applyAlignment="1" applyProtection="1">
      <alignment vertical="center"/>
      <protection locked="0"/>
    </xf>
    <xf numFmtId="0" fontId="41" fillId="0" borderId="27" xfId="21" applyFont="1" applyBorder="1" applyAlignment="1" applyProtection="1">
      <alignment vertical="center"/>
      <protection locked="0"/>
    </xf>
    <xf numFmtId="49" fontId="42" fillId="0" borderId="0" xfId="21" applyNumberFormat="1" applyFont="1" applyAlignment="1" applyProtection="1">
      <alignment horizontal="left" vertical="center"/>
      <protection locked="0"/>
    </xf>
    <xf numFmtId="0" fontId="39" fillId="0" borderId="27" xfId="21" applyBorder="1" applyAlignment="1" applyProtection="1">
      <alignment vertical="top"/>
      <protection locked="0"/>
    </xf>
    <xf numFmtId="0" fontId="41" fillId="0" borderId="27" xfId="21" applyFont="1" applyBorder="1" applyAlignment="1" applyProtection="1">
      <alignment horizontal="left"/>
      <protection locked="0"/>
    </xf>
    <xf numFmtId="0" fontId="46" fillId="0" borderId="27" xfId="21" applyFont="1" applyBorder="1" applyProtection="1">
      <alignment/>
      <protection locked="0"/>
    </xf>
    <xf numFmtId="0" fontId="41" fillId="0" borderId="27" xfId="21" applyFont="1" applyBorder="1" applyAlignment="1" applyProtection="1">
      <alignment horizontal="left"/>
      <protection locked="0"/>
    </xf>
    <xf numFmtId="0" fontId="42" fillId="0" borderId="0" xfId="21" applyFont="1" applyAlignment="1" applyProtection="1">
      <alignment horizontal="left" vertical="center"/>
      <protection locked="0"/>
    </xf>
    <xf numFmtId="0" fontId="39" fillId="0" borderId="25" xfId="21" applyFont="1" applyBorder="1" applyAlignment="1" applyProtection="1">
      <alignment vertical="top"/>
      <protection locked="0"/>
    </xf>
    <xf numFmtId="0" fontId="42" fillId="0" borderId="0" xfId="21" applyFont="1" applyAlignment="1" applyProtection="1">
      <alignment horizontal="left" vertical="top"/>
      <protection locked="0"/>
    </xf>
    <xf numFmtId="0" fontId="39" fillId="0" borderId="26" xfId="21" applyFont="1" applyBorder="1" applyAlignment="1" applyProtection="1">
      <alignment vertical="top"/>
      <protection locked="0"/>
    </xf>
    <xf numFmtId="0" fontId="39" fillId="0" borderId="0" xfId="21" applyFont="1" applyAlignment="1" applyProtection="1">
      <alignment horizontal="center" vertical="center"/>
      <protection locked="0"/>
    </xf>
    <xf numFmtId="0" fontId="39" fillId="0" borderId="0" xfId="21" applyFont="1" applyAlignment="1" applyProtection="1">
      <alignment horizontal="left" vertical="top"/>
      <protection locked="0"/>
    </xf>
    <xf numFmtId="0" fontId="39" fillId="0" borderId="28" xfId="21" applyFont="1" applyBorder="1" applyAlignment="1" applyProtection="1">
      <alignment vertical="top"/>
      <protection locked="0"/>
    </xf>
    <xf numFmtId="0" fontId="39" fillId="0" borderId="27" xfId="21" applyFont="1" applyBorder="1" applyAlignment="1" applyProtection="1">
      <alignment vertical="top"/>
      <protection locked="0"/>
    </xf>
    <xf numFmtId="0" fontId="39" fillId="0" borderId="29" xfId="21" applyFont="1" applyBorder="1" applyAlignment="1" applyProtection="1">
      <alignment vertical="top"/>
      <protection locked="0"/>
    </xf>
    <xf numFmtId="0" fontId="27"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14" fillId="0" borderId="0" xfId="0"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18"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4" borderId="0" xfId="0" applyFont="1" applyFill="1" applyAlignment="1" applyProtection="1">
      <alignment vertical="center"/>
      <protection/>
    </xf>
    <xf numFmtId="0" fontId="5" fillId="4" borderId="6" xfId="0" applyFont="1" applyFill="1" applyBorder="1" applyAlignment="1" applyProtection="1">
      <alignment horizontal="left" vertical="center"/>
      <protection/>
    </xf>
    <xf numFmtId="0" fontId="5" fillId="4" borderId="7" xfId="0" applyFont="1" applyFill="1" applyBorder="1" applyAlignment="1" applyProtection="1">
      <alignment horizontal="right" vertical="center"/>
      <protection/>
    </xf>
    <xf numFmtId="0" fontId="5" fillId="4" borderId="7" xfId="0" applyFont="1" applyFill="1" applyBorder="1" applyAlignment="1" applyProtection="1">
      <alignment horizontal="center" vertical="center"/>
      <protection/>
    </xf>
    <xf numFmtId="4" fontId="5" fillId="4" borderId="7" xfId="0" applyNumberFormat="1" applyFont="1" applyFill="1" applyBorder="1" applyAlignment="1" applyProtection="1">
      <alignment vertical="center"/>
      <protection/>
    </xf>
    <xf numFmtId="0" fontId="0" fillId="4" borderId="8" xfId="0" applyFont="1" applyFill="1" applyBorder="1" applyAlignment="1" applyProtection="1">
      <alignment vertical="center"/>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right" vertical="center"/>
      <protection/>
    </xf>
    <xf numFmtId="0" fontId="3"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3" xfId="0" applyFont="1" applyBorder="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0" xfId="0" applyAlignment="1" applyProtection="1">
      <alignment horizontal="center" vertical="center" wrapText="1"/>
      <protection/>
    </xf>
    <xf numFmtId="4" fontId="21" fillId="0" borderId="0" xfId="0" applyNumberFormat="1" applyFont="1" applyAlignment="1" applyProtection="1">
      <alignment/>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pplyProtection="1">
      <alignment vertical="center"/>
      <protection/>
    </xf>
    <xf numFmtId="0" fontId="9" fillId="0" borderId="0" xfId="0" applyFont="1" applyAlignment="1" applyProtection="1">
      <alignment/>
      <protection/>
    </xf>
    <xf numFmtId="0" fontId="9" fillId="0" borderId="3"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9" fillId="0" borderId="30" xfId="0" applyFont="1" applyBorder="1" applyAlignment="1" applyProtection="1">
      <alignment horizontal="center" vertical="center"/>
      <protection/>
    </xf>
    <xf numFmtId="49" fontId="19" fillId="0" borderId="30" xfId="0" applyNumberFormat="1" applyFont="1" applyBorder="1" applyAlignment="1" applyProtection="1">
      <alignment horizontal="left" vertical="center" wrapText="1"/>
      <protection/>
    </xf>
    <xf numFmtId="0" fontId="19" fillId="0" borderId="30" xfId="0" applyFont="1" applyBorder="1" applyAlignment="1" applyProtection="1">
      <alignment horizontal="left" vertical="center" wrapText="1"/>
      <protection/>
    </xf>
    <xf numFmtId="0" fontId="19" fillId="0" borderId="30" xfId="0" applyFont="1" applyBorder="1" applyAlignment="1" applyProtection="1">
      <alignment horizontal="center" vertical="center" wrapText="1"/>
      <protection/>
    </xf>
    <xf numFmtId="167" fontId="19" fillId="0" borderId="30" xfId="0" applyNumberFormat="1" applyFont="1" applyBorder="1" applyAlignment="1" applyProtection="1">
      <alignment vertical="center"/>
      <protection/>
    </xf>
    <xf numFmtId="4" fontId="19" fillId="0" borderId="30" xfId="0" applyNumberFormat="1" applyFont="1" applyBorder="1" applyAlignment="1" applyProtection="1">
      <alignment vertical="center"/>
      <protection/>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3" fillId="0" borderId="0" xfId="0" applyFont="1" applyAlignment="1" applyProtection="1">
      <alignment vertical="center" wrapText="1"/>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34" fillId="0" borderId="30" xfId="0" applyFont="1" applyBorder="1" applyAlignment="1" applyProtection="1">
      <alignment horizontal="center" vertical="center"/>
      <protection/>
    </xf>
    <xf numFmtId="49" fontId="34" fillId="0" borderId="30" xfId="0" applyNumberFormat="1" applyFont="1" applyBorder="1" applyAlignment="1" applyProtection="1">
      <alignment horizontal="left" vertical="center" wrapText="1"/>
      <protection/>
    </xf>
    <xf numFmtId="0" fontId="34" fillId="0" borderId="30" xfId="0" applyFont="1" applyBorder="1" applyAlignment="1" applyProtection="1">
      <alignment horizontal="left" vertical="center" wrapText="1"/>
      <protection/>
    </xf>
    <xf numFmtId="0" fontId="34" fillId="0" borderId="30" xfId="0" applyFont="1" applyBorder="1" applyAlignment="1" applyProtection="1">
      <alignment horizontal="center" vertical="center" wrapText="1"/>
      <protection/>
    </xf>
    <xf numFmtId="167" fontId="34" fillId="0" borderId="30" xfId="0" applyNumberFormat="1" applyFont="1" applyBorder="1" applyAlignment="1" applyProtection="1">
      <alignment vertical="center"/>
      <protection/>
    </xf>
    <xf numFmtId="4" fontId="34" fillId="0" borderId="30" xfId="0" applyNumberFormat="1" applyFont="1" applyBorder="1" applyAlignment="1" applyProtection="1">
      <alignment vertical="center"/>
      <protection/>
    </xf>
    <xf numFmtId="0" fontId="35" fillId="0" borderId="3" xfId="0" applyFont="1" applyBorder="1" applyAlignment="1" applyProtection="1">
      <alignment vertical="center"/>
      <protection/>
    </xf>
    <xf numFmtId="0" fontId="34" fillId="0" borderId="14" xfId="0" applyFont="1" applyBorder="1" applyAlignment="1" applyProtection="1">
      <alignment horizontal="left" vertical="center"/>
      <protection/>
    </xf>
    <xf numFmtId="0" fontId="34" fillId="0" borderId="0" xfId="0" applyFont="1" applyBorder="1" applyAlignment="1" applyProtection="1">
      <alignment horizontal="center" vertical="center"/>
      <protection/>
    </xf>
    <xf numFmtId="49" fontId="3" fillId="2" borderId="0" xfId="0" applyNumberFormat="1" applyFont="1" applyFill="1" applyAlignment="1" applyProtection="1">
      <alignment horizontal="left" vertical="center"/>
      <protection locked="0"/>
    </xf>
    <xf numFmtId="165"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4" fontId="19" fillId="2" borderId="30" xfId="0" applyNumberFormat="1" applyFont="1" applyFill="1" applyBorder="1" applyAlignment="1" applyProtection="1">
      <alignment vertical="center"/>
      <protection locked="0"/>
    </xf>
    <xf numFmtId="4" fontId="34" fillId="2" borderId="30" xfId="0" applyNumberFormat="1" applyFont="1" applyFill="1" applyBorder="1" applyAlignment="1" applyProtection="1">
      <alignment vertical="center"/>
      <protection locked="0"/>
    </xf>
    <xf numFmtId="0" fontId="3" fillId="2" borderId="0" xfId="0" applyFont="1" applyFill="1" applyAlignment="1" applyProtection="1">
      <alignment horizontal="left" vertical="center"/>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tabSelected="1" workbookViewId="0" topLeftCell="A1">
      <selection activeCell="E14" sqref="E14:AI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58" max="70" width="9.28125" style="1" customWidth="1"/>
    <col min="71" max="91" width="9.28125" style="1" hidden="1" customWidth="1"/>
    <col min="92" max="16384" width="9.28125" style="1" customWidth="1"/>
  </cols>
  <sheetData>
    <row r="1" spans="1:74" ht="12">
      <c r="A1" s="5" t="s">
        <v>0</v>
      </c>
      <c r="AZ1" s="5" t="s">
        <v>1</v>
      </c>
      <c r="BA1" s="5" t="s">
        <v>2</v>
      </c>
      <c r="BB1" s="5" t="s">
        <v>1</v>
      </c>
      <c r="BT1" s="5" t="s">
        <v>3</v>
      </c>
      <c r="BU1" s="5" t="s">
        <v>3</v>
      </c>
      <c r="BV1" s="5" t="s">
        <v>4</v>
      </c>
    </row>
    <row r="2" spans="44:72" ht="36.95" customHeight="1">
      <c r="AR2" s="6"/>
      <c r="AS2" s="7"/>
      <c r="AT2" s="7"/>
      <c r="AU2" s="7"/>
      <c r="AV2" s="7"/>
      <c r="AW2" s="7"/>
      <c r="AX2" s="7"/>
      <c r="AY2" s="7"/>
      <c r="AZ2" s="7"/>
      <c r="BA2" s="7"/>
      <c r="BB2" s="7"/>
      <c r="BC2" s="7"/>
      <c r="BD2" s="7"/>
      <c r="BE2" s="7"/>
      <c r="BS2" s="8" t="s">
        <v>5</v>
      </c>
      <c r="BT2" s="8" t="s">
        <v>6</v>
      </c>
    </row>
    <row r="3" spans="2:72" ht="6.95"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1"/>
      <c r="BS3" s="8" t="s">
        <v>5</v>
      </c>
      <c r="BT3" s="8" t="s">
        <v>7</v>
      </c>
    </row>
    <row r="4" spans="2:71" ht="24.95" customHeight="1">
      <c r="B4" s="11"/>
      <c r="D4" s="12" t="s">
        <v>8</v>
      </c>
      <c r="AR4" s="11"/>
      <c r="AS4" s="13" t="s">
        <v>9</v>
      </c>
      <c r="BE4" s="14" t="s">
        <v>535</v>
      </c>
      <c r="BS4" s="8" t="s">
        <v>10</v>
      </c>
    </row>
    <row r="5" spans="2:71" ht="12" customHeight="1">
      <c r="B5" s="11"/>
      <c r="D5" s="15" t="s">
        <v>11</v>
      </c>
      <c r="K5" s="16" t="s">
        <v>12</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R5" s="11"/>
      <c r="BE5" s="18" t="s">
        <v>536</v>
      </c>
      <c r="BS5" s="8" t="s">
        <v>5</v>
      </c>
    </row>
    <row r="6" spans="2:71" ht="36.95" customHeight="1">
      <c r="B6" s="11"/>
      <c r="D6" s="19" t="s">
        <v>13</v>
      </c>
      <c r="K6" s="20" t="s">
        <v>14</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R6" s="11"/>
      <c r="BE6" s="21"/>
      <c r="BS6" s="8" t="s">
        <v>5</v>
      </c>
    </row>
    <row r="7" spans="2:71" ht="12" customHeight="1">
      <c r="B7" s="11"/>
      <c r="D7" s="22" t="s">
        <v>15</v>
      </c>
      <c r="K7" s="23" t="s">
        <v>1</v>
      </c>
      <c r="AK7" s="22" t="s">
        <v>16</v>
      </c>
      <c r="AN7" s="23" t="s">
        <v>1</v>
      </c>
      <c r="AR7" s="11"/>
      <c r="BE7" s="21"/>
      <c r="BS7" s="8" t="s">
        <v>5</v>
      </c>
    </row>
    <row r="8" spans="2:71" ht="12" customHeight="1">
      <c r="B8" s="11"/>
      <c r="D8" s="22" t="s">
        <v>17</v>
      </c>
      <c r="K8" s="23" t="s">
        <v>18</v>
      </c>
      <c r="AK8" s="22" t="s">
        <v>19</v>
      </c>
      <c r="AN8" s="3" t="s">
        <v>534</v>
      </c>
      <c r="AR8" s="11"/>
      <c r="BE8" s="21"/>
      <c r="BS8" s="8" t="s">
        <v>5</v>
      </c>
    </row>
    <row r="9" spans="2:71" ht="14.45" customHeight="1">
      <c r="B9" s="11"/>
      <c r="AR9" s="11"/>
      <c r="BE9" s="21"/>
      <c r="BS9" s="8" t="s">
        <v>5</v>
      </c>
    </row>
    <row r="10" spans="2:71" ht="12" customHeight="1">
      <c r="B10" s="11"/>
      <c r="D10" s="22" t="s">
        <v>20</v>
      </c>
      <c r="AK10" s="22" t="s">
        <v>21</v>
      </c>
      <c r="AN10" s="24" t="s">
        <v>530</v>
      </c>
      <c r="AR10" s="11"/>
      <c r="BE10" s="21"/>
      <c r="BS10" s="8" t="s">
        <v>5</v>
      </c>
    </row>
    <row r="11" spans="2:71" ht="18.4" customHeight="1">
      <c r="B11" s="11"/>
      <c r="E11" s="23" t="s">
        <v>532</v>
      </c>
      <c r="AK11" s="22" t="s">
        <v>22</v>
      </c>
      <c r="AN11" s="23" t="s">
        <v>531</v>
      </c>
      <c r="AR11" s="11"/>
      <c r="BE11" s="21"/>
      <c r="BS11" s="8" t="s">
        <v>5</v>
      </c>
    </row>
    <row r="12" spans="2:71" ht="6.95" customHeight="1">
      <c r="B12" s="11"/>
      <c r="AR12" s="11"/>
      <c r="BE12" s="21"/>
      <c r="BS12" s="8" t="s">
        <v>5</v>
      </c>
    </row>
    <row r="13" spans="2:71" ht="12" customHeight="1">
      <c r="B13" s="11"/>
      <c r="D13" s="22" t="s">
        <v>23</v>
      </c>
      <c r="AK13" s="22" t="s">
        <v>21</v>
      </c>
      <c r="AN13" s="3" t="s">
        <v>534</v>
      </c>
      <c r="AR13" s="11"/>
      <c r="BE13" s="21"/>
      <c r="BS13" s="8" t="s">
        <v>5</v>
      </c>
    </row>
    <row r="14" spans="2:71" ht="12.75">
      <c r="B14" s="11"/>
      <c r="E14" s="2" t="s">
        <v>533</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K14" s="22" t="s">
        <v>22</v>
      </c>
      <c r="AN14" s="3" t="s">
        <v>534</v>
      </c>
      <c r="AR14" s="11"/>
      <c r="BE14" s="21"/>
      <c r="BS14" s="8" t="s">
        <v>5</v>
      </c>
    </row>
    <row r="15" spans="2:71" ht="6.95" customHeight="1">
      <c r="B15" s="11"/>
      <c r="AR15" s="11"/>
      <c r="BE15" s="21"/>
      <c r="BS15" s="8" t="s">
        <v>3</v>
      </c>
    </row>
    <row r="16" spans="2:71" ht="12" customHeight="1">
      <c r="B16" s="11"/>
      <c r="D16" s="22" t="s">
        <v>24</v>
      </c>
      <c r="AK16" s="22" t="s">
        <v>21</v>
      </c>
      <c r="AN16" s="23" t="s">
        <v>1</v>
      </c>
      <c r="AR16" s="11"/>
      <c r="BE16" s="21"/>
      <c r="BS16" s="8" t="s">
        <v>3</v>
      </c>
    </row>
    <row r="17" spans="2:71" ht="18.4" customHeight="1">
      <c r="B17" s="11"/>
      <c r="E17" s="23" t="s">
        <v>529</v>
      </c>
      <c r="AK17" s="22" t="s">
        <v>22</v>
      </c>
      <c r="AN17" s="23" t="s">
        <v>1</v>
      </c>
      <c r="AR17" s="11"/>
      <c r="BE17" s="21"/>
      <c r="BS17" s="8" t="s">
        <v>25</v>
      </c>
    </row>
    <row r="18" spans="2:71" ht="6.95" customHeight="1">
      <c r="B18" s="11"/>
      <c r="AR18" s="11"/>
      <c r="BE18" s="21"/>
      <c r="BS18" s="8" t="s">
        <v>5</v>
      </c>
    </row>
    <row r="19" spans="2:71" ht="12" customHeight="1">
      <c r="B19" s="11"/>
      <c r="D19" s="22" t="s">
        <v>26</v>
      </c>
      <c r="AK19" s="22" t="s">
        <v>21</v>
      </c>
      <c r="AN19" s="23" t="s">
        <v>1</v>
      </c>
      <c r="AR19" s="11"/>
      <c r="BE19" s="21"/>
      <c r="BS19" s="8" t="s">
        <v>5</v>
      </c>
    </row>
    <row r="20" spans="2:71" ht="18.4" customHeight="1">
      <c r="B20" s="11"/>
      <c r="E20" s="23" t="s">
        <v>18</v>
      </c>
      <c r="AK20" s="22" t="s">
        <v>22</v>
      </c>
      <c r="AN20" s="23" t="s">
        <v>1</v>
      </c>
      <c r="AR20" s="11"/>
      <c r="BE20" s="21"/>
      <c r="BS20" s="8" t="s">
        <v>25</v>
      </c>
    </row>
    <row r="21" spans="2:57" ht="6.95" customHeight="1">
      <c r="B21" s="11"/>
      <c r="AR21" s="11"/>
      <c r="BE21" s="21"/>
    </row>
    <row r="22" spans="2:57" ht="12" customHeight="1">
      <c r="B22" s="11"/>
      <c r="D22" s="22" t="s">
        <v>27</v>
      </c>
      <c r="AR22" s="11"/>
      <c r="BE22" s="21"/>
    </row>
    <row r="23" spans="2:57" ht="16.5" customHeight="1">
      <c r="B23" s="11"/>
      <c r="E23" s="25" t="s">
        <v>1</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R23" s="11"/>
      <c r="BE23" s="21"/>
    </row>
    <row r="24" spans="2:57" ht="6.95" customHeight="1">
      <c r="B24" s="11"/>
      <c r="AR24" s="11"/>
      <c r="BE24" s="21"/>
    </row>
    <row r="25" spans="2:57" ht="6.95" customHeight="1">
      <c r="B25" s="11"/>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1"/>
      <c r="BE25" s="21"/>
    </row>
    <row r="26" spans="1:57" s="33" customFormat="1" ht="25.9" customHeight="1">
      <c r="A26" s="27"/>
      <c r="B26" s="28"/>
      <c r="C26" s="27"/>
      <c r="D26" s="29" t="s">
        <v>28</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1">
        <f>ROUND(AG94,2)</f>
        <v>0</v>
      </c>
      <c r="AL26" s="32"/>
      <c r="AM26" s="32"/>
      <c r="AN26" s="32"/>
      <c r="AO26" s="32"/>
      <c r="AP26" s="27"/>
      <c r="AQ26" s="27"/>
      <c r="AR26" s="28"/>
      <c r="BE26" s="21"/>
    </row>
    <row r="27" spans="1:57" s="33" customFormat="1" ht="6.95" customHeight="1">
      <c r="A27" s="27"/>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8"/>
      <c r="BE27" s="21"/>
    </row>
    <row r="28" spans="1:57" s="33" customFormat="1" ht="12.75">
      <c r="A28" s="27"/>
      <c r="B28" s="28"/>
      <c r="C28" s="27"/>
      <c r="D28" s="27"/>
      <c r="E28" s="27"/>
      <c r="F28" s="27"/>
      <c r="G28" s="27"/>
      <c r="H28" s="27"/>
      <c r="I28" s="27"/>
      <c r="J28" s="27"/>
      <c r="K28" s="27"/>
      <c r="L28" s="34" t="s">
        <v>29</v>
      </c>
      <c r="M28" s="34"/>
      <c r="N28" s="34"/>
      <c r="O28" s="34"/>
      <c r="P28" s="34"/>
      <c r="Q28" s="27"/>
      <c r="R28" s="27"/>
      <c r="S28" s="27"/>
      <c r="T28" s="27"/>
      <c r="U28" s="27"/>
      <c r="V28" s="27"/>
      <c r="W28" s="34" t="s">
        <v>30</v>
      </c>
      <c r="X28" s="34"/>
      <c r="Y28" s="34"/>
      <c r="Z28" s="34"/>
      <c r="AA28" s="34"/>
      <c r="AB28" s="34"/>
      <c r="AC28" s="34"/>
      <c r="AD28" s="34"/>
      <c r="AE28" s="34"/>
      <c r="AF28" s="27"/>
      <c r="AG28" s="27"/>
      <c r="AH28" s="27"/>
      <c r="AI28" s="27"/>
      <c r="AJ28" s="27"/>
      <c r="AK28" s="34" t="s">
        <v>31</v>
      </c>
      <c r="AL28" s="34"/>
      <c r="AM28" s="34"/>
      <c r="AN28" s="34"/>
      <c r="AO28" s="34"/>
      <c r="AP28" s="27"/>
      <c r="AQ28" s="27"/>
      <c r="AR28" s="28"/>
      <c r="BE28" s="21"/>
    </row>
    <row r="29" spans="2:57" s="35" customFormat="1" ht="14.45" customHeight="1">
      <c r="B29" s="36"/>
      <c r="D29" s="22" t="s">
        <v>32</v>
      </c>
      <c r="F29" s="22" t="s">
        <v>33</v>
      </c>
      <c r="L29" s="37">
        <v>0.21</v>
      </c>
      <c r="M29" s="38"/>
      <c r="N29" s="38"/>
      <c r="O29" s="38"/>
      <c r="P29" s="38"/>
      <c r="W29" s="39">
        <f>ROUND(AZ94,2)</f>
        <v>0</v>
      </c>
      <c r="X29" s="38"/>
      <c r="Y29" s="38"/>
      <c r="Z29" s="38"/>
      <c r="AA29" s="38"/>
      <c r="AB29" s="38"/>
      <c r="AC29" s="38"/>
      <c r="AD29" s="38"/>
      <c r="AE29" s="38"/>
      <c r="AK29" s="39">
        <f>ROUND(AV94,2)</f>
        <v>0</v>
      </c>
      <c r="AL29" s="38"/>
      <c r="AM29" s="38"/>
      <c r="AN29" s="38"/>
      <c r="AO29" s="38"/>
      <c r="AR29" s="36"/>
      <c r="BE29" s="40"/>
    </row>
    <row r="30" spans="2:57" s="35" customFormat="1" ht="14.45" customHeight="1">
      <c r="B30" s="36"/>
      <c r="F30" s="22" t="s">
        <v>34</v>
      </c>
      <c r="L30" s="37">
        <v>0.15</v>
      </c>
      <c r="M30" s="38"/>
      <c r="N30" s="38"/>
      <c r="O30" s="38"/>
      <c r="P30" s="38"/>
      <c r="W30" s="39">
        <f>ROUND(BA94,2)</f>
        <v>0</v>
      </c>
      <c r="X30" s="38"/>
      <c r="Y30" s="38"/>
      <c r="Z30" s="38"/>
      <c r="AA30" s="38"/>
      <c r="AB30" s="38"/>
      <c r="AC30" s="38"/>
      <c r="AD30" s="38"/>
      <c r="AE30" s="38"/>
      <c r="AK30" s="39">
        <f>ROUND(AW94,2)</f>
        <v>0</v>
      </c>
      <c r="AL30" s="38"/>
      <c r="AM30" s="38"/>
      <c r="AN30" s="38"/>
      <c r="AO30" s="38"/>
      <c r="AR30" s="36"/>
      <c r="BE30" s="40"/>
    </row>
    <row r="31" spans="2:57" s="35" customFormat="1" ht="14.45" customHeight="1" hidden="1">
      <c r="B31" s="36"/>
      <c r="F31" s="22" t="s">
        <v>35</v>
      </c>
      <c r="L31" s="37">
        <v>0.21</v>
      </c>
      <c r="M31" s="38"/>
      <c r="N31" s="38"/>
      <c r="O31" s="38"/>
      <c r="P31" s="38"/>
      <c r="W31" s="39">
        <f>ROUND(BB94,2)</f>
        <v>0</v>
      </c>
      <c r="X31" s="38"/>
      <c r="Y31" s="38"/>
      <c r="Z31" s="38"/>
      <c r="AA31" s="38"/>
      <c r="AB31" s="38"/>
      <c r="AC31" s="38"/>
      <c r="AD31" s="38"/>
      <c r="AE31" s="38"/>
      <c r="AK31" s="39">
        <v>0</v>
      </c>
      <c r="AL31" s="38"/>
      <c r="AM31" s="38"/>
      <c r="AN31" s="38"/>
      <c r="AO31" s="38"/>
      <c r="AR31" s="36"/>
      <c r="BE31" s="40"/>
    </row>
    <row r="32" spans="2:57" s="35" customFormat="1" ht="14.45" customHeight="1" hidden="1">
      <c r="B32" s="36"/>
      <c r="F32" s="22" t="s">
        <v>36</v>
      </c>
      <c r="L32" s="37">
        <v>0.15</v>
      </c>
      <c r="M32" s="38"/>
      <c r="N32" s="38"/>
      <c r="O32" s="38"/>
      <c r="P32" s="38"/>
      <c r="W32" s="39">
        <f>ROUND(BC94,2)</f>
        <v>0</v>
      </c>
      <c r="X32" s="38"/>
      <c r="Y32" s="38"/>
      <c r="Z32" s="38"/>
      <c r="AA32" s="38"/>
      <c r="AB32" s="38"/>
      <c r="AC32" s="38"/>
      <c r="AD32" s="38"/>
      <c r="AE32" s="38"/>
      <c r="AK32" s="39">
        <v>0</v>
      </c>
      <c r="AL32" s="38"/>
      <c r="AM32" s="38"/>
      <c r="AN32" s="38"/>
      <c r="AO32" s="38"/>
      <c r="AR32" s="36"/>
      <c r="BE32" s="40"/>
    </row>
    <row r="33" spans="2:57" s="35" customFormat="1" ht="14.45" customHeight="1" hidden="1">
      <c r="B33" s="36"/>
      <c r="F33" s="22" t="s">
        <v>37</v>
      </c>
      <c r="L33" s="37">
        <v>0</v>
      </c>
      <c r="M33" s="38"/>
      <c r="N33" s="38"/>
      <c r="O33" s="38"/>
      <c r="P33" s="38"/>
      <c r="W33" s="39">
        <f>ROUND(BD94,2)</f>
        <v>0</v>
      </c>
      <c r="X33" s="38"/>
      <c r="Y33" s="38"/>
      <c r="Z33" s="38"/>
      <c r="AA33" s="38"/>
      <c r="AB33" s="38"/>
      <c r="AC33" s="38"/>
      <c r="AD33" s="38"/>
      <c r="AE33" s="38"/>
      <c r="AK33" s="39">
        <v>0</v>
      </c>
      <c r="AL33" s="38"/>
      <c r="AM33" s="38"/>
      <c r="AN33" s="38"/>
      <c r="AO33" s="38"/>
      <c r="AR33" s="36"/>
      <c r="BE33" s="40"/>
    </row>
    <row r="34" spans="1:57" s="33" customFormat="1" ht="6.95" customHeight="1">
      <c r="A34" s="27"/>
      <c r="B34" s="28"/>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8"/>
      <c r="BE34" s="21"/>
    </row>
    <row r="35" spans="1:57" s="33" customFormat="1" ht="25.9" customHeight="1">
      <c r="A35" s="27"/>
      <c r="B35" s="28"/>
      <c r="C35" s="41"/>
      <c r="D35" s="42" t="s">
        <v>38</v>
      </c>
      <c r="E35" s="43"/>
      <c r="F35" s="43"/>
      <c r="G35" s="43"/>
      <c r="H35" s="43"/>
      <c r="I35" s="43"/>
      <c r="J35" s="43"/>
      <c r="K35" s="43"/>
      <c r="L35" s="43"/>
      <c r="M35" s="43"/>
      <c r="N35" s="43"/>
      <c r="O35" s="43"/>
      <c r="P35" s="43"/>
      <c r="Q35" s="43"/>
      <c r="R35" s="43"/>
      <c r="S35" s="43"/>
      <c r="T35" s="44" t="s">
        <v>39</v>
      </c>
      <c r="U35" s="43"/>
      <c r="V35" s="43"/>
      <c r="W35" s="43"/>
      <c r="X35" s="45" t="s">
        <v>40</v>
      </c>
      <c r="Y35" s="46"/>
      <c r="Z35" s="46"/>
      <c r="AA35" s="46"/>
      <c r="AB35" s="46"/>
      <c r="AC35" s="43"/>
      <c r="AD35" s="43"/>
      <c r="AE35" s="43"/>
      <c r="AF35" s="43"/>
      <c r="AG35" s="43"/>
      <c r="AH35" s="43"/>
      <c r="AI35" s="43"/>
      <c r="AJ35" s="43"/>
      <c r="AK35" s="47">
        <f>SUM(AK26:AK33)</f>
        <v>0</v>
      </c>
      <c r="AL35" s="46"/>
      <c r="AM35" s="46"/>
      <c r="AN35" s="46"/>
      <c r="AO35" s="48"/>
      <c r="AP35" s="41"/>
      <c r="AQ35" s="41"/>
      <c r="AR35" s="28"/>
      <c r="BE35" s="27"/>
    </row>
    <row r="36" spans="1:57" s="33" customFormat="1" ht="6.95" customHeight="1">
      <c r="A36" s="27"/>
      <c r="B36" s="28"/>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8"/>
      <c r="BE36" s="27"/>
    </row>
    <row r="37" spans="1:57" s="33" customFormat="1" ht="14.45" customHeight="1">
      <c r="A37" s="27"/>
      <c r="B37" s="28"/>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8"/>
      <c r="BE37" s="27"/>
    </row>
    <row r="38" spans="2:44" ht="14.45" customHeight="1">
      <c r="B38" s="11"/>
      <c r="AR38" s="11"/>
    </row>
    <row r="39" spans="2:44" ht="14.45" customHeight="1">
      <c r="B39" s="11"/>
      <c r="AR39" s="11"/>
    </row>
    <row r="40" spans="2:44" ht="14.45" customHeight="1">
      <c r="B40" s="11"/>
      <c r="AR40" s="11"/>
    </row>
    <row r="41" spans="2:44" ht="14.45" customHeight="1">
      <c r="B41" s="11"/>
      <c r="AR41" s="11"/>
    </row>
    <row r="42" spans="2:44" ht="14.45" customHeight="1">
      <c r="B42" s="11"/>
      <c r="AR42" s="11"/>
    </row>
    <row r="43" spans="2:44" ht="14.45" customHeight="1">
      <c r="B43" s="11"/>
      <c r="AR43" s="11"/>
    </row>
    <row r="44" spans="2:44" ht="14.45" customHeight="1">
      <c r="B44" s="11"/>
      <c r="AR44" s="11"/>
    </row>
    <row r="45" spans="2:44" ht="14.45" customHeight="1">
      <c r="B45" s="11"/>
      <c r="AR45" s="11"/>
    </row>
    <row r="46" spans="2:44" ht="14.45" customHeight="1">
      <c r="B46" s="11"/>
      <c r="AR46" s="11"/>
    </row>
    <row r="47" spans="2:44" ht="14.45" customHeight="1">
      <c r="B47" s="11"/>
      <c r="AR47" s="11"/>
    </row>
    <row r="48" spans="2:44" ht="14.45" customHeight="1">
      <c r="B48" s="11"/>
      <c r="AR48" s="11"/>
    </row>
    <row r="49" spans="2:44" s="33" customFormat="1" ht="14.45" customHeight="1">
      <c r="B49" s="49"/>
      <c r="D49" s="50" t="s">
        <v>41</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42</v>
      </c>
      <c r="AI49" s="51"/>
      <c r="AJ49" s="51"/>
      <c r="AK49" s="51"/>
      <c r="AL49" s="51"/>
      <c r="AM49" s="51"/>
      <c r="AN49" s="51"/>
      <c r="AO49" s="51"/>
      <c r="AR49" s="49"/>
    </row>
    <row r="50" spans="2:44" ht="12">
      <c r="B50" s="11"/>
      <c r="AR50" s="11"/>
    </row>
    <row r="51" spans="2:44" ht="12">
      <c r="B51" s="11"/>
      <c r="AR51" s="11"/>
    </row>
    <row r="52" spans="2:44" ht="12">
      <c r="B52" s="11"/>
      <c r="AR52" s="11"/>
    </row>
    <row r="53" spans="2:44" ht="12">
      <c r="B53" s="11"/>
      <c r="AR53" s="11"/>
    </row>
    <row r="54" spans="2:44" ht="12">
      <c r="B54" s="11"/>
      <c r="AR54" s="11"/>
    </row>
    <row r="55" spans="2:44" ht="12">
      <c r="B55" s="11"/>
      <c r="AR55" s="11"/>
    </row>
    <row r="56" spans="2:44" ht="12">
      <c r="B56" s="11"/>
      <c r="AR56" s="11"/>
    </row>
    <row r="57" spans="2:44" ht="12">
      <c r="B57" s="11"/>
      <c r="AR57" s="11"/>
    </row>
    <row r="58" spans="2:44" ht="12">
      <c r="B58" s="11"/>
      <c r="AR58" s="11"/>
    </row>
    <row r="59" spans="2:44" ht="12">
      <c r="B59" s="11"/>
      <c r="AR59" s="11"/>
    </row>
    <row r="60" spans="1:57" s="33" customFormat="1" ht="12.75">
      <c r="A60" s="27"/>
      <c r="B60" s="28"/>
      <c r="C60" s="27"/>
      <c r="D60" s="52" t="s">
        <v>43</v>
      </c>
      <c r="E60" s="30"/>
      <c r="F60" s="30"/>
      <c r="G60" s="30"/>
      <c r="H60" s="30"/>
      <c r="I60" s="30"/>
      <c r="J60" s="30"/>
      <c r="K60" s="30"/>
      <c r="L60" s="30"/>
      <c r="M60" s="30"/>
      <c r="N60" s="30"/>
      <c r="O60" s="30"/>
      <c r="P60" s="30"/>
      <c r="Q60" s="30"/>
      <c r="R60" s="30"/>
      <c r="S60" s="30"/>
      <c r="T60" s="30"/>
      <c r="U60" s="30"/>
      <c r="V60" s="52" t="s">
        <v>44</v>
      </c>
      <c r="W60" s="30"/>
      <c r="X60" s="30"/>
      <c r="Y60" s="30"/>
      <c r="Z60" s="30"/>
      <c r="AA60" s="30"/>
      <c r="AB60" s="30"/>
      <c r="AC60" s="30"/>
      <c r="AD60" s="30"/>
      <c r="AE60" s="30"/>
      <c r="AF60" s="30"/>
      <c r="AG60" s="30"/>
      <c r="AH60" s="52" t="s">
        <v>43</v>
      </c>
      <c r="AI60" s="30"/>
      <c r="AJ60" s="30"/>
      <c r="AK60" s="30"/>
      <c r="AL60" s="30"/>
      <c r="AM60" s="52" t="s">
        <v>44</v>
      </c>
      <c r="AN60" s="30"/>
      <c r="AO60" s="30"/>
      <c r="AP60" s="27"/>
      <c r="AQ60" s="27"/>
      <c r="AR60" s="28"/>
      <c r="BE60" s="27"/>
    </row>
    <row r="61" spans="2:44" ht="12">
      <c r="B61" s="11"/>
      <c r="AR61" s="11"/>
    </row>
    <row r="62" spans="2:44" ht="12">
      <c r="B62" s="11"/>
      <c r="AR62" s="11"/>
    </row>
    <row r="63" spans="2:44" ht="12">
      <c r="B63" s="11"/>
      <c r="AR63" s="11"/>
    </row>
    <row r="64" spans="1:57" s="33" customFormat="1" ht="12.75">
      <c r="A64" s="27"/>
      <c r="B64" s="28"/>
      <c r="C64" s="27"/>
      <c r="D64" s="50" t="s">
        <v>45</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0" t="s">
        <v>46</v>
      </c>
      <c r="AI64" s="53"/>
      <c r="AJ64" s="53"/>
      <c r="AK64" s="53"/>
      <c r="AL64" s="53"/>
      <c r="AM64" s="53"/>
      <c r="AN64" s="53"/>
      <c r="AO64" s="53"/>
      <c r="AP64" s="27"/>
      <c r="AQ64" s="27"/>
      <c r="AR64" s="28"/>
      <c r="BE64" s="27"/>
    </row>
    <row r="65" spans="2:44" ht="12">
      <c r="B65" s="11"/>
      <c r="AR65" s="11"/>
    </row>
    <row r="66" spans="2:44" ht="12">
      <c r="B66" s="11"/>
      <c r="AR66" s="11"/>
    </row>
    <row r="67" spans="2:44" ht="12">
      <c r="B67" s="11"/>
      <c r="AR67" s="11"/>
    </row>
    <row r="68" spans="2:44" ht="12">
      <c r="B68" s="11"/>
      <c r="AR68" s="11"/>
    </row>
    <row r="69" spans="2:44" ht="12">
      <c r="B69" s="11"/>
      <c r="AR69" s="11"/>
    </row>
    <row r="70" spans="2:44" ht="12">
      <c r="B70" s="11"/>
      <c r="AR70" s="11"/>
    </row>
    <row r="71" spans="2:44" ht="12">
      <c r="B71" s="11"/>
      <c r="AR71" s="11"/>
    </row>
    <row r="72" spans="2:44" ht="12">
      <c r="B72" s="11"/>
      <c r="AR72" s="11"/>
    </row>
    <row r="73" spans="2:44" ht="12">
      <c r="B73" s="11"/>
      <c r="AR73" s="11"/>
    </row>
    <row r="74" spans="2:44" ht="12">
      <c r="B74" s="11"/>
      <c r="AR74" s="11"/>
    </row>
    <row r="75" spans="1:57" s="33" customFormat="1" ht="12.75">
      <c r="A75" s="27"/>
      <c r="B75" s="28"/>
      <c r="C75" s="27"/>
      <c r="D75" s="52" t="s">
        <v>43</v>
      </c>
      <c r="E75" s="30"/>
      <c r="F75" s="30"/>
      <c r="G75" s="30"/>
      <c r="H75" s="30"/>
      <c r="I75" s="30"/>
      <c r="J75" s="30"/>
      <c r="K75" s="30"/>
      <c r="L75" s="30"/>
      <c r="M75" s="30"/>
      <c r="N75" s="30"/>
      <c r="O75" s="30"/>
      <c r="P75" s="30"/>
      <c r="Q75" s="30"/>
      <c r="R75" s="30"/>
      <c r="S75" s="30"/>
      <c r="T75" s="30"/>
      <c r="U75" s="30"/>
      <c r="V75" s="52" t="s">
        <v>44</v>
      </c>
      <c r="W75" s="30"/>
      <c r="X75" s="30"/>
      <c r="Y75" s="30"/>
      <c r="Z75" s="30"/>
      <c r="AA75" s="30"/>
      <c r="AB75" s="30"/>
      <c r="AC75" s="30"/>
      <c r="AD75" s="30"/>
      <c r="AE75" s="30"/>
      <c r="AF75" s="30"/>
      <c r="AG75" s="30"/>
      <c r="AH75" s="52" t="s">
        <v>43</v>
      </c>
      <c r="AI75" s="30"/>
      <c r="AJ75" s="30"/>
      <c r="AK75" s="30"/>
      <c r="AL75" s="30"/>
      <c r="AM75" s="52" t="s">
        <v>44</v>
      </c>
      <c r="AN75" s="30"/>
      <c r="AO75" s="30"/>
      <c r="AP75" s="27"/>
      <c r="AQ75" s="27"/>
      <c r="AR75" s="28"/>
      <c r="BE75" s="27"/>
    </row>
    <row r="76" spans="1:57" s="33" customFormat="1" ht="12">
      <c r="A76" s="27"/>
      <c r="B76" s="28"/>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8"/>
      <c r="BE76" s="27"/>
    </row>
    <row r="77" spans="1:57" s="33" customFormat="1" ht="6.95" customHeight="1">
      <c r="A77" s="27"/>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28"/>
      <c r="BE77" s="27"/>
    </row>
    <row r="81" spans="1:57" s="33" customFormat="1" ht="6.95" customHeight="1">
      <c r="A81" s="27"/>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28"/>
      <c r="BE81" s="27"/>
    </row>
    <row r="82" spans="1:57" s="33" customFormat="1" ht="24.95" customHeight="1">
      <c r="A82" s="27"/>
      <c r="B82" s="28"/>
      <c r="C82" s="12" t="s">
        <v>47</v>
      </c>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8"/>
      <c r="BE82" s="27"/>
    </row>
    <row r="83" spans="1:57" s="33" customFormat="1" ht="6.95" customHeight="1">
      <c r="A83" s="27"/>
      <c r="B83" s="28"/>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8"/>
      <c r="BE83" s="27"/>
    </row>
    <row r="84" spans="2:44" s="58" customFormat="1" ht="12" customHeight="1">
      <c r="B84" s="59"/>
      <c r="C84" s="22" t="s">
        <v>11</v>
      </c>
      <c r="L84" s="58" t="str">
        <f>K5</f>
        <v>200406</v>
      </c>
      <c r="AR84" s="59"/>
    </row>
    <row r="85" spans="2:44" s="60" customFormat="1" ht="36.95" customHeight="1">
      <c r="B85" s="61"/>
      <c r="C85" s="62" t="s">
        <v>13</v>
      </c>
      <c r="L85" s="63" t="str">
        <f>K6</f>
        <v>Úpravy v křižovatce Roháče z Dubé - Okružní</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R85" s="61"/>
    </row>
    <row r="86" spans="1:57" s="33" customFormat="1" ht="6.95" customHeight="1">
      <c r="A86" s="27"/>
      <c r="B86" s="28"/>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8"/>
      <c r="BE86" s="27"/>
    </row>
    <row r="87" spans="1:57" s="33" customFormat="1" ht="12" customHeight="1">
      <c r="A87" s="27"/>
      <c r="B87" s="28"/>
      <c r="C87" s="22" t="s">
        <v>17</v>
      </c>
      <c r="D87" s="27"/>
      <c r="E87" s="27"/>
      <c r="F87" s="27"/>
      <c r="G87" s="27"/>
      <c r="H87" s="27"/>
      <c r="I87" s="27"/>
      <c r="J87" s="27"/>
      <c r="K87" s="27"/>
      <c r="L87" s="65" t="str">
        <f>IF(K8="","",K8)</f>
        <v xml:space="preserve"> </v>
      </c>
      <c r="M87" s="27"/>
      <c r="N87" s="27"/>
      <c r="O87" s="27"/>
      <c r="P87" s="27"/>
      <c r="Q87" s="27"/>
      <c r="R87" s="27"/>
      <c r="S87" s="27"/>
      <c r="T87" s="27"/>
      <c r="U87" s="27"/>
      <c r="V87" s="27"/>
      <c r="W87" s="27"/>
      <c r="X87" s="27"/>
      <c r="Y87" s="27"/>
      <c r="Z87" s="27"/>
      <c r="AA87" s="27"/>
      <c r="AB87" s="27"/>
      <c r="AC87" s="27"/>
      <c r="AD87" s="27"/>
      <c r="AE87" s="27"/>
      <c r="AF87" s="27"/>
      <c r="AG87" s="27"/>
      <c r="AH87" s="27"/>
      <c r="AI87" s="22" t="s">
        <v>19</v>
      </c>
      <c r="AJ87" s="27"/>
      <c r="AK87" s="27"/>
      <c r="AL87" s="27"/>
      <c r="AM87" s="66" t="str">
        <f>IF(AN8="","",AN8)</f>
        <v>vyplň</v>
      </c>
      <c r="AN87" s="66"/>
      <c r="AO87" s="27"/>
      <c r="AP87" s="27"/>
      <c r="AQ87" s="27"/>
      <c r="AR87" s="28"/>
      <c r="BE87" s="27"/>
    </row>
    <row r="88" spans="1:57" s="33" customFormat="1" ht="6.95" customHeight="1">
      <c r="A88" s="27"/>
      <c r="B88" s="28"/>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8"/>
      <c r="BE88" s="27"/>
    </row>
    <row r="89" spans="1:57" s="33" customFormat="1" ht="15.2" customHeight="1">
      <c r="A89" s="27"/>
      <c r="B89" s="28"/>
      <c r="C89" s="22" t="s">
        <v>20</v>
      </c>
      <c r="D89" s="27"/>
      <c r="E89" s="27"/>
      <c r="F89" s="27"/>
      <c r="G89" s="27"/>
      <c r="H89" s="27"/>
      <c r="I89" s="27"/>
      <c r="J89" s="27"/>
      <c r="K89" s="27"/>
      <c r="L89" s="58" t="str">
        <f>IF(E11="","",E11)</f>
        <v>Město Česká Lípa, nám. TGM 1, 470 36 Česká Lípa</v>
      </c>
      <c r="M89" s="27"/>
      <c r="N89" s="27"/>
      <c r="O89" s="27"/>
      <c r="P89" s="27"/>
      <c r="Q89" s="27"/>
      <c r="R89" s="27"/>
      <c r="S89" s="27"/>
      <c r="T89" s="27"/>
      <c r="U89" s="27"/>
      <c r="V89" s="27"/>
      <c r="W89" s="27"/>
      <c r="X89" s="27"/>
      <c r="Y89" s="27"/>
      <c r="Z89" s="27"/>
      <c r="AA89" s="27"/>
      <c r="AB89" s="27"/>
      <c r="AC89" s="27"/>
      <c r="AD89" s="27"/>
      <c r="AE89" s="27"/>
      <c r="AF89" s="27"/>
      <c r="AG89" s="27"/>
      <c r="AH89" s="27"/>
      <c r="AI89" s="22" t="s">
        <v>24</v>
      </c>
      <c r="AJ89" s="27"/>
      <c r="AK89" s="27"/>
      <c r="AL89" s="27"/>
      <c r="AM89" s="67" t="str">
        <f>IF(E17="","",E17)</f>
        <v>Ing. Jaroslav Karel (komunikace); Ing. Zbyněk Lubovský (VO)</v>
      </c>
      <c r="AN89" s="68"/>
      <c r="AO89" s="68"/>
      <c r="AP89" s="68"/>
      <c r="AQ89" s="27"/>
      <c r="AR89" s="28"/>
      <c r="AS89" s="69" t="s">
        <v>48</v>
      </c>
      <c r="AT89" s="70"/>
      <c r="AU89" s="71"/>
      <c r="AV89" s="71"/>
      <c r="AW89" s="71"/>
      <c r="AX89" s="71"/>
      <c r="AY89" s="71"/>
      <c r="AZ89" s="71"/>
      <c r="BA89" s="71"/>
      <c r="BB89" s="71"/>
      <c r="BC89" s="71"/>
      <c r="BD89" s="72"/>
      <c r="BE89" s="27"/>
    </row>
    <row r="90" spans="1:57" s="33" customFormat="1" ht="15.2" customHeight="1">
      <c r="A90" s="27"/>
      <c r="B90" s="28"/>
      <c r="C90" s="22" t="s">
        <v>23</v>
      </c>
      <c r="D90" s="27"/>
      <c r="E90" s="27"/>
      <c r="F90" s="27"/>
      <c r="G90" s="27"/>
      <c r="H90" s="27"/>
      <c r="I90" s="27"/>
      <c r="J90" s="27"/>
      <c r="K90" s="27"/>
      <c r="L90" s="58" t="str">
        <f>IF(E14="","",E14)</f>
        <v>Vyplň údaj</v>
      </c>
      <c r="M90" s="27"/>
      <c r="N90" s="27"/>
      <c r="O90" s="27"/>
      <c r="P90" s="27"/>
      <c r="Q90" s="27"/>
      <c r="R90" s="27"/>
      <c r="S90" s="27"/>
      <c r="T90" s="27"/>
      <c r="U90" s="27"/>
      <c r="V90" s="27"/>
      <c r="W90" s="27"/>
      <c r="X90" s="27"/>
      <c r="Y90" s="27"/>
      <c r="Z90" s="27"/>
      <c r="AA90" s="27"/>
      <c r="AB90" s="27"/>
      <c r="AC90" s="27"/>
      <c r="AD90" s="27"/>
      <c r="AE90" s="27"/>
      <c r="AF90" s="27"/>
      <c r="AG90" s="27"/>
      <c r="AH90" s="27"/>
      <c r="AI90" s="22" t="s">
        <v>26</v>
      </c>
      <c r="AJ90" s="27"/>
      <c r="AK90" s="27"/>
      <c r="AL90" s="27"/>
      <c r="AM90" s="67" t="str">
        <f>IF(E20="","",E20)</f>
        <v xml:space="preserve"> </v>
      </c>
      <c r="AN90" s="68"/>
      <c r="AO90" s="68"/>
      <c r="AP90" s="68"/>
      <c r="AQ90" s="27"/>
      <c r="AR90" s="28"/>
      <c r="AS90" s="73"/>
      <c r="AT90" s="74"/>
      <c r="AU90" s="75"/>
      <c r="AV90" s="75"/>
      <c r="AW90" s="75"/>
      <c r="AX90" s="75"/>
      <c r="AY90" s="75"/>
      <c r="AZ90" s="75"/>
      <c r="BA90" s="75"/>
      <c r="BB90" s="75"/>
      <c r="BC90" s="75"/>
      <c r="BD90" s="76"/>
      <c r="BE90" s="27"/>
    </row>
    <row r="91" spans="1:57" s="33" customFormat="1" ht="10.9" customHeight="1">
      <c r="A91" s="27"/>
      <c r="B91" s="28"/>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8"/>
      <c r="AS91" s="73"/>
      <c r="AT91" s="74"/>
      <c r="AU91" s="75"/>
      <c r="AV91" s="75"/>
      <c r="AW91" s="75"/>
      <c r="AX91" s="75"/>
      <c r="AY91" s="75"/>
      <c r="AZ91" s="75"/>
      <c r="BA91" s="75"/>
      <c r="BB91" s="75"/>
      <c r="BC91" s="75"/>
      <c r="BD91" s="76"/>
      <c r="BE91" s="27"/>
    </row>
    <row r="92" spans="1:57" s="33" customFormat="1" ht="29.25" customHeight="1">
      <c r="A92" s="27"/>
      <c r="B92" s="28"/>
      <c r="C92" s="77" t="s">
        <v>49</v>
      </c>
      <c r="D92" s="78"/>
      <c r="E92" s="78"/>
      <c r="F92" s="78"/>
      <c r="G92" s="78"/>
      <c r="H92" s="79"/>
      <c r="I92" s="80" t="s">
        <v>50</v>
      </c>
      <c r="J92" s="78"/>
      <c r="K92" s="78"/>
      <c r="L92" s="78"/>
      <c r="M92" s="78"/>
      <c r="N92" s="78"/>
      <c r="O92" s="78"/>
      <c r="P92" s="78"/>
      <c r="Q92" s="78"/>
      <c r="R92" s="78"/>
      <c r="S92" s="78"/>
      <c r="T92" s="78"/>
      <c r="U92" s="78"/>
      <c r="V92" s="78"/>
      <c r="W92" s="78"/>
      <c r="X92" s="78"/>
      <c r="Y92" s="78"/>
      <c r="Z92" s="78"/>
      <c r="AA92" s="78"/>
      <c r="AB92" s="78"/>
      <c r="AC92" s="78"/>
      <c r="AD92" s="78"/>
      <c r="AE92" s="78"/>
      <c r="AF92" s="78"/>
      <c r="AG92" s="81" t="s">
        <v>51</v>
      </c>
      <c r="AH92" s="78"/>
      <c r="AI92" s="78"/>
      <c r="AJ92" s="78"/>
      <c r="AK92" s="78"/>
      <c r="AL92" s="78"/>
      <c r="AM92" s="78"/>
      <c r="AN92" s="80" t="s">
        <v>52</v>
      </c>
      <c r="AO92" s="78"/>
      <c r="AP92" s="82"/>
      <c r="AQ92" s="83" t="s">
        <v>53</v>
      </c>
      <c r="AR92" s="28"/>
      <c r="AS92" s="84" t="s">
        <v>54</v>
      </c>
      <c r="AT92" s="85" t="s">
        <v>55</v>
      </c>
      <c r="AU92" s="85" t="s">
        <v>56</v>
      </c>
      <c r="AV92" s="85" t="s">
        <v>57</v>
      </c>
      <c r="AW92" s="85" t="s">
        <v>58</v>
      </c>
      <c r="AX92" s="85" t="s">
        <v>59</v>
      </c>
      <c r="AY92" s="85" t="s">
        <v>60</v>
      </c>
      <c r="AZ92" s="85" t="s">
        <v>61</v>
      </c>
      <c r="BA92" s="85" t="s">
        <v>62</v>
      </c>
      <c r="BB92" s="85" t="s">
        <v>63</v>
      </c>
      <c r="BC92" s="85" t="s">
        <v>64</v>
      </c>
      <c r="BD92" s="86" t="s">
        <v>65</v>
      </c>
      <c r="BE92" s="27"/>
    </row>
    <row r="93" spans="1:57" s="33" customFormat="1" ht="10.9" customHeight="1">
      <c r="A93" s="27"/>
      <c r="B93" s="28"/>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8"/>
      <c r="AS93" s="87"/>
      <c r="AT93" s="88"/>
      <c r="AU93" s="88"/>
      <c r="AV93" s="88"/>
      <c r="AW93" s="88"/>
      <c r="AX93" s="88"/>
      <c r="AY93" s="88"/>
      <c r="AZ93" s="88"/>
      <c r="BA93" s="88"/>
      <c r="BB93" s="88"/>
      <c r="BC93" s="88"/>
      <c r="BD93" s="89"/>
      <c r="BE93" s="27"/>
    </row>
    <row r="94" spans="2:90" s="90" customFormat="1" ht="32.45" customHeight="1">
      <c r="B94" s="91"/>
      <c r="C94" s="92" t="s">
        <v>66</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4">
        <f>ROUND(SUM(AG95:AG96),2)</f>
        <v>0</v>
      </c>
      <c r="AH94" s="94"/>
      <c r="AI94" s="94"/>
      <c r="AJ94" s="94"/>
      <c r="AK94" s="94"/>
      <c r="AL94" s="94"/>
      <c r="AM94" s="94"/>
      <c r="AN94" s="95">
        <f>SUM(AG94,AT94)</f>
        <v>0</v>
      </c>
      <c r="AO94" s="95"/>
      <c r="AP94" s="95"/>
      <c r="AQ94" s="96" t="s">
        <v>1</v>
      </c>
      <c r="AR94" s="91"/>
      <c r="AS94" s="97">
        <f>ROUND(AS95,2)</f>
        <v>0</v>
      </c>
      <c r="AT94" s="98">
        <f>ROUND(SUM(AV94:AW94),2)</f>
        <v>0</v>
      </c>
      <c r="AU94" s="99">
        <f>ROUND(AU95,5)</f>
        <v>203.24401</v>
      </c>
      <c r="AV94" s="98">
        <f>ROUND(AZ94*L29,2)</f>
        <v>0</v>
      </c>
      <c r="AW94" s="98">
        <f>ROUND(BA94*L30,2)</f>
        <v>0</v>
      </c>
      <c r="AX94" s="98">
        <f>ROUND(BB94*L29,2)</f>
        <v>0</v>
      </c>
      <c r="AY94" s="98">
        <f>ROUND(BC94*L30,2)</f>
        <v>0</v>
      </c>
      <c r="AZ94" s="98">
        <f>ROUND(SUM(AZ95:AZ95:AZ96),2)</f>
        <v>0</v>
      </c>
      <c r="BA94" s="98">
        <f>ROUND(SUM(BA95:BA95:BA96),2)</f>
        <v>0</v>
      </c>
      <c r="BB94" s="98">
        <f>ROUND(SUM(BB95:BB95:BB96),2)</f>
        <v>0</v>
      </c>
      <c r="BC94" s="98">
        <f>ROUND(SUM(BC95:BC95:BC96),2)</f>
        <v>0</v>
      </c>
      <c r="BD94" s="100">
        <f>ROUND(SUM(BD95:BD96),2)</f>
        <v>0</v>
      </c>
      <c r="BS94" s="101" t="s">
        <v>67</v>
      </c>
      <c r="BT94" s="101" t="s">
        <v>68</v>
      </c>
      <c r="BU94" s="102" t="s">
        <v>69</v>
      </c>
      <c r="BV94" s="101" t="s">
        <v>70</v>
      </c>
      <c r="BW94" s="101" t="s">
        <v>4</v>
      </c>
      <c r="BX94" s="101" t="s">
        <v>71</v>
      </c>
      <c r="CL94" s="101" t="s">
        <v>1</v>
      </c>
    </row>
    <row r="95" spans="1:91" s="115" customFormat="1" ht="24.75" customHeight="1">
      <c r="A95" s="103" t="s">
        <v>72</v>
      </c>
      <c r="B95" s="104"/>
      <c r="C95" s="105"/>
      <c r="D95" s="106" t="s">
        <v>73</v>
      </c>
      <c r="E95" s="106"/>
      <c r="F95" s="106"/>
      <c r="G95" s="106"/>
      <c r="H95" s="106"/>
      <c r="I95" s="107"/>
      <c r="J95" s="106" t="s">
        <v>14</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'101 - Úpravy v křižovatce...'!J30</f>
        <v>0</v>
      </c>
      <c r="AH95" s="109"/>
      <c r="AI95" s="109"/>
      <c r="AJ95" s="109"/>
      <c r="AK95" s="109"/>
      <c r="AL95" s="109"/>
      <c r="AM95" s="109"/>
      <c r="AN95" s="108">
        <f>SUM(AG95,AT95)</f>
        <v>0</v>
      </c>
      <c r="AO95" s="109"/>
      <c r="AP95" s="109"/>
      <c r="AQ95" s="110" t="s">
        <v>74</v>
      </c>
      <c r="AR95" s="104"/>
      <c r="AS95" s="111">
        <v>0</v>
      </c>
      <c r="AT95" s="112">
        <f>ROUND(SUM(AV95:AW95),2)</f>
        <v>0</v>
      </c>
      <c r="AU95" s="113">
        <f>'101 - Úpravy v křižovatce...'!P128</f>
        <v>203.244013</v>
      </c>
      <c r="AV95" s="112">
        <f>'101 - Úpravy v křižovatce...'!J33</f>
        <v>0</v>
      </c>
      <c r="AW95" s="112">
        <f>'101 - Úpravy v křižovatce...'!J34</f>
        <v>0</v>
      </c>
      <c r="AX95" s="112">
        <f>'101 - Úpravy v křižovatce...'!J35</f>
        <v>0</v>
      </c>
      <c r="AY95" s="112">
        <f>'101 - Úpravy v křižovatce...'!J36</f>
        <v>0</v>
      </c>
      <c r="AZ95" s="112">
        <f>'101 - Úpravy v křižovatce...'!F33</f>
        <v>0</v>
      </c>
      <c r="BA95" s="112">
        <f>'101 - Úpravy v křižovatce...'!F34</f>
        <v>0</v>
      </c>
      <c r="BB95" s="112">
        <f>'101 - Úpravy v křižovatce...'!F35</f>
        <v>0</v>
      </c>
      <c r="BC95" s="112">
        <f>'101 - Úpravy v křižovatce...'!F36</f>
        <v>0</v>
      </c>
      <c r="BD95" s="114">
        <f>'101 - Úpravy v křižovatce...'!F37</f>
        <v>0</v>
      </c>
      <c r="BT95" s="116" t="s">
        <v>75</v>
      </c>
      <c r="BV95" s="116" t="s">
        <v>70</v>
      </c>
      <c r="BW95" s="116" t="s">
        <v>76</v>
      </c>
      <c r="BX95" s="116" t="s">
        <v>4</v>
      </c>
      <c r="CL95" s="116" t="s">
        <v>1</v>
      </c>
      <c r="CM95" s="116" t="s">
        <v>77</v>
      </c>
    </row>
    <row r="96" spans="1:91" s="115" customFormat="1" ht="24.75" customHeight="1">
      <c r="A96" s="103" t="s">
        <v>72</v>
      </c>
      <c r="B96" s="104"/>
      <c r="C96" s="105"/>
      <c r="D96" s="106">
        <v>411</v>
      </c>
      <c r="E96" s="106"/>
      <c r="F96" s="106"/>
      <c r="G96" s="106"/>
      <c r="H96" s="106"/>
      <c r="I96" s="107"/>
      <c r="J96" s="106" t="s">
        <v>528</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8">
        <f>'411 - Veřejné osvětlení'!J30</f>
        <v>0</v>
      </c>
      <c r="AH96" s="109"/>
      <c r="AI96" s="109"/>
      <c r="AJ96" s="109"/>
      <c r="AK96" s="109"/>
      <c r="AL96" s="109"/>
      <c r="AM96" s="109"/>
      <c r="AN96" s="108">
        <f>SUM(AG96,AT96)</f>
        <v>0</v>
      </c>
      <c r="AO96" s="109"/>
      <c r="AP96" s="109"/>
      <c r="AQ96" s="110" t="s">
        <v>74</v>
      </c>
      <c r="AR96" s="104"/>
      <c r="AS96" s="111">
        <v>0</v>
      </c>
      <c r="AT96" s="112">
        <f>ROUND(SUM(AV96:AW96),2)</f>
        <v>0</v>
      </c>
      <c r="AU96" s="113">
        <f>'101 - Úpravy v křižovatce...'!P129</f>
        <v>203.244013</v>
      </c>
      <c r="AV96" s="112">
        <f>'411 - Veřejné osvětlení'!J33</f>
        <v>0</v>
      </c>
      <c r="AW96" s="112">
        <f>'411 - Veřejné osvětlení'!J34</f>
        <v>0</v>
      </c>
      <c r="AX96" s="112">
        <f>'411 - Veřejné osvětlení'!J354</f>
        <v>0</v>
      </c>
      <c r="AY96" s="112">
        <f>'411 - Veřejné osvětlení'!J36</f>
        <v>0</v>
      </c>
      <c r="AZ96" s="112">
        <f>'411 - Veřejné osvětlení'!F33</f>
        <v>0</v>
      </c>
      <c r="BA96" s="112">
        <f>'411 - Veřejné osvětlení'!F34</f>
        <v>0</v>
      </c>
      <c r="BB96" s="112">
        <f>'411 - Veřejné osvětlení'!F35</f>
        <v>0</v>
      </c>
      <c r="BC96" s="112">
        <f>'411 - Veřejné osvětlení'!F36</f>
        <v>0</v>
      </c>
      <c r="BD96" s="114">
        <f>'411 - Veřejné osvětlení'!F37</f>
        <v>0</v>
      </c>
      <c r="BT96" s="116" t="s">
        <v>75</v>
      </c>
      <c r="BV96" s="116" t="s">
        <v>70</v>
      </c>
      <c r="BW96" s="116" t="s">
        <v>76</v>
      </c>
      <c r="BX96" s="116" t="s">
        <v>4</v>
      </c>
      <c r="CL96" s="116" t="s">
        <v>1</v>
      </c>
      <c r="CM96" s="116" t="s">
        <v>77</v>
      </c>
    </row>
    <row r="97" spans="1:57" s="33" customFormat="1" ht="30" customHeight="1">
      <c r="A97" s="27"/>
      <c r="B97" s="28"/>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8"/>
      <c r="AS97" s="27"/>
      <c r="AT97" s="27"/>
      <c r="AU97" s="27"/>
      <c r="AV97" s="27"/>
      <c r="AW97" s="27"/>
      <c r="AX97" s="27"/>
      <c r="AY97" s="27"/>
      <c r="AZ97" s="27"/>
      <c r="BA97" s="27"/>
      <c r="BB97" s="27"/>
      <c r="BC97" s="27"/>
      <c r="BD97" s="27"/>
      <c r="BE97" s="27"/>
    </row>
    <row r="98" spans="1:57" s="33" customFormat="1" ht="6.95" customHeight="1">
      <c r="A98" s="27"/>
      <c r="B98" s="54"/>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28"/>
      <c r="AS98" s="27"/>
      <c r="AT98" s="27"/>
      <c r="AU98" s="27"/>
      <c r="AV98" s="27"/>
      <c r="AW98" s="27"/>
      <c r="AX98" s="27"/>
      <c r="AY98" s="27"/>
      <c r="AZ98" s="27"/>
      <c r="BA98" s="27"/>
      <c r="BB98" s="27"/>
      <c r="BC98" s="27"/>
      <c r="BD98" s="27"/>
      <c r="BE98" s="27"/>
    </row>
  </sheetData>
  <sheetProtection algorithmName="SHA-512" hashValue="arFNUBzA89nwnRlHXunXtG+EN6j21say3xqcBW1OsHEC5TUHHUZvuns9Pl1To3uBYATXCymffnT0/P9XyhoFdg==" saltValue="CDQnBk5Tt3U1mxUiZtb96A==" spinCount="100000" sheet="1" objects="1" scenarios="1"/>
  <mergeCells count="46">
    <mergeCell ref="BE5:BE34"/>
    <mergeCell ref="K5:AO5"/>
    <mergeCell ref="K6:AO6"/>
    <mergeCell ref="E23:AN23"/>
    <mergeCell ref="AK26:AO26"/>
    <mergeCell ref="L28:P28"/>
    <mergeCell ref="W28:AE28"/>
    <mergeCell ref="AK28:AO28"/>
    <mergeCell ref="E14:AI14"/>
    <mergeCell ref="W29:AE29"/>
    <mergeCell ref="AK29:AO29"/>
    <mergeCell ref="L29:P29"/>
    <mergeCell ref="W30:AE30"/>
    <mergeCell ref="AK30:AO30"/>
    <mergeCell ref="L30:P30"/>
    <mergeCell ref="L33:P33"/>
    <mergeCell ref="X35:AB35"/>
    <mergeCell ref="AK35:AO35"/>
    <mergeCell ref="W31:AE31"/>
    <mergeCell ref="AK31:AO31"/>
    <mergeCell ref="L31:P31"/>
    <mergeCell ref="W32:AE32"/>
    <mergeCell ref="AK32:AO32"/>
    <mergeCell ref="L32:P32"/>
    <mergeCell ref="AM87:AN87"/>
    <mergeCell ref="AM89:AP89"/>
    <mergeCell ref="AS89:AT91"/>
    <mergeCell ref="AM90:AP90"/>
    <mergeCell ref="W33:AE33"/>
    <mergeCell ref="AK33:AO33"/>
    <mergeCell ref="AR2:BE2"/>
    <mergeCell ref="D96:H96"/>
    <mergeCell ref="J96:AF96"/>
    <mergeCell ref="AG96:AM96"/>
    <mergeCell ref="AN96:AP96"/>
    <mergeCell ref="C92:G92"/>
    <mergeCell ref="I92:AF92"/>
    <mergeCell ref="AG92:AM92"/>
    <mergeCell ref="AN92:AP92"/>
    <mergeCell ref="AN95:AP95"/>
    <mergeCell ref="AG95:AM95"/>
    <mergeCell ref="D95:H95"/>
    <mergeCell ref="J95:AF95"/>
    <mergeCell ref="AG94:AM94"/>
    <mergeCell ref="AN94:AP94"/>
    <mergeCell ref="L85:AO85"/>
  </mergeCells>
  <hyperlinks>
    <hyperlink ref="A95" location="'101 - Úpravy v křižovatce...'!C2" display="/"/>
    <hyperlink ref="A96" location="'411 - Veřejné osvětle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98"/>
  <sheetViews>
    <sheetView showGridLines="0" workbookViewId="0" topLeftCell="A115">
      <selection activeCell="I131" sqref="I13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32" max="16384" width="9.28125" style="1" customWidth="1"/>
  </cols>
  <sheetData>
    <row r="1" ht="12"/>
    <row r="2" spans="12:46" ht="36.95" customHeight="1">
      <c r="L2" s="6"/>
      <c r="M2" s="7"/>
      <c r="N2" s="7"/>
      <c r="O2" s="7"/>
      <c r="P2" s="7"/>
      <c r="Q2" s="7"/>
      <c r="R2" s="7"/>
      <c r="S2" s="7"/>
      <c r="T2" s="7"/>
      <c r="U2" s="7"/>
      <c r="V2" s="7"/>
      <c r="AT2" s="8" t="s">
        <v>76</v>
      </c>
    </row>
    <row r="3" spans="2:46" ht="6.95" customHeight="1">
      <c r="B3" s="9"/>
      <c r="C3" s="10"/>
      <c r="D3" s="10"/>
      <c r="E3" s="10"/>
      <c r="F3" s="10"/>
      <c r="G3" s="10"/>
      <c r="H3" s="10"/>
      <c r="I3" s="10"/>
      <c r="J3" s="10"/>
      <c r="K3" s="10"/>
      <c r="L3" s="11"/>
      <c r="AT3" s="8" t="s">
        <v>77</v>
      </c>
    </row>
    <row r="4" spans="2:46" ht="24.95" customHeight="1">
      <c r="B4" s="11"/>
      <c r="D4" s="12" t="s">
        <v>78</v>
      </c>
      <c r="L4" s="11"/>
      <c r="M4" s="199" t="s">
        <v>9</v>
      </c>
      <c r="AT4" s="8" t="s">
        <v>3</v>
      </c>
    </row>
    <row r="5" spans="2:12" ht="6.95" customHeight="1">
      <c r="B5" s="11"/>
      <c r="L5" s="11"/>
    </row>
    <row r="6" spans="2:12" ht="12" customHeight="1">
      <c r="B6" s="11"/>
      <c r="D6" s="22" t="s">
        <v>13</v>
      </c>
      <c r="L6" s="11"/>
    </row>
    <row r="7" spans="2:12" ht="16.5" customHeight="1">
      <c r="B7" s="11"/>
      <c r="E7" s="200" t="str">
        <f>'Rekapitulace stavby'!K6</f>
        <v>Úpravy v křižovatce Roháče z Dubé - Okružní</v>
      </c>
      <c r="F7" s="201"/>
      <c r="G7" s="201"/>
      <c r="H7" s="201"/>
      <c r="L7" s="11"/>
    </row>
    <row r="8" spans="1:31" s="33" customFormat="1" ht="12" customHeight="1">
      <c r="A8" s="27"/>
      <c r="B8" s="28"/>
      <c r="C8" s="27"/>
      <c r="D8" s="22" t="s">
        <v>79</v>
      </c>
      <c r="E8" s="27"/>
      <c r="F8" s="27"/>
      <c r="G8" s="27"/>
      <c r="H8" s="27"/>
      <c r="I8" s="27"/>
      <c r="J8" s="27"/>
      <c r="K8" s="27"/>
      <c r="L8" s="49"/>
      <c r="S8" s="27"/>
      <c r="T8" s="27"/>
      <c r="U8" s="27"/>
      <c r="V8" s="27"/>
      <c r="W8" s="27"/>
      <c r="X8" s="27"/>
      <c r="Y8" s="27"/>
      <c r="Z8" s="27"/>
      <c r="AA8" s="27"/>
      <c r="AB8" s="27"/>
      <c r="AC8" s="27"/>
      <c r="AD8" s="27"/>
      <c r="AE8" s="27"/>
    </row>
    <row r="9" spans="1:31" s="33" customFormat="1" ht="16.5" customHeight="1">
      <c r="A9" s="27"/>
      <c r="B9" s="28"/>
      <c r="C9" s="27"/>
      <c r="D9" s="27"/>
      <c r="E9" s="63" t="s">
        <v>80</v>
      </c>
      <c r="F9" s="202"/>
      <c r="G9" s="202"/>
      <c r="H9" s="202"/>
      <c r="I9" s="27"/>
      <c r="J9" s="27"/>
      <c r="K9" s="27"/>
      <c r="L9" s="49"/>
      <c r="S9" s="27"/>
      <c r="T9" s="27"/>
      <c r="U9" s="27"/>
      <c r="V9" s="27"/>
      <c r="W9" s="27"/>
      <c r="X9" s="27"/>
      <c r="Y9" s="27"/>
      <c r="Z9" s="27"/>
      <c r="AA9" s="27"/>
      <c r="AB9" s="27"/>
      <c r="AC9" s="27"/>
      <c r="AD9" s="27"/>
      <c r="AE9" s="27"/>
    </row>
    <row r="10" spans="1:31" s="33" customFormat="1" ht="12">
      <c r="A10" s="27"/>
      <c r="B10" s="28"/>
      <c r="C10" s="27"/>
      <c r="D10" s="27"/>
      <c r="E10" s="27"/>
      <c r="F10" s="27"/>
      <c r="G10" s="27"/>
      <c r="H10" s="27"/>
      <c r="I10" s="27"/>
      <c r="J10" s="27"/>
      <c r="K10" s="27"/>
      <c r="L10" s="49"/>
      <c r="S10" s="27"/>
      <c r="T10" s="27"/>
      <c r="U10" s="27"/>
      <c r="V10" s="27"/>
      <c r="W10" s="27"/>
      <c r="X10" s="27"/>
      <c r="Y10" s="27"/>
      <c r="Z10" s="27"/>
      <c r="AA10" s="27"/>
      <c r="AB10" s="27"/>
      <c r="AC10" s="27"/>
      <c r="AD10" s="27"/>
      <c r="AE10" s="27"/>
    </row>
    <row r="11" spans="1:31" s="33" customFormat="1" ht="12" customHeight="1">
      <c r="A11" s="27"/>
      <c r="B11" s="28"/>
      <c r="C11" s="27"/>
      <c r="D11" s="22" t="s">
        <v>15</v>
      </c>
      <c r="E11" s="27"/>
      <c r="F11" s="23" t="s">
        <v>1</v>
      </c>
      <c r="G11" s="27"/>
      <c r="H11" s="27"/>
      <c r="I11" s="22" t="s">
        <v>16</v>
      </c>
      <c r="J11" s="23" t="s">
        <v>1</v>
      </c>
      <c r="K11" s="27"/>
      <c r="L11" s="49"/>
      <c r="S11" s="27"/>
      <c r="T11" s="27"/>
      <c r="U11" s="27"/>
      <c r="V11" s="27"/>
      <c r="W11" s="27"/>
      <c r="X11" s="27"/>
      <c r="Y11" s="27"/>
      <c r="Z11" s="27"/>
      <c r="AA11" s="27"/>
      <c r="AB11" s="27"/>
      <c r="AC11" s="27"/>
      <c r="AD11" s="27"/>
      <c r="AE11" s="27"/>
    </row>
    <row r="12" spans="1:31" s="33" customFormat="1" ht="12" customHeight="1">
      <c r="A12" s="27"/>
      <c r="B12" s="28"/>
      <c r="C12" s="27"/>
      <c r="D12" s="22" t="s">
        <v>17</v>
      </c>
      <c r="E12" s="27"/>
      <c r="F12" s="23" t="s">
        <v>18</v>
      </c>
      <c r="G12" s="27"/>
      <c r="H12" s="27"/>
      <c r="I12" s="22" t="s">
        <v>19</v>
      </c>
      <c r="J12" s="295" t="str">
        <f>'Rekapitulace stavby'!AN8</f>
        <v>vyplň</v>
      </c>
      <c r="K12" s="27"/>
      <c r="L12" s="49"/>
      <c r="S12" s="27"/>
      <c r="T12" s="27"/>
      <c r="U12" s="27"/>
      <c r="V12" s="27"/>
      <c r="W12" s="27"/>
      <c r="X12" s="27"/>
      <c r="Y12" s="27"/>
      <c r="Z12" s="27"/>
      <c r="AA12" s="27"/>
      <c r="AB12" s="27"/>
      <c r="AC12" s="27"/>
      <c r="AD12" s="27"/>
      <c r="AE12" s="27"/>
    </row>
    <row r="13" spans="1:31" s="33" customFormat="1" ht="10.9" customHeight="1">
      <c r="A13" s="27"/>
      <c r="B13" s="28"/>
      <c r="C13" s="27"/>
      <c r="D13" s="27"/>
      <c r="E13" s="27"/>
      <c r="F13" s="27"/>
      <c r="G13" s="27"/>
      <c r="H13" s="27"/>
      <c r="I13" s="27"/>
      <c r="J13" s="27"/>
      <c r="K13" s="27"/>
      <c r="L13" s="49"/>
      <c r="S13" s="27"/>
      <c r="T13" s="27"/>
      <c r="U13" s="27"/>
      <c r="V13" s="27"/>
      <c r="W13" s="27"/>
      <c r="X13" s="27"/>
      <c r="Y13" s="27"/>
      <c r="Z13" s="27"/>
      <c r="AA13" s="27"/>
      <c r="AB13" s="27"/>
      <c r="AC13" s="27"/>
      <c r="AD13" s="27"/>
      <c r="AE13" s="27"/>
    </row>
    <row r="14" spans="1:31" s="33" customFormat="1" ht="12" customHeight="1">
      <c r="A14" s="27"/>
      <c r="B14" s="28"/>
      <c r="C14" s="27"/>
      <c r="D14" s="22" t="s">
        <v>20</v>
      </c>
      <c r="E14" s="27"/>
      <c r="F14" s="27"/>
      <c r="G14" s="27"/>
      <c r="H14" s="27"/>
      <c r="I14" s="22" t="s">
        <v>21</v>
      </c>
      <c r="J14" s="23" t="str">
        <f>IF('Rekapitulace stavby'!AN10="","",'Rekapitulace stavby'!AN10)</f>
        <v>00260428</v>
      </c>
      <c r="K14" s="27"/>
      <c r="L14" s="49"/>
      <c r="S14" s="27"/>
      <c r="T14" s="27"/>
      <c r="U14" s="27"/>
      <c r="V14" s="27"/>
      <c r="W14" s="27"/>
      <c r="X14" s="27"/>
      <c r="Y14" s="27"/>
      <c r="Z14" s="27"/>
      <c r="AA14" s="27"/>
      <c r="AB14" s="27"/>
      <c r="AC14" s="27"/>
      <c r="AD14" s="27"/>
      <c r="AE14" s="27"/>
    </row>
    <row r="15" spans="1:31" s="33" customFormat="1" ht="18" customHeight="1">
      <c r="A15" s="27"/>
      <c r="B15" s="28"/>
      <c r="C15" s="27"/>
      <c r="D15" s="27"/>
      <c r="E15" s="23" t="str">
        <f>IF('Rekapitulace stavby'!E11="","",'Rekapitulace stavby'!E11)</f>
        <v>Město Česká Lípa, nám. TGM 1, 470 36 Česká Lípa</v>
      </c>
      <c r="F15" s="27"/>
      <c r="G15" s="27"/>
      <c r="H15" s="27"/>
      <c r="I15" s="22" t="s">
        <v>22</v>
      </c>
      <c r="J15" s="23" t="str">
        <f>IF('Rekapitulace stavby'!AN11="","",'Rekapitulace stavby'!AN11)</f>
        <v>CZ00260428</v>
      </c>
      <c r="K15" s="27"/>
      <c r="L15" s="49"/>
      <c r="S15" s="27"/>
      <c r="T15" s="27"/>
      <c r="U15" s="27"/>
      <c r="V15" s="27"/>
      <c r="W15" s="27"/>
      <c r="X15" s="27"/>
      <c r="Y15" s="27"/>
      <c r="Z15" s="27"/>
      <c r="AA15" s="27"/>
      <c r="AB15" s="27"/>
      <c r="AC15" s="27"/>
      <c r="AD15" s="27"/>
      <c r="AE15" s="27"/>
    </row>
    <row r="16" spans="1:31" s="33" customFormat="1" ht="6.95" customHeight="1">
      <c r="A16" s="27"/>
      <c r="B16" s="28"/>
      <c r="C16" s="27"/>
      <c r="D16" s="27"/>
      <c r="E16" s="27"/>
      <c r="F16" s="27"/>
      <c r="G16" s="27"/>
      <c r="H16" s="27"/>
      <c r="I16" s="27"/>
      <c r="J16" s="27"/>
      <c r="K16" s="27"/>
      <c r="L16" s="49"/>
      <c r="S16" s="27"/>
      <c r="T16" s="27"/>
      <c r="U16" s="27"/>
      <c r="V16" s="27"/>
      <c r="W16" s="27"/>
      <c r="X16" s="27"/>
      <c r="Y16" s="27"/>
      <c r="Z16" s="27"/>
      <c r="AA16" s="27"/>
      <c r="AB16" s="27"/>
      <c r="AC16" s="27"/>
      <c r="AD16" s="27"/>
      <c r="AE16" s="27"/>
    </row>
    <row r="17" spans="1:31" s="33" customFormat="1" ht="12" customHeight="1">
      <c r="A17" s="27"/>
      <c r="B17" s="28"/>
      <c r="C17" s="27"/>
      <c r="D17" s="22" t="s">
        <v>23</v>
      </c>
      <c r="E17" s="27"/>
      <c r="F17" s="27"/>
      <c r="G17" s="27"/>
      <c r="H17" s="27"/>
      <c r="I17" s="22" t="s">
        <v>21</v>
      </c>
      <c r="J17" s="296" t="str">
        <f>'Rekapitulace stavby'!AN13</f>
        <v>vyplň</v>
      </c>
      <c r="K17" s="27"/>
      <c r="L17" s="49"/>
      <c r="S17" s="27"/>
      <c r="T17" s="27"/>
      <c r="U17" s="27"/>
      <c r="V17" s="27"/>
      <c r="W17" s="27"/>
      <c r="X17" s="27"/>
      <c r="Y17" s="27"/>
      <c r="Z17" s="27"/>
      <c r="AA17" s="27"/>
      <c r="AB17" s="27"/>
      <c r="AC17" s="27"/>
      <c r="AD17" s="27"/>
      <c r="AE17" s="27"/>
    </row>
    <row r="18" spans="1:31" s="33" customFormat="1" ht="18" customHeight="1">
      <c r="A18" s="27"/>
      <c r="B18" s="28"/>
      <c r="C18" s="27"/>
      <c r="D18" s="27"/>
      <c r="E18" s="294" t="str">
        <f>'Rekapitulace stavby'!E14</f>
        <v>Vyplň údaj</v>
      </c>
      <c r="F18" s="294"/>
      <c r="G18" s="294"/>
      <c r="H18" s="294"/>
      <c r="I18" s="22" t="s">
        <v>22</v>
      </c>
      <c r="J18" s="296" t="str">
        <f>'Rekapitulace stavby'!AN14</f>
        <v>vyplň</v>
      </c>
      <c r="K18" s="27"/>
      <c r="L18" s="49"/>
      <c r="S18" s="27"/>
      <c r="T18" s="27"/>
      <c r="U18" s="27"/>
      <c r="V18" s="27"/>
      <c r="W18" s="27"/>
      <c r="X18" s="27"/>
      <c r="Y18" s="27"/>
      <c r="Z18" s="27"/>
      <c r="AA18" s="27"/>
      <c r="AB18" s="27"/>
      <c r="AC18" s="27"/>
      <c r="AD18" s="27"/>
      <c r="AE18" s="27"/>
    </row>
    <row r="19" spans="1:31" s="33" customFormat="1" ht="6.95" customHeight="1">
      <c r="A19" s="27"/>
      <c r="B19" s="28"/>
      <c r="C19" s="27"/>
      <c r="D19" s="27"/>
      <c r="E19" s="27"/>
      <c r="F19" s="27"/>
      <c r="G19" s="27"/>
      <c r="H19" s="27"/>
      <c r="I19" s="27"/>
      <c r="J19" s="27"/>
      <c r="K19" s="27"/>
      <c r="L19" s="49"/>
      <c r="S19" s="27"/>
      <c r="T19" s="27"/>
      <c r="U19" s="27"/>
      <c r="V19" s="27"/>
      <c r="W19" s="27"/>
      <c r="X19" s="27"/>
      <c r="Y19" s="27"/>
      <c r="Z19" s="27"/>
      <c r="AA19" s="27"/>
      <c r="AB19" s="27"/>
      <c r="AC19" s="27"/>
      <c r="AD19" s="27"/>
      <c r="AE19" s="27"/>
    </row>
    <row r="20" spans="1:31" s="33" customFormat="1" ht="12" customHeight="1">
      <c r="A20" s="27"/>
      <c r="B20" s="28"/>
      <c r="C20" s="27"/>
      <c r="D20" s="22" t="s">
        <v>24</v>
      </c>
      <c r="E20" s="27"/>
      <c r="F20" s="27"/>
      <c r="G20" s="27"/>
      <c r="H20" s="27"/>
      <c r="I20" s="22" t="s">
        <v>21</v>
      </c>
      <c r="J20" s="23" t="str">
        <f>IF('Rekapitulace stavby'!AN16="","",'Rekapitulace stavby'!AN16)</f>
        <v/>
      </c>
      <c r="K20" s="27"/>
      <c r="L20" s="49"/>
      <c r="S20" s="27"/>
      <c r="T20" s="27"/>
      <c r="U20" s="27"/>
      <c r="V20" s="27"/>
      <c r="W20" s="27"/>
      <c r="X20" s="27"/>
      <c r="Y20" s="27"/>
      <c r="Z20" s="27"/>
      <c r="AA20" s="27"/>
      <c r="AB20" s="27"/>
      <c r="AC20" s="27"/>
      <c r="AD20" s="27"/>
      <c r="AE20" s="27"/>
    </row>
    <row r="21" spans="1:31" s="33" customFormat="1" ht="18" customHeight="1">
      <c r="A21" s="27"/>
      <c r="B21" s="28"/>
      <c r="C21" s="27"/>
      <c r="D21" s="27"/>
      <c r="E21" s="23" t="str">
        <f>IF('Rekapitulace stavby'!E17="","",'Rekapitulace stavby'!E17)</f>
        <v>Ing. Jaroslav Karel (komunikace); Ing. Zbyněk Lubovský (VO)</v>
      </c>
      <c r="F21" s="27"/>
      <c r="G21" s="27"/>
      <c r="H21" s="27"/>
      <c r="I21" s="22" t="s">
        <v>22</v>
      </c>
      <c r="J21" s="23" t="str">
        <f>IF('Rekapitulace stavby'!AN17="","",'Rekapitulace stavby'!AN17)</f>
        <v/>
      </c>
      <c r="K21" s="27"/>
      <c r="L21" s="49"/>
      <c r="S21" s="27"/>
      <c r="T21" s="27"/>
      <c r="U21" s="27"/>
      <c r="V21" s="27"/>
      <c r="W21" s="27"/>
      <c r="X21" s="27"/>
      <c r="Y21" s="27"/>
      <c r="Z21" s="27"/>
      <c r="AA21" s="27"/>
      <c r="AB21" s="27"/>
      <c r="AC21" s="27"/>
      <c r="AD21" s="27"/>
      <c r="AE21" s="27"/>
    </row>
    <row r="22" spans="1:31" s="33" customFormat="1" ht="6.95" customHeight="1">
      <c r="A22" s="27"/>
      <c r="B22" s="28"/>
      <c r="C22" s="27"/>
      <c r="D22" s="27"/>
      <c r="E22" s="27"/>
      <c r="F22" s="27"/>
      <c r="G22" s="27"/>
      <c r="H22" s="27"/>
      <c r="I22" s="27"/>
      <c r="J22" s="27"/>
      <c r="K22" s="27"/>
      <c r="L22" s="49"/>
      <c r="S22" s="27"/>
      <c r="T22" s="27"/>
      <c r="U22" s="27"/>
      <c r="V22" s="27"/>
      <c r="W22" s="27"/>
      <c r="X22" s="27"/>
      <c r="Y22" s="27"/>
      <c r="Z22" s="27"/>
      <c r="AA22" s="27"/>
      <c r="AB22" s="27"/>
      <c r="AC22" s="27"/>
      <c r="AD22" s="27"/>
      <c r="AE22" s="27"/>
    </row>
    <row r="23" spans="1:31" s="33" customFormat="1" ht="12" customHeight="1">
      <c r="A23" s="27"/>
      <c r="B23" s="28"/>
      <c r="C23" s="27"/>
      <c r="D23" s="22" t="s">
        <v>26</v>
      </c>
      <c r="E23" s="27"/>
      <c r="F23" s="27"/>
      <c r="G23" s="27"/>
      <c r="H23" s="27"/>
      <c r="I23" s="22" t="s">
        <v>21</v>
      </c>
      <c r="J23" s="23" t="str">
        <f>IF('Rekapitulace stavby'!AN19="","",'Rekapitulace stavby'!AN19)</f>
        <v/>
      </c>
      <c r="K23" s="27"/>
      <c r="L23" s="49"/>
      <c r="S23" s="27"/>
      <c r="T23" s="27"/>
      <c r="U23" s="27"/>
      <c r="V23" s="27"/>
      <c r="W23" s="27"/>
      <c r="X23" s="27"/>
      <c r="Y23" s="27"/>
      <c r="Z23" s="27"/>
      <c r="AA23" s="27"/>
      <c r="AB23" s="27"/>
      <c r="AC23" s="27"/>
      <c r="AD23" s="27"/>
      <c r="AE23" s="27"/>
    </row>
    <row r="24" spans="1:31" s="33" customFormat="1" ht="18" customHeight="1">
      <c r="A24" s="27"/>
      <c r="B24" s="28"/>
      <c r="C24" s="27"/>
      <c r="D24" s="27"/>
      <c r="E24" s="23" t="str">
        <f>IF('Rekapitulace stavby'!E20="","",'Rekapitulace stavby'!E20)</f>
        <v xml:space="preserve"> </v>
      </c>
      <c r="F24" s="27"/>
      <c r="G24" s="27"/>
      <c r="H24" s="27"/>
      <c r="I24" s="22" t="s">
        <v>22</v>
      </c>
      <c r="J24" s="23" t="str">
        <f>IF('Rekapitulace stavby'!AN20="","",'Rekapitulace stavby'!AN20)</f>
        <v/>
      </c>
      <c r="K24" s="27"/>
      <c r="L24" s="49"/>
      <c r="S24" s="27"/>
      <c r="T24" s="27"/>
      <c r="U24" s="27"/>
      <c r="V24" s="27"/>
      <c r="W24" s="27"/>
      <c r="X24" s="27"/>
      <c r="Y24" s="27"/>
      <c r="Z24" s="27"/>
      <c r="AA24" s="27"/>
      <c r="AB24" s="27"/>
      <c r="AC24" s="27"/>
      <c r="AD24" s="27"/>
      <c r="AE24" s="27"/>
    </row>
    <row r="25" spans="1:31" s="33" customFormat="1" ht="6.95" customHeight="1">
      <c r="A25" s="27"/>
      <c r="B25" s="28"/>
      <c r="C25" s="27"/>
      <c r="D25" s="27"/>
      <c r="E25" s="27"/>
      <c r="F25" s="27"/>
      <c r="G25" s="27"/>
      <c r="H25" s="27"/>
      <c r="I25" s="27"/>
      <c r="J25" s="27"/>
      <c r="K25" s="27"/>
      <c r="L25" s="49"/>
      <c r="S25" s="27"/>
      <c r="T25" s="27"/>
      <c r="U25" s="27"/>
      <c r="V25" s="27"/>
      <c r="W25" s="27"/>
      <c r="X25" s="27"/>
      <c r="Y25" s="27"/>
      <c r="Z25" s="27"/>
      <c r="AA25" s="27"/>
      <c r="AB25" s="27"/>
      <c r="AC25" s="27"/>
      <c r="AD25" s="27"/>
      <c r="AE25" s="27"/>
    </row>
    <row r="26" spans="1:31" s="33" customFormat="1" ht="12" customHeight="1">
      <c r="A26" s="27"/>
      <c r="B26" s="28"/>
      <c r="C26" s="27"/>
      <c r="D26" s="22" t="s">
        <v>27</v>
      </c>
      <c r="E26" s="27"/>
      <c r="F26" s="27"/>
      <c r="G26" s="27"/>
      <c r="H26" s="27"/>
      <c r="I26" s="27"/>
      <c r="J26" s="27"/>
      <c r="K26" s="27"/>
      <c r="L26" s="49"/>
      <c r="S26" s="27"/>
      <c r="T26" s="27"/>
      <c r="U26" s="27"/>
      <c r="V26" s="27"/>
      <c r="W26" s="27"/>
      <c r="X26" s="27"/>
      <c r="Y26" s="27"/>
      <c r="Z26" s="27"/>
      <c r="AA26" s="27"/>
      <c r="AB26" s="27"/>
      <c r="AC26" s="27"/>
      <c r="AD26" s="27"/>
      <c r="AE26" s="27"/>
    </row>
    <row r="27" spans="1:31" s="207" customFormat="1" ht="16.5" customHeight="1">
      <c r="A27" s="204"/>
      <c r="B27" s="205"/>
      <c r="C27" s="204"/>
      <c r="D27" s="204"/>
      <c r="E27" s="25" t="s">
        <v>1</v>
      </c>
      <c r="F27" s="25"/>
      <c r="G27" s="25"/>
      <c r="H27" s="25"/>
      <c r="I27" s="204"/>
      <c r="J27" s="204"/>
      <c r="K27" s="204"/>
      <c r="L27" s="206"/>
      <c r="S27" s="204"/>
      <c r="T27" s="204"/>
      <c r="U27" s="204"/>
      <c r="V27" s="204"/>
      <c r="W27" s="204"/>
      <c r="X27" s="204"/>
      <c r="Y27" s="204"/>
      <c r="Z27" s="204"/>
      <c r="AA27" s="204"/>
      <c r="AB27" s="204"/>
      <c r="AC27" s="204"/>
      <c r="AD27" s="204"/>
      <c r="AE27" s="204"/>
    </row>
    <row r="28" spans="1:31" s="33" customFormat="1" ht="6.95" customHeight="1">
      <c r="A28" s="27"/>
      <c r="B28" s="28"/>
      <c r="C28" s="27"/>
      <c r="D28" s="27"/>
      <c r="E28" s="27"/>
      <c r="F28" s="27"/>
      <c r="G28" s="27"/>
      <c r="H28" s="27"/>
      <c r="I28" s="27"/>
      <c r="J28" s="27"/>
      <c r="K28" s="27"/>
      <c r="L28" s="49"/>
      <c r="S28" s="27"/>
      <c r="T28" s="27"/>
      <c r="U28" s="27"/>
      <c r="V28" s="27"/>
      <c r="W28" s="27"/>
      <c r="X28" s="27"/>
      <c r="Y28" s="27"/>
      <c r="Z28" s="27"/>
      <c r="AA28" s="27"/>
      <c r="AB28" s="27"/>
      <c r="AC28" s="27"/>
      <c r="AD28" s="27"/>
      <c r="AE28" s="27"/>
    </row>
    <row r="29" spans="1:31" s="33" customFormat="1" ht="6.95" customHeight="1">
      <c r="A29" s="27"/>
      <c r="B29" s="28"/>
      <c r="C29" s="27"/>
      <c r="D29" s="88"/>
      <c r="E29" s="88"/>
      <c r="F29" s="88"/>
      <c r="G29" s="88"/>
      <c r="H29" s="88"/>
      <c r="I29" s="88"/>
      <c r="J29" s="88"/>
      <c r="K29" s="88"/>
      <c r="L29" s="49"/>
      <c r="S29" s="27"/>
      <c r="T29" s="27"/>
      <c r="U29" s="27"/>
      <c r="V29" s="27"/>
      <c r="W29" s="27"/>
      <c r="X29" s="27"/>
      <c r="Y29" s="27"/>
      <c r="Z29" s="27"/>
      <c r="AA29" s="27"/>
      <c r="AB29" s="27"/>
      <c r="AC29" s="27"/>
      <c r="AD29" s="27"/>
      <c r="AE29" s="27"/>
    </row>
    <row r="30" spans="1:31" s="33" customFormat="1" ht="25.35" customHeight="1">
      <c r="A30" s="27"/>
      <c r="B30" s="28"/>
      <c r="C30" s="27"/>
      <c r="D30" s="208" t="s">
        <v>28</v>
      </c>
      <c r="E30" s="27"/>
      <c r="F30" s="27"/>
      <c r="G30" s="27"/>
      <c r="H30" s="27"/>
      <c r="I30" s="27"/>
      <c r="J30" s="209">
        <f>ROUND(J128,2)</f>
        <v>0</v>
      </c>
      <c r="K30" s="27"/>
      <c r="L30" s="49"/>
      <c r="S30" s="27"/>
      <c r="T30" s="27"/>
      <c r="U30" s="27"/>
      <c r="V30" s="27"/>
      <c r="W30" s="27"/>
      <c r="X30" s="27"/>
      <c r="Y30" s="27"/>
      <c r="Z30" s="27"/>
      <c r="AA30" s="27"/>
      <c r="AB30" s="27"/>
      <c r="AC30" s="27"/>
      <c r="AD30" s="27"/>
      <c r="AE30" s="27"/>
    </row>
    <row r="31" spans="1:31" s="33" customFormat="1" ht="6.95" customHeight="1">
      <c r="A31" s="27"/>
      <c r="B31" s="28"/>
      <c r="C31" s="27"/>
      <c r="D31" s="88"/>
      <c r="E31" s="88"/>
      <c r="F31" s="88"/>
      <c r="G31" s="88"/>
      <c r="H31" s="88"/>
      <c r="I31" s="88"/>
      <c r="J31" s="88"/>
      <c r="K31" s="88"/>
      <c r="L31" s="49"/>
      <c r="S31" s="27"/>
      <c r="T31" s="27"/>
      <c r="U31" s="27"/>
      <c r="V31" s="27"/>
      <c r="W31" s="27"/>
      <c r="X31" s="27"/>
      <c r="Y31" s="27"/>
      <c r="Z31" s="27"/>
      <c r="AA31" s="27"/>
      <c r="AB31" s="27"/>
      <c r="AC31" s="27"/>
      <c r="AD31" s="27"/>
      <c r="AE31" s="27"/>
    </row>
    <row r="32" spans="1:31" s="33" customFormat="1" ht="14.45" customHeight="1">
      <c r="A32" s="27"/>
      <c r="B32" s="28"/>
      <c r="C32" s="27"/>
      <c r="D32" s="27"/>
      <c r="E32" s="27"/>
      <c r="F32" s="210" t="s">
        <v>30</v>
      </c>
      <c r="G32" s="27"/>
      <c r="H32" s="27"/>
      <c r="I32" s="210" t="s">
        <v>29</v>
      </c>
      <c r="J32" s="210" t="s">
        <v>31</v>
      </c>
      <c r="K32" s="27"/>
      <c r="L32" s="49"/>
      <c r="S32" s="27"/>
      <c r="T32" s="27"/>
      <c r="U32" s="27"/>
      <c r="V32" s="27"/>
      <c r="W32" s="27"/>
      <c r="X32" s="27"/>
      <c r="Y32" s="27"/>
      <c r="Z32" s="27"/>
      <c r="AA32" s="27"/>
      <c r="AB32" s="27"/>
      <c r="AC32" s="27"/>
      <c r="AD32" s="27"/>
      <c r="AE32" s="27"/>
    </row>
    <row r="33" spans="1:31" s="33" customFormat="1" ht="14.45" customHeight="1">
      <c r="A33" s="27"/>
      <c r="B33" s="28"/>
      <c r="C33" s="27"/>
      <c r="D33" s="211" t="s">
        <v>32</v>
      </c>
      <c r="E33" s="22" t="s">
        <v>33</v>
      </c>
      <c r="F33" s="212">
        <f>ROUND((SUM(BE128:BE297)),2)</f>
        <v>0</v>
      </c>
      <c r="G33" s="27"/>
      <c r="H33" s="27"/>
      <c r="I33" s="213">
        <v>0.21</v>
      </c>
      <c r="J33" s="212">
        <f>ROUND(((SUM(BE128:BE297))*I33),2)</f>
        <v>0</v>
      </c>
      <c r="K33" s="27"/>
      <c r="L33" s="49"/>
      <c r="S33" s="27"/>
      <c r="T33" s="27"/>
      <c r="U33" s="27"/>
      <c r="V33" s="27"/>
      <c r="W33" s="27"/>
      <c r="X33" s="27"/>
      <c r="Y33" s="27"/>
      <c r="Z33" s="27"/>
      <c r="AA33" s="27"/>
      <c r="AB33" s="27"/>
      <c r="AC33" s="27"/>
      <c r="AD33" s="27"/>
      <c r="AE33" s="27"/>
    </row>
    <row r="34" spans="1:31" s="33" customFormat="1" ht="14.45" customHeight="1">
      <c r="A34" s="27"/>
      <c r="B34" s="28"/>
      <c r="C34" s="27"/>
      <c r="D34" s="27"/>
      <c r="E34" s="22" t="s">
        <v>34</v>
      </c>
      <c r="F34" s="212">
        <f>ROUND((SUM(BF128:BF297)),2)</f>
        <v>0</v>
      </c>
      <c r="G34" s="27"/>
      <c r="H34" s="27"/>
      <c r="I34" s="213">
        <v>0.15</v>
      </c>
      <c r="J34" s="212">
        <f>ROUND(((SUM(BF128:BF297))*I34),2)</f>
        <v>0</v>
      </c>
      <c r="K34" s="27"/>
      <c r="L34" s="49"/>
      <c r="S34" s="27"/>
      <c r="T34" s="27"/>
      <c r="U34" s="27"/>
      <c r="V34" s="27"/>
      <c r="W34" s="27"/>
      <c r="X34" s="27"/>
      <c r="Y34" s="27"/>
      <c r="Z34" s="27"/>
      <c r="AA34" s="27"/>
      <c r="AB34" s="27"/>
      <c r="AC34" s="27"/>
      <c r="AD34" s="27"/>
      <c r="AE34" s="27"/>
    </row>
    <row r="35" spans="1:31" s="33" customFormat="1" ht="14.45" customHeight="1" hidden="1">
      <c r="A35" s="27"/>
      <c r="B35" s="28"/>
      <c r="C35" s="27"/>
      <c r="D35" s="27"/>
      <c r="E35" s="22" t="s">
        <v>35</v>
      </c>
      <c r="F35" s="212">
        <f>ROUND((SUM(BG128:BG297)),2)</f>
        <v>0</v>
      </c>
      <c r="G35" s="27"/>
      <c r="H35" s="27"/>
      <c r="I35" s="213">
        <v>0.21</v>
      </c>
      <c r="J35" s="212">
        <f>0</f>
        <v>0</v>
      </c>
      <c r="K35" s="27"/>
      <c r="L35" s="49"/>
      <c r="S35" s="27"/>
      <c r="T35" s="27"/>
      <c r="U35" s="27"/>
      <c r="V35" s="27"/>
      <c r="W35" s="27"/>
      <c r="X35" s="27"/>
      <c r="Y35" s="27"/>
      <c r="Z35" s="27"/>
      <c r="AA35" s="27"/>
      <c r="AB35" s="27"/>
      <c r="AC35" s="27"/>
      <c r="AD35" s="27"/>
      <c r="AE35" s="27"/>
    </row>
    <row r="36" spans="1:31" s="33" customFormat="1" ht="14.45" customHeight="1" hidden="1">
      <c r="A36" s="27"/>
      <c r="B36" s="28"/>
      <c r="C36" s="27"/>
      <c r="D36" s="27"/>
      <c r="E36" s="22" t="s">
        <v>36</v>
      </c>
      <c r="F36" s="212">
        <f>ROUND((SUM(BH128:BH297)),2)</f>
        <v>0</v>
      </c>
      <c r="G36" s="27"/>
      <c r="H36" s="27"/>
      <c r="I36" s="213">
        <v>0.15</v>
      </c>
      <c r="J36" s="212">
        <f>0</f>
        <v>0</v>
      </c>
      <c r="K36" s="27"/>
      <c r="L36" s="49"/>
      <c r="S36" s="27"/>
      <c r="T36" s="27"/>
      <c r="U36" s="27"/>
      <c r="V36" s="27"/>
      <c r="W36" s="27"/>
      <c r="X36" s="27"/>
      <c r="Y36" s="27"/>
      <c r="Z36" s="27"/>
      <c r="AA36" s="27"/>
      <c r="AB36" s="27"/>
      <c r="AC36" s="27"/>
      <c r="AD36" s="27"/>
      <c r="AE36" s="27"/>
    </row>
    <row r="37" spans="1:31" s="33" customFormat="1" ht="14.45" customHeight="1" hidden="1">
      <c r="A37" s="27"/>
      <c r="B37" s="28"/>
      <c r="C37" s="27"/>
      <c r="D37" s="27"/>
      <c r="E37" s="22" t="s">
        <v>37</v>
      </c>
      <c r="F37" s="212">
        <f>ROUND((SUM(BI128:BI297)),2)</f>
        <v>0</v>
      </c>
      <c r="G37" s="27"/>
      <c r="H37" s="27"/>
      <c r="I37" s="213">
        <v>0</v>
      </c>
      <c r="J37" s="212">
        <f>0</f>
        <v>0</v>
      </c>
      <c r="K37" s="27"/>
      <c r="L37" s="49"/>
      <c r="S37" s="27"/>
      <c r="T37" s="27"/>
      <c r="U37" s="27"/>
      <c r="V37" s="27"/>
      <c r="W37" s="27"/>
      <c r="X37" s="27"/>
      <c r="Y37" s="27"/>
      <c r="Z37" s="27"/>
      <c r="AA37" s="27"/>
      <c r="AB37" s="27"/>
      <c r="AC37" s="27"/>
      <c r="AD37" s="27"/>
      <c r="AE37" s="27"/>
    </row>
    <row r="38" spans="1:31" s="33" customFormat="1" ht="6.95" customHeight="1">
      <c r="A38" s="27"/>
      <c r="B38" s="28"/>
      <c r="C38" s="27"/>
      <c r="D38" s="27"/>
      <c r="E38" s="27"/>
      <c r="F38" s="27"/>
      <c r="G38" s="27"/>
      <c r="H38" s="27"/>
      <c r="I38" s="27"/>
      <c r="J38" s="27"/>
      <c r="K38" s="27"/>
      <c r="L38" s="49"/>
      <c r="S38" s="27"/>
      <c r="T38" s="27"/>
      <c r="U38" s="27"/>
      <c r="V38" s="27"/>
      <c r="W38" s="27"/>
      <c r="X38" s="27"/>
      <c r="Y38" s="27"/>
      <c r="Z38" s="27"/>
      <c r="AA38" s="27"/>
      <c r="AB38" s="27"/>
      <c r="AC38" s="27"/>
      <c r="AD38" s="27"/>
      <c r="AE38" s="27"/>
    </row>
    <row r="39" spans="1:31" s="33" customFormat="1" ht="25.35" customHeight="1">
      <c r="A39" s="27"/>
      <c r="B39" s="28"/>
      <c r="C39" s="214"/>
      <c r="D39" s="215" t="s">
        <v>38</v>
      </c>
      <c r="E39" s="79"/>
      <c r="F39" s="79"/>
      <c r="G39" s="216" t="s">
        <v>39</v>
      </c>
      <c r="H39" s="217" t="s">
        <v>40</v>
      </c>
      <c r="I39" s="79"/>
      <c r="J39" s="218">
        <f>SUM(J30:J37)</f>
        <v>0</v>
      </c>
      <c r="K39" s="219"/>
      <c r="L39" s="49"/>
      <c r="S39" s="27"/>
      <c r="T39" s="27"/>
      <c r="U39" s="27"/>
      <c r="V39" s="27"/>
      <c r="W39" s="27"/>
      <c r="X39" s="27"/>
      <c r="Y39" s="27"/>
      <c r="Z39" s="27"/>
      <c r="AA39" s="27"/>
      <c r="AB39" s="27"/>
      <c r="AC39" s="27"/>
      <c r="AD39" s="27"/>
      <c r="AE39" s="27"/>
    </row>
    <row r="40" spans="1:31" s="33" customFormat="1" ht="14.45" customHeight="1">
      <c r="A40" s="27"/>
      <c r="B40" s="28"/>
      <c r="C40" s="27"/>
      <c r="D40" s="27"/>
      <c r="E40" s="27"/>
      <c r="F40" s="27"/>
      <c r="G40" s="27"/>
      <c r="H40" s="27"/>
      <c r="I40" s="27"/>
      <c r="J40" s="27"/>
      <c r="K40" s="27"/>
      <c r="L40" s="49"/>
      <c r="S40" s="27"/>
      <c r="T40" s="27"/>
      <c r="U40" s="27"/>
      <c r="V40" s="27"/>
      <c r="W40" s="27"/>
      <c r="X40" s="27"/>
      <c r="Y40" s="27"/>
      <c r="Z40" s="27"/>
      <c r="AA40" s="27"/>
      <c r="AB40" s="27"/>
      <c r="AC40" s="27"/>
      <c r="AD40" s="27"/>
      <c r="AE40" s="27"/>
    </row>
    <row r="41" spans="2:12" ht="14.45" customHeight="1">
      <c r="B41" s="11"/>
      <c r="L41" s="11"/>
    </row>
    <row r="42" spans="2:12" ht="14.45" customHeight="1">
      <c r="B42" s="11"/>
      <c r="L42" s="11"/>
    </row>
    <row r="43" spans="2:12" ht="14.45" customHeight="1">
      <c r="B43" s="11"/>
      <c r="L43" s="11"/>
    </row>
    <row r="44" spans="2:12" ht="14.45" customHeight="1">
      <c r="B44" s="11"/>
      <c r="L44" s="11"/>
    </row>
    <row r="45" spans="2:12" ht="14.45" customHeight="1">
      <c r="B45" s="11"/>
      <c r="L45" s="11"/>
    </row>
    <row r="46" spans="2:12" ht="14.45" customHeight="1">
      <c r="B46" s="11"/>
      <c r="L46" s="11"/>
    </row>
    <row r="47" spans="2:12" ht="14.45" customHeight="1">
      <c r="B47" s="11"/>
      <c r="L47" s="11"/>
    </row>
    <row r="48" spans="2:12" ht="14.45" customHeight="1">
      <c r="B48" s="11"/>
      <c r="L48" s="11"/>
    </row>
    <row r="49" spans="2:12" ht="14.45" customHeight="1">
      <c r="B49" s="11"/>
      <c r="L49" s="11"/>
    </row>
    <row r="50" spans="2:12" s="33" customFormat="1" ht="14.45" customHeight="1">
      <c r="B50" s="49"/>
      <c r="D50" s="50" t="s">
        <v>41</v>
      </c>
      <c r="E50" s="51"/>
      <c r="F50" s="51"/>
      <c r="G50" s="50" t="s">
        <v>42</v>
      </c>
      <c r="H50" s="51"/>
      <c r="I50" s="51"/>
      <c r="J50" s="51"/>
      <c r="K50" s="51"/>
      <c r="L50" s="49"/>
    </row>
    <row r="51" spans="2:12" ht="12">
      <c r="B51" s="11"/>
      <c r="L51" s="11"/>
    </row>
    <row r="52" spans="2:12" ht="12">
      <c r="B52" s="11"/>
      <c r="L52" s="11"/>
    </row>
    <row r="53" spans="2:12" ht="12">
      <c r="B53" s="11"/>
      <c r="L53" s="11"/>
    </row>
    <row r="54" spans="2:12" ht="12">
      <c r="B54" s="11"/>
      <c r="L54" s="11"/>
    </row>
    <row r="55" spans="2:12" ht="12">
      <c r="B55" s="11"/>
      <c r="L55" s="11"/>
    </row>
    <row r="56" spans="2:12" ht="12">
      <c r="B56" s="11"/>
      <c r="L56" s="11"/>
    </row>
    <row r="57" spans="2:12" ht="12">
      <c r="B57" s="11"/>
      <c r="L57" s="11"/>
    </row>
    <row r="58" spans="2:12" ht="12">
      <c r="B58" s="11"/>
      <c r="L58" s="11"/>
    </row>
    <row r="59" spans="2:12" ht="12">
      <c r="B59" s="11"/>
      <c r="L59" s="11"/>
    </row>
    <row r="60" spans="2:12" ht="12">
      <c r="B60" s="11"/>
      <c r="L60" s="11"/>
    </row>
    <row r="61" spans="1:31" s="33" customFormat="1" ht="12.75">
      <c r="A61" s="27"/>
      <c r="B61" s="28"/>
      <c r="C61" s="27"/>
      <c r="D61" s="52" t="s">
        <v>43</v>
      </c>
      <c r="E61" s="30"/>
      <c r="F61" s="220" t="s">
        <v>44</v>
      </c>
      <c r="G61" s="52" t="s">
        <v>43</v>
      </c>
      <c r="H61" s="30"/>
      <c r="I61" s="30"/>
      <c r="J61" s="221" t="s">
        <v>44</v>
      </c>
      <c r="K61" s="30"/>
      <c r="L61" s="49"/>
      <c r="S61" s="27"/>
      <c r="T61" s="27"/>
      <c r="U61" s="27"/>
      <c r="V61" s="27"/>
      <c r="W61" s="27"/>
      <c r="X61" s="27"/>
      <c r="Y61" s="27"/>
      <c r="Z61" s="27"/>
      <c r="AA61" s="27"/>
      <c r="AB61" s="27"/>
      <c r="AC61" s="27"/>
      <c r="AD61" s="27"/>
      <c r="AE61" s="27"/>
    </row>
    <row r="62" spans="2:12" ht="12">
      <c r="B62" s="11"/>
      <c r="L62" s="11"/>
    </row>
    <row r="63" spans="2:12" ht="12">
      <c r="B63" s="11"/>
      <c r="L63" s="11"/>
    </row>
    <row r="64" spans="2:12" ht="12">
      <c r="B64" s="11"/>
      <c r="L64" s="11"/>
    </row>
    <row r="65" spans="1:31" s="33" customFormat="1" ht="12.75">
      <c r="A65" s="27"/>
      <c r="B65" s="28"/>
      <c r="C65" s="27"/>
      <c r="D65" s="50" t="s">
        <v>45</v>
      </c>
      <c r="E65" s="53"/>
      <c r="F65" s="53"/>
      <c r="G65" s="50" t="s">
        <v>46</v>
      </c>
      <c r="H65" s="53"/>
      <c r="I65" s="53"/>
      <c r="J65" s="53"/>
      <c r="K65" s="53"/>
      <c r="L65" s="49"/>
      <c r="S65" s="27"/>
      <c r="T65" s="27"/>
      <c r="U65" s="27"/>
      <c r="V65" s="27"/>
      <c r="W65" s="27"/>
      <c r="X65" s="27"/>
      <c r="Y65" s="27"/>
      <c r="Z65" s="27"/>
      <c r="AA65" s="27"/>
      <c r="AB65" s="27"/>
      <c r="AC65" s="27"/>
      <c r="AD65" s="27"/>
      <c r="AE65" s="27"/>
    </row>
    <row r="66" spans="2:12" ht="12">
      <c r="B66" s="11"/>
      <c r="L66" s="11"/>
    </row>
    <row r="67" spans="2:12" ht="12">
      <c r="B67" s="11"/>
      <c r="L67" s="11"/>
    </row>
    <row r="68" spans="2:12" ht="12">
      <c r="B68" s="11"/>
      <c r="L68" s="11"/>
    </row>
    <row r="69" spans="2:12" ht="12">
      <c r="B69" s="11"/>
      <c r="L69" s="11"/>
    </row>
    <row r="70" spans="2:12" ht="12">
      <c r="B70" s="11"/>
      <c r="L70" s="11"/>
    </row>
    <row r="71" spans="2:12" ht="12">
      <c r="B71" s="11"/>
      <c r="L71" s="11"/>
    </row>
    <row r="72" spans="2:12" ht="12">
      <c r="B72" s="11"/>
      <c r="L72" s="11"/>
    </row>
    <row r="73" spans="2:12" ht="12">
      <c r="B73" s="11"/>
      <c r="L73" s="11"/>
    </row>
    <row r="74" spans="2:12" ht="12">
      <c r="B74" s="11"/>
      <c r="L74" s="11"/>
    </row>
    <row r="75" spans="2:12" ht="12">
      <c r="B75" s="11"/>
      <c r="L75" s="11"/>
    </row>
    <row r="76" spans="1:31" s="33" customFormat="1" ht="12.75">
      <c r="A76" s="27"/>
      <c r="B76" s="28"/>
      <c r="C76" s="27"/>
      <c r="D76" s="52" t="s">
        <v>43</v>
      </c>
      <c r="E76" s="30"/>
      <c r="F76" s="220" t="s">
        <v>44</v>
      </c>
      <c r="G76" s="52" t="s">
        <v>43</v>
      </c>
      <c r="H76" s="30"/>
      <c r="I76" s="30"/>
      <c r="J76" s="221" t="s">
        <v>44</v>
      </c>
      <c r="K76" s="30"/>
      <c r="L76" s="49"/>
      <c r="S76" s="27"/>
      <c r="T76" s="27"/>
      <c r="U76" s="27"/>
      <c r="V76" s="27"/>
      <c r="W76" s="27"/>
      <c r="X76" s="27"/>
      <c r="Y76" s="27"/>
      <c r="Z76" s="27"/>
      <c r="AA76" s="27"/>
      <c r="AB76" s="27"/>
      <c r="AC76" s="27"/>
      <c r="AD76" s="27"/>
      <c r="AE76" s="27"/>
    </row>
    <row r="77" spans="1:31" s="33" customFormat="1" ht="14.45" customHeight="1">
      <c r="A77" s="27"/>
      <c r="B77" s="54"/>
      <c r="C77" s="55"/>
      <c r="D77" s="55"/>
      <c r="E77" s="55"/>
      <c r="F77" s="55"/>
      <c r="G77" s="55"/>
      <c r="H77" s="55"/>
      <c r="I77" s="55"/>
      <c r="J77" s="55"/>
      <c r="K77" s="55"/>
      <c r="L77" s="49"/>
      <c r="S77" s="27"/>
      <c r="T77" s="27"/>
      <c r="U77" s="27"/>
      <c r="V77" s="27"/>
      <c r="W77" s="27"/>
      <c r="X77" s="27"/>
      <c r="Y77" s="27"/>
      <c r="Z77" s="27"/>
      <c r="AA77" s="27"/>
      <c r="AB77" s="27"/>
      <c r="AC77" s="27"/>
      <c r="AD77" s="27"/>
      <c r="AE77" s="27"/>
    </row>
    <row r="81" spans="1:31" s="33" customFormat="1" ht="6.95" customHeight="1">
      <c r="A81" s="27"/>
      <c r="B81" s="56"/>
      <c r="C81" s="57"/>
      <c r="D81" s="57"/>
      <c r="E81" s="57"/>
      <c r="F81" s="57"/>
      <c r="G81" s="57"/>
      <c r="H81" s="57"/>
      <c r="I81" s="57"/>
      <c r="J81" s="57"/>
      <c r="K81" s="57"/>
      <c r="L81" s="49"/>
      <c r="S81" s="27"/>
      <c r="T81" s="27"/>
      <c r="U81" s="27"/>
      <c r="V81" s="27"/>
      <c r="W81" s="27"/>
      <c r="X81" s="27"/>
      <c r="Y81" s="27"/>
      <c r="Z81" s="27"/>
      <c r="AA81" s="27"/>
      <c r="AB81" s="27"/>
      <c r="AC81" s="27"/>
      <c r="AD81" s="27"/>
      <c r="AE81" s="27"/>
    </row>
    <row r="82" spans="1:31" s="33" customFormat="1" ht="24.95" customHeight="1">
      <c r="A82" s="27"/>
      <c r="B82" s="28"/>
      <c r="C82" s="12" t="s">
        <v>81</v>
      </c>
      <c r="D82" s="27"/>
      <c r="E82" s="27"/>
      <c r="F82" s="27"/>
      <c r="G82" s="27"/>
      <c r="H82" s="27"/>
      <c r="I82" s="27"/>
      <c r="J82" s="27"/>
      <c r="K82" s="27"/>
      <c r="L82" s="49"/>
      <c r="S82" s="27"/>
      <c r="T82" s="27"/>
      <c r="U82" s="27"/>
      <c r="V82" s="27"/>
      <c r="W82" s="27"/>
      <c r="X82" s="27"/>
      <c r="Y82" s="27"/>
      <c r="Z82" s="27"/>
      <c r="AA82" s="27"/>
      <c r="AB82" s="27"/>
      <c r="AC82" s="27"/>
      <c r="AD82" s="27"/>
      <c r="AE82" s="27"/>
    </row>
    <row r="83" spans="1:31" s="33" customFormat="1" ht="6.95" customHeight="1">
      <c r="A83" s="27"/>
      <c r="B83" s="28"/>
      <c r="C83" s="27"/>
      <c r="D83" s="27"/>
      <c r="E83" s="27"/>
      <c r="F83" s="27"/>
      <c r="G83" s="27"/>
      <c r="H83" s="27"/>
      <c r="I83" s="27"/>
      <c r="J83" s="27"/>
      <c r="K83" s="27"/>
      <c r="L83" s="49"/>
      <c r="S83" s="27"/>
      <c r="T83" s="27"/>
      <c r="U83" s="27"/>
      <c r="V83" s="27"/>
      <c r="W83" s="27"/>
      <c r="X83" s="27"/>
      <c r="Y83" s="27"/>
      <c r="Z83" s="27"/>
      <c r="AA83" s="27"/>
      <c r="AB83" s="27"/>
      <c r="AC83" s="27"/>
      <c r="AD83" s="27"/>
      <c r="AE83" s="27"/>
    </row>
    <row r="84" spans="1:31" s="33" customFormat="1" ht="12" customHeight="1">
      <c r="A84" s="27"/>
      <c r="B84" s="28"/>
      <c r="C84" s="22" t="s">
        <v>13</v>
      </c>
      <c r="D84" s="27"/>
      <c r="E84" s="27"/>
      <c r="F84" s="27"/>
      <c r="G84" s="27"/>
      <c r="H84" s="27"/>
      <c r="I84" s="27"/>
      <c r="J84" s="27"/>
      <c r="K84" s="27"/>
      <c r="L84" s="49"/>
      <c r="S84" s="27"/>
      <c r="T84" s="27"/>
      <c r="U84" s="27"/>
      <c r="V84" s="27"/>
      <c r="W84" s="27"/>
      <c r="X84" s="27"/>
      <c r="Y84" s="27"/>
      <c r="Z84" s="27"/>
      <c r="AA84" s="27"/>
      <c r="AB84" s="27"/>
      <c r="AC84" s="27"/>
      <c r="AD84" s="27"/>
      <c r="AE84" s="27"/>
    </row>
    <row r="85" spans="1:31" s="33" customFormat="1" ht="16.5" customHeight="1">
      <c r="A85" s="27"/>
      <c r="B85" s="28"/>
      <c r="C85" s="27"/>
      <c r="D85" s="27"/>
      <c r="E85" s="200" t="str">
        <f>E7</f>
        <v>Úpravy v křižovatce Roháče z Dubé - Okružní</v>
      </c>
      <c r="F85" s="201"/>
      <c r="G85" s="201"/>
      <c r="H85" s="201"/>
      <c r="I85" s="27"/>
      <c r="J85" s="27"/>
      <c r="K85" s="27"/>
      <c r="L85" s="49"/>
      <c r="S85" s="27"/>
      <c r="T85" s="27"/>
      <c r="U85" s="27"/>
      <c r="V85" s="27"/>
      <c r="W85" s="27"/>
      <c r="X85" s="27"/>
      <c r="Y85" s="27"/>
      <c r="Z85" s="27"/>
      <c r="AA85" s="27"/>
      <c r="AB85" s="27"/>
      <c r="AC85" s="27"/>
      <c r="AD85" s="27"/>
      <c r="AE85" s="27"/>
    </row>
    <row r="86" spans="1:31" s="33" customFormat="1" ht="12" customHeight="1">
      <c r="A86" s="27"/>
      <c r="B86" s="28"/>
      <c r="C86" s="22" t="s">
        <v>79</v>
      </c>
      <c r="D86" s="27"/>
      <c r="E86" s="27"/>
      <c r="F86" s="27"/>
      <c r="G86" s="27"/>
      <c r="H86" s="27"/>
      <c r="I86" s="27"/>
      <c r="J86" s="27"/>
      <c r="K86" s="27"/>
      <c r="L86" s="49"/>
      <c r="S86" s="27"/>
      <c r="T86" s="27"/>
      <c r="U86" s="27"/>
      <c r="V86" s="27"/>
      <c r="W86" s="27"/>
      <c r="X86" s="27"/>
      <c r="Y86" s="27"/>
      <c r="Z86" s="27"/>
      <c r="AA86" s="27"/>
      <c r="AB86" s="27"/>
      <c r="AC86" s="27"/>
      <c r="AD86" s="27"/>
      <c r="AE86" s="27"/>
    </row>
    <row r="87" spans="1:31" s="33" customFormat="1" ht="16.5" customHeight="1">
      <c r="A87" s="27"/>
      <c r="B87" s="28"/>
      <c r="C87" s="27"/>
      <c r="D87" s="27"/>
      <c r="E87" s="63" t="str">
        <f>E9</f>
        <v>101 - Úpravy v křižovatce Roháče z Dubé - Okružní</v>
      </c>
      <c r="F87" s="202"/>
      <c r="G87" s="202"/>
      <c r="H87" s="202"/>
      <c r="I87" s="27"/>
      <c r="J87" s="27"/>
      <c r="K87" s="27"/>
      <c r="L87" s="49"/>
      <c r="S87" s="27"/>
      <c r="T87" s="27"/>
      <c r="U87" s="27"/>
      <c r="V87" s="27"/>
      <c r="W87" s="27"/>
      <c r="X87" s="27"/>
      <c r="Y87" s="27"/>
      <c r="Z87" s="27"/>
      <c r="AA87" s="27"/>
      <c r="AB87" s="27"/>
      <c r="AC87" s="27"/>
      <c r="AD87" s="27"/>
      <c r="AE87" s="27"/>
    </row>
    <row r="88" spans="1:31" s="33" customFormat="1" ht="6.95" customHeight="1">
      <c r="A88" s="27"/>
      <c r="B88" s="28"/>
      <c r="C88" s="27"/>
      <c r="D88" s="27"/>
      <c r="E88" s="27"/>
      <c r="F88" s="27"/>
      <c r="G88" s="27"/>
      <c r="H88" s="27"/>
      <c r="I88" s="27"/>
      <c r="J88" s="27"/>
      <c r="K88" s="27"/>
      <c r="L88" s="49"/>
      <c r="S88" s="27"/>
      <c r="T88" s="27"/>
      <c r="U88" s="27"/>
      <c r="V88" s="27"/>
      <c r="W88" s="27"/>
      <c r="X88" s="27"/>
      <c r="Y88" s="27"/>
      <c r="Z88" s="27"/>
      <c r="AA88" s="27"/>
      <c r="AB88" s="27"/>
      <c r="AC88" s="27"/>
      <c r="AD88" s="27"/>
      <c r="AE88" s="27"/>
    </row>
    <row r="89" spans="1:31" s="33" customFormat="1" ht="12" customHeight="1">
      <c r="A89" s="27"/>
      <c r="B89" s="28"/>
      <c r="C89" s="22" t="s">
        <v>17</v>
      </c>
      <c r="D89" s="27"/>
      <c r="E89" s="27"/>
      <c r="F89" s="23" t="str">
        <f>F12</f>
        <v xml:space="preserve"> </v>
      </c>
      <c r="G89" s="27"/>
      <c r="H89" s="27"/>
      <c r="I89" s="22" t="s">
        <v>19</v>
      </c>
      <c r="J89" s="203" t="str">
        <f>IF(J12="","",J12)</f>
        <v>vyplň</v>
      </c>
      <c r="K89" s="27"/>
      <c r="L89" s="49"/>
      <c r="S89" s="27"/>
      <c r="T89" s="27"/>
      <c r="U89" s="27"/>
      <c r="V89" s="27"/>
      <c r="W89" s="27"/>
      <c r="X89" s="27"/>
      <c r="Y89" s="27"/>
      <c r="Z89" s="27"/>
      <c r="AA89" s="27"/>
      <c r="AB89" s="27"/>
      <c r="AC89" s="27"/>
      <c r="AD89" s="27"/>
      <c r="AE89" s="27"/>
    </row>
    <row r="90" spans="1:31" s="33" customFormat="1" ht="6.95" customHeight="1">
      <c r="A90" s="27"/>
      <c r="B90" s="28"/>
      <c r="C90" s="27"/>
      <c r="D90" s="27"/>
      <c r="E90" s="27"/>
      <c r="F90" s="27"/>
      <c r="G90" s="27"/>
      <c r="H90" s="27"/>
      <c r="I90" s="27"/>
      <c r="J90" s="27"/>
      <c r="K90" s="27"/>
      <c r="L90" s="49"/>
      <c r="S90" s="27"/>
      <c r="T90" s="27"/>
      <c r="U90" s="27"/>
      <c r="V90" s="27"/>
      <c r="W90" s="27"/>
      <c r="X90" s="27"/>
      <c r="Y90" s="27"/>
      <c r="Z90" s="27"/>
      <c r="AA90" s="27"/>
      <c r="AB90" s="27"/>
      <c r="AC90" s="27"/>
      <c r="AD90" s="27"/>
      <c r="AE90" s="27"/>
    </row>
    <row r="91" spans="1:31" s="33" customFormat="1" ht="15.2" customHeight="1">
      <c r="A91" s="27"/>
      <c r="B91" s="28"/>
      <c r="C91" s="22" t="s">
        <v>20</v>
      </c>
      <c r="D91" s="27"/>
      <c r="E91" s="27"/>
      <c r="F91" s="23" t="str">
        <f>E15</f>
        <v>Město Česká Lípa, nám. TGM 1, 470 36 Česká Lípa</v>
      </c>
      <c r="G91" s="27"/>
      <c r="H91" s="27"/>
      <c r="I91" s="22" t="s">
        <v>24</v>
      </c>
      <c r="J91" s="222" t="str">
        <f>E21</f>
        <v>Ing. Jaroslav Karel (komunikace); Ing. Zbyněk Lubovský (VO)</v>
      </c>
      <c r="K91" s="27"/>
      <c r="L91" s="49"/>
      <c r="S91" s="27"/>
      <c r="T91" s="27"/>
      <c r="U91" s="27"/>
      <c r="V91" s="27"/>
      <c r="W91" s="27"/>
      <c r="X91" s="27"/>
      <c r="Y91" s="27"/>
      <c r="Z91" s="27"/>
      <c r="AA91" s="27"/>
      <c r="AB91" s="27"/>
      <c r="AC91" s="27"/>
      <c r="AD91" s="27"/>
      <c r="AE91" s="27"/>
    </row>
    <row r="92" spans="1:31" s="33" customFormat="1" ht="15.2" customHeight="1">
      <c r="A92" s="27"/>
      <c r="B92" s="28"/>
      <c r="C92" s="22" t="s">
        <v>23</v>
      </c>
      <c r="D92" s="27"/>
      <c r="E92" s="27"/>
      <c r="F92" s="23" t="str">
        <f>IF(E18="","",E18)</f>
        <v>Vyplň údaj</v>
      </c>
      <c r="G92" s="27"/>
      <c r="H92" s="27"/>
      <c r="I92" s="22" t="s">
        <v>26</v>
      </c>
      <c r="J92" s="222" t="str">
        <f>E24</f>
        <v xml:space="preserve"> </v>
      </c>
      <c r="K92" s="27"/>
      <c r="L92" s="49"/>
      <c r="S92" s="27"/>
      <c r="T92" s="27"/>
      <c r="U92" s="27"/>
      <c r="V92" s="27"/>
      <c r="W92" s="27"/>
      <c r="X92" s="27"/>
      <c r="Y92" s="27"/>
      <c r="Z92" s="27"/>
      <c r="AA92" s="27"/>
      <c r="AB92" s="27"/>
      <c r="AC92" s="27"/>
      <c r="AD92" s="27"/>
      <c r="AE92" s="27"/>
    </row>
    <row r="93" spans="1:31" s="33" customFormat="1" ht="10.35" customHeight="1">
      <c r="A93" s="27"/>
      <c r="B93" s="28"/>
      <c r="C93" s="27"/>
      <c r="D93" s="27"/>
      <c r="E93" s="27"/>
      <c r="F93" s="27"/>
      <c r="G93" s="27"/>
      <c r="H93" s="27"/>
      <c r="I93" s="27"/>
      <c r="J93" s="27"/>
      <c r="K93" s="27"/>
      <c r="L93" s="49"/>
      <c r="S93" s="27"/>
      <c r="T93" s="27"/>
      <c r="U93" s="27"/>
      <c r="V93" s="27"/>
      <c r="W93" s="27"/>
      <c r="X93" s="27"/>
      <c r="Y93" s="27"/>
      <c r="Z93" s="27"/>
      <c r="AA93" s="27"/>
      <c r="AB93" s="27"/>
      <c r="AC93" s="27"/>
      <c r="AD93" s="27"/>
      <c r="AE93" s="27"/>
    </row>
    <row r="94" spans="1:31" s="33" customFormat="1" ht="29.25" customHeight="1">
      <c r="A94" s="27"/>
      <c r="B94" s="28"/>
      <c r="C94" s="223" t="s">
        <v>82</v>
      </c>
      <c r="D94" s="214"/>
      <c r="E94" s="214"/>
      <c r="F94" s="214"/>
      <c r="G94" s="214"/>
      <c r="H94" s="214"/>
      <c r="I94" s="214"/>
      <c r="J94" s="224" t="s">
        <v>83</v>
      </c>
      <c r="K94" s="214"/>
      <c r="L94" s="49"/>
      <c r="S94" s="27"/>
      <c r="T94" s="27"/>
      <c r="U94" s="27"/>
      <c r="V94" s="27"/>
      <c r="W94" s="27"/>
      <c r="X94" s="27"/>
      <c r="Y94" s="27"/>
      <c r="Z94" s="27"/>
      <c r="AA94" s="27"/>
      <c r="AB94" s="27"/>
      <c r="AC94" s="27"/>
      <c r="AD94" s="27"/>
      <c r="AE94" s="27"/>
    </row>
    <row r="95" spans="1:31" s="33" customFormat="1" ht="10.35" customHeight="1">
      <c r="A95" s="27"/>
      <c r="B95" s="28"/>
      <c r="C95" s="27"/>
      <c r="D95" s="27"/>
      <c r="E95" s="27"/>
      <c r="F95" s="27"/>
      <c r="G95" s="27"/>
      <c r="H95" s="27"/>
      <c r="I95" s="27"/>
      <c r="J95" s="27"/>
      <c r="K95" s="27"/>
      <c r="L95" s="49"/>
      <c r="S95" s="27"/>
      <c r="T95" s="27"/>
      <c r="U95" s="27"/>
      <c r="V95" s="27"/>
      <c r="W95" s="27"/>
      <c r="X95" s="27"/>
      <c r="Y95" s="27"/>
      <c r="Z95" s="27"/>
      <c r="AA95" s="27"/>
      <c r="AB95" s="27"/>
      <c r="AC95" s="27"/>
      <c r="AD95" s="27"/>
      <c r="AE95" s="27"/>
    </row>
    <row r="96" spans="1:47" s="33" customFormat="1" ht="22.9" customHeight="1">
      <c r="A96" s="27"/>
      <c r="B96" s="28"/>
      <c r="C96" s="225" t="s">
        <v>84</v>
      </c>
      <c r="D96" s="27"/>
      <c r="E96" s="27"/>
      <c r="F96" s="27"/>
      <c r="G96" s="27"/>
      <c r="H96" s="27"/>
      <c r="I96" s="27"/>
      <c r="J96" s="209">
        <f>J128</f>
        <v>0</v>
      </c>
      <c r="K96" s="27"/>
      <c r="L96" s="49"/>
      <c r="S96" s="27"/>
      <c r="T96" s="27"/>
      <c r="U96" s="27"/>
      <c r="V96" s="27"/>
      <c r="W96" s="27"/>
      <c r="X96" s="27"/>
      <c r="Y96" s="27"/>
      <c r="Z96" s="27"/>
      <c r="AA96" s="27"/>
      <c r="AB96" s="27"/>
      <c r="AC96" s="27"/>
      <c r="AD96" s="27"/>
      <c r="AE96" s="27"/>
      <c r="AU96" s="8" t="s">
        <v>85</v>
      </c>
    </row>
    <row r="97" spans="2:12" s="226" customFormat="1" ht="24.95" customHeight="1">
      <c r="B97" s="227"/>
      <c r="D97" s="228" t="s">
        <v>86</v>
      </c>
      <c r="E97" s="229"/>
      <c r="F97" s="229"/>
      <c r="G97" s="229"/>
      <c r="H97" s="229"/>
      <c r="I97" s="229"/>
      <c r="J97" s="230">
        <f>J129</f>
        <v>0</v>
      </c>
      <c r="L97" s="227"/>
    </row>
    <row r="98" spans="2:12" s="231" customFormat="1" ht="19.9" customHeight="1">
      <c r="B98" s="232"/>
      <c r="D98" s="233" t="s">
        <v>87</v>
      </c>
      <c r="E98" s="234"/>
      <c r="F98" s="234"/>
      <c r="G98" s="234"/>
      <c r="H98" s="234"/>
      <c r="I98" s="234"/>
      <c r="J98" s="235">
        <f>J130</f>
        <v>0</v>
      </c>
      <c r="L98" s="232"/>
    </row>
    <row r="99" spans="2:12" s="231" customFormat="1" ht="19.9" customHeight="1">
      <c r="B99" s="232"/>
      <c r="D99" s="233" t="s">
        <v>88</v>
      </c>
      <c r="E99" s="234"/>
      <c r="F99" s="234"/>
      <c r="G99" s="234"/>
      <c r="H99" s="234"/>
      <c r="I99" s="234"/>
      <c r="J99" s="235">
        <f>J174</f>
        <v>0</v>
      </c>
      <c r="L99" s="232"/>
    </row>
    <row r="100" spans="2:12" s="231" customFormat="1" ht="19.9" customHeight="1">
      <c r="B100" s="232"/>
      <c r="D100" s="233" t="s">
        <v>89</v>
      </c>
      <c r="E100" s="234"/>
      <c r="F100" s="234"/>
      <c r="G100" s="234"/>
      <c r="H100" s="234"/>
      <c r="I100" s="234"/>
      <c r="J100" s="235">
        <f>J203</f>
        <v>0</v>
      </c>
      <c r="L100" s="232"/>
    </row>
    <row r="101" spans="2:12" s="231" customFormat="1" ht="19.9" customHeight="1">
      <c r="B101" s="232"/>
      <c r="D101" s="233" t="s">
        <v>90</v>
      </c>
      <c r="E101" s="234"/>
      <c r="F101" s="234"/>
      <c r="G101" s="234"/>
      <c r="H101" s="234"/>
      <c r="I101" s="234"/>
      <c r="J101" s="235">
        <f>J258</f>
        <v>0</v>
      </c>
      <c r="L101" s="232"/>
    </row>
    <row r="102" spans="2:12" s="231" customFormat="1" ht="19.9" customHeight="1">
      <c r="B102" s="232"/>
      <c r="D102" s="233" t="s">
        <v>91</v>
      </c>
      <c r="E102" s="234"/>
      <c r="F102" s="234"/>
      <c r="G102" s="234"/>
      <c r="H102" s="234"/>
      <c r="I102" s="234"/>
      <c r="J102" s="235">
        <f>J273</f>
        <v>0</v>
      </c>
      <c r="L102" s="232"/>
    </row>
    <row r="103" spans="2:12" s="226" customFormat="1" ht="24.95" customHeight="1">
      <c r="B103" s="227"/>
      <c r="D103" s="228" t="s">
        <v>92</v>
      </c>
      <c r="E103" s="229"/>
      <c r="F103" s="229"/>
      <c r="G103" s="229"/>
      <c r="H103" s="229"/>
      <c r="I103" s="229"/>
      <c r="J103" s="230">
        <f>J276</f>
        <v>0</v>
      </c>
      <c r="L103" s="227"/>
    </row>
    <row r="104" spans="2:12" s="231" customFormat="1" ht="19.9" customHeight="1">
      <c r="B104" s="232"/>
      <c r="D104" s="233" t="s">
        <v>93</v>
      </c>
      <c r="E104" s="234"/>
      <c r="F104" s="234"/>
      <c r="G104" s="234"/>
      <c r="H104" s="234"/>
      <c r="I104" s="234"/>
      <c r="J104" s="235">
        <f>J277</f>
        <v>0</v>
      </c>
      <c r="L104" s="232"/>
    </row>
    <row r="105" spans="2:12" s="231" customFormat="1" ht="19.9" customHeight="1">
      <c r="B105" s="232"/>
      <c r="D105" s="233" t="s">
        <v>94</v>
      </c>
      <c r="E105" s="234"/>
      <c r="F105" s="234"/>
      <c r="G105" s="234"/>
      <c r="H105" s="234"/>
      <c r="I105" s="234"/>
      <c r="J105" s="235">
        <f>J282</f>
        <v>0</v>
      </c>
      <c r="L105" s="232"/>
    </row>
    <row r="106" spans="2:12" s="231" customFormat="1" ht="19.9" customHeight="1">
      <c r="B106" s="232"/>
      <c r="D106" s="233" t="s">
        <v>527</v>
      </c>
      <c r="E106" s="234"/>
      <c r="F106" s="234"/>
      <c r="G106" s="234"/>
      <c r="H106" s="234"/>
      <c r="I106" s="234"/>
      <c r="J106" s="235">
        <f>J285</f>
        <v>0</v>
      </c>
      <c r="L106" s="232"/>
    </row>
    <row r="107" spans="2:12" s="231" customFormat="1" ht="19.9" customHeight="1">
      <c r="B107" s="232"/>
      <c r="D107" s="233" t="s">
        <v>738</v>
      </c>
      <c r="E107" s="234"/>
      <c r="F107" s="234"/>
      <c r="G107" s="234"/>
      <c r="H107" s="234"/>
      <c r="I107" s="234"/>
      <c r="J107" s="235">
        <f>J292</f>
        <v>0</v>
      </c>
      <c r="L107" s="232"/>
    </row>
    <row r="108" spans="2:12" s="231" customFormat="1" ht="19.9" customHeight="1">
      <c r="B108" s="232"/>
      <c r="D108" s="233" t="s">
        <v>95</v>
      </c>
      <c r="E108" s="234"/>
      <c r="F108" s="234"/>
      <c r="G108" s="234"/>
      <c r="H108" s="234"/>
      <c r="I108" s="234"/>
      <c r="J108" s="235">
        <f>J295</f>
        <v>0</v>
      </c>
      <c r="L108" s="232"/>
    </row>
    <row r="109" spans="1:31" s="33" customFormat="1" ht="21.75" customHeight="1">
      <c r="A109" s="27"/>
      <c r="B109" s="28"/>
      <c r="C109" s="27"/>
      <c r="D109" s="27"/>
      <c r="E109" s="27"/>
      <c r="F109" s="27"/>
      <c r="G109" s="27"/>
      <c r="H109" s="27"/>
      <c r="I109" s="27"/>
      <c r="J109" s="27"/>
      <c r="K109" s="27"/>
      <c r="L109" s="49"/>
      <c r="S109" s="27"/>
      <c r="T109" s="27"/>
      <c r="U109" s="27"/>
      <c r="V109" s="27"/>
      <c r="W109" s="27"/>
      <c r="X109" s="27"/>
      <c r="Y109" s="27"/>
      <c r="Z109" s="27"/>
      <c r="AA109" s="27"/>
      <c r="AB109" s="27"/>
      <c r="AC109" s="27"/>
      <c r="AD109" s="27"/>
      <c r="AE109" s="27"/>
    </row>
    <row r="110" spans="1:31" s="33" customFormat="1" ht="6.95" customHeight="1">
      <c r="A110" s="27"/>
      <c r="B110" s="54"/>
      <c r="C110" s="55"/>
      <c r="D110" s="55"/>
      <c r="E110" s="55"/>
      <c r="F110" s="55"/>
      <c r="G110" s="55"/>
      <c r="H110" s="55"/>
      <c r="I110" s="55"/>
      <c r="J110" s="55"/>
      <c r="K110" s="55"/>
      <c r="L110" s="49"/>
      <c r="S110" s="27"/>
      <c r="T110" s="27"/>
      <c r="U110" s="27"/>
      <c r="V110" s="27"/>
      <c r="W110" s="27"/>
      <c r="X110" s="27"/>
      <c r="Y110" s="27"/>
      <c r="Z110" s="27"/>
      <c r="AA110" s="27"/>
      <c r="AB110" s="27"/>
      <c r="AC110" s="27"/>
      <c r="AD110" s="27"/>
      <c r="AE110" s="27"/>
    </row>
    <row r="114" spans="1:31" s="33" customFormat="1" ht="6.95" customHeight="1">
      <c r="A114" s="27"/>
      <c r="B114" s="56"/>
      <c r="C114" s="57"/>
      <c r="D114" s="57"/>
      <c r="E114" s="57"/>
      <c r="F114" s="57"/>
      <c r="G114" s="57"/>
      <c r="H114" s="57"/>
      <c r="I114" s="57"/>
      <c r="J114" s="57"/>
      <c r="K114" s="57"/>
      <c r="L114" s="49"/>
      <c r="S114" s="27"/>
      <c r="T114" s="27"/>
      <c r="U114" s="27"/>
      <c r="V114" s="27"/>
      <c r="W114" s="27"/>
      <c r="X114" s="27"/>
      <c r="Y114" s="27"/>
      <c r="Z114" s="27"/>
      <c r="AA114" s="27"/>
      <c r="AB114" s="27"/>
      <c r="AC114" s="27"/>
      <c r="AD114" s="27"/>
      <c r="AE114" s="27"/>
    </row>
    <row r="115" spans="1:31" s="33" customFormat="1" ht="24.95" customHeight="1">
      <c r="A115" s="27"/>
      <c r="B115" s="28"/>
      <c r="C115" s="12" t="s">
        <v>96</v>
      </c>
      <c r="D115" s="27"/>
      <c r="E115" s="27"/>
      <c r="F115" s="27"/>
      <c r="G115" s="27"/>
      <c r="H115" s="27"/>
      <c r="I115" s="27"/>
      <c r="J115" s="27"/>
      <c r="K115" s="27"/>
      <c r="L115" s="49"/>
      <c r="S115" s="27"/>
      <c r="T115" s="27"/>
      <c r="U115" s="27"/>
      <c r="V115" s="27"/>
      <c r="W115" s="27"/>
      <c r="X115" s="27"/>
      <c r="Y115" s="27"/>
      <c r="Z115" s="27"/>
      <c r="AA115" s="27"/>
      <c r="AB115" s="27"/>
      <c r="AC115" s="27"/>
      <c r="AD115" s="27"/>
      <c r="AE115" s="27"/>
    </row>
    <row r="116" spans="1:31" s="33" customFormat="1" ht="6.95" customHeight="1">
      <c r="A116" s="27"/>
      <c r="B116" s="28"/>
      <c r="C116" s="27"/>
      <c r="D116" s="27"/>
      <c r="E116" s="27"/>
      <c r="F116" s="27"/>
      <c r="G116" s="27"/>
      <c r="H116" s="27"/>
      <c r="I116" s="27"/>
      <c r="J116" s="27"/>
      <c r="K116" s="27"/>
      <c r="L116" s="49"/>
      <c r="S116" s="27"/>
      <c r="T116" s="27"/>
      <c r="U116" s="27"/>
      <c r="V116" s="27"/>
      <c r="W116" s="27"/>
      <c r="X116" s="27"/>
      <c r="Y116" s="27"/>
      <c r="Z116" s="27"/>
      <c r="AA116" s="27"/>
      <c r="AB116" s="27"/>
      <c r="AC116" s="27"/>
      <c r="AD116" s="27"/>
      <c r="AE116" s="27"/>
    </row>
    <row r="117" spans="1:31" s="33" customFormat="1" ht="12" customHeight="1">
      <c r="A117" s="27"/>
      <c r="B117" s="28"/>
      <c r="C117" s="22" t="s">
        <v>13</v>
      </c>
      <c r="D117" s="27"/>
      <c r="E117" s="27"/>
      <c r="F117" s="27"/>
      <c r="G117" s="27"/>
      <c r="H117" s="27"/>
      <c r="I117" s="27"/>
      <c r="J117" s="27"/>
      <c r="K117" s="27"/>
      <c r="L117" s="49"/>
      <c r="S117" s="27"/>
      <c r="T117" s="27"/>
      <c r="U117" s="27"/>
      <c r="V117" s="27"/>
      <c r="W117" s="27"/>
      <c r="X117" s="27"/>
      <c r="Y117" s="27"/>
      <c r="Z117" s="27"/>
      <c r="AA117" s="27"/>
      <c r="AB117" s="27"/>
      <c r="AC117" s="27"/>
      <c r="AD117" s="27"/>
      <c r="AE117" s="27"/>
    </row>
    <row r="118" spans="1:31" s="33" customFormat="1" ht="16.5" customHeight="1">
      <c r="A118" s="27"/>
      <c r="B118" s="28"/>
      <c r="C118" s="27"/>
      <c r="D118" s="27"/>
      <c r="E118" s="200" t="str">
        <f>E7</f>
        <v>Úpravy v křižovatce Roháče z Dubé - Okružní</v>
      </c>
      <c r="F118" s="201"/>
      <c r="G118" s="201"/>
      <c r="H118" s="201"/>
      <c r="I118" s="27"/>
      <c r="J118" s="27"/>
      <c r="K118" s="27"/>
      <c r="L118" s="49"/>
      <c r="S118" s="27"/>
      <c r="T118" s="27"/>
      <c r="U118" s="27"/>
      <c r="V118" s="27"/>
      <c r="W118" s="27"/>
      <c r="X118" s="27"/>
      <c r="Y118" s="27"/>
      <c r="Z118" s="27"/>
      <c r="AA118" s="27"/>
      <c r="AB118" s="27"/>
      <c r="AC118" s="27"/>
      <c r="AD118" s="27"/>
      <c r="AE118" s="27"/>
    </row>
    <row r="119" spans="1:31" s="33" customFormat="1" ht="12" customHeight="1">
      <c r="A119" s="27"/>
      <c r="B119" s="28"/>
      <c r="C119" s="22" t="s">
        <v>79</v>
      </c>
      <c r="D119" s="27"/>
      <c r="E119" s="27"/>
      <c r="F119" s="27"/>
      <c r="G119" s="27"/>
      <c r="H119" s="27"/>
      <c r="I119" s="27"/>
      <c r="J119" s="27"/>
      <c r="K119" s="27"/>
      <c r="L119" s="49"/>
      <c r="S119" s="27"/>
      <c r="T119" s="27"/>
      <c r="U119" s="27"/>
      <c r="V119" s="27"/>
      <c r="W119" s="27"/>
      <c r="X119" s="27"/>
      <c r="Y119" s="27"/>
      <c r="Z119" s="27"/>
      <c r="AA119" s="27"/>
      <c r="AB119" s="27"/>
      <c r="AC119" s="27"/>
      <c r="AD119" s="27"/>
      <c r="AE119" s="27"/>
    </row>
    <row r="120" spans="1:31" s="33" customFormat="1" ht="16.5" customHeight="1">
      <c r="A120" s="27"/>
      <c r="B120" s="28"/>
      <c r="C120" s="27"/>
      <c r="D120" s="27"/>
      <c r="E120" s="63" t="str">
        <f>E9</f>
        <v>101 - Úpravy v křižovatce Roháče z Dubé - Okružní</v>
      </c>
      <c r="F120" s="202"/>
      <c r="G120" s="202"/>
      <c r="H120" s="202"/>
      <c r="I120" s="27"/>
      <c r="J120" s="27"/>
      <c r="K120" s="27"/>
      <c r="L120" s="49"/>
      <c r="S120" s="27"/>
      <c r="T120" s="27"/>
      <c r="U120" s="27"/>
      <c r="V120" s="27"/>
      <c r="W120" s="27"/>
      <c r="X120" s="27"/>
      <c r="Y120" s="27"/>
      <c r="Z120" s="27"/>
      <c r="AA120" s="27"/>
      <c r="AB120" s="27"/>
      <c r="AC120" s="27"/>
      <c r="AD120" s="27"/>
      <c r="AE120" s="27"/>
    </row>
    <row r="121" spans="1:31" s="33" customFormat="1" ht="6.95" customHeight="1">
      <c r="A121" s="27"/>
      <c r="B121" s="28"/>
      <c r="C121" s="27"/>
      <c r="D121" s="27"/>
      <c r="E121" s="27"/>
      <c r="F121" s="27"/>
      <c r="G121" s="27"/>
      <c r="H121" s="27"/>
      <c r="I121" s="27"/>
      <c r="J121" s="27"/>
      <c r="K121" s="27"/>
      <c r="L121" s="49"/>
      <c r="S121" s="27"/>
      <c r="T121" s="27"/>
      <c r="U121" s="27"/>
      <c r="V121" s="27"/>
      <c r="W121" s="27"/>
      <c r="X121" s="27"/>
      <c r="Y121" s="27"/>
      <c r="Z121" s="27"/>
      <c r="AA121" s="27"/>
      <c r="AB121" s="27"/>
      <c r="AC121" s="27"/>
      <c r="AD121" s="27"/>
      <c r="AE121" s="27"/>
    </row>
    <row r="122" spans="1:31" s="33" customFormat="1" ht="12" customHeight="1">
      <c r="A122" s="27"/>
      <c r="B122" s="28"/>
      <c r="C122" s="22" t="s">
        <v>17</v>
      </c>
      <c r="D122" s="27"/>
      <c r="E122" s="27"/>
      <c r="F122" s="23" t="str">
        <f>F12</f>
        <v xml:space="preserve"> </v>
      </c>
      <c r="G122" s="27"/>
      <c r="H122" s="27"/>
      <c r="I122" s="22" t="s">
        <v>19</v>
      </c>
      <c r="J122" s="203" t="str">
        <f>IF(J12="","",J12)</f>
        <v>vyplň</v>
      </c>
      <c r="K122" s="27"/>
      <c r="L122" s="49"/>
      <c r="S122" s="27"/>
      <c r="T122" s="27"/>
      <c r="U122" s="27"/>
      <c r="V122" s="27"/>
      <c r="W122" s="27"/>
      <c r="X122" s="27"/>
      <c r="Y122" s="27"/>
      <c r="Z122" s="27"/>
      <c r="AA122" s="27"/>
      <c r="AB122" s="27"/>
      <c r="AC122" s="27"/>
      <c r="AD122" s="27"/>
      <c r="AE122" s="27"/>
    </row>
    <row r="123" spans="1:31" s="33" customFormat="1" ht="6.95" customHeight="1">
      <c r="A123" s="27"/>
      <c r="B123" s="28"/>
      <c r="C123" s="27"/>
      <c r="D123" s="27"/>
      <c r="E123" s="27"/>
      <c r="F123" s="27"/>
      <c r="G123" s="27"/>
      <c r="H123" s="27"/>
      <c r="I123" s="27"/>
      <c r="J123" s="27"/>
      <c r="K123" s="27"/>
      <c r="L123" s="49"/>
      <c r="S123" s="27"/>
      <c r="T123" s="27"/>
      <c r="U123" s="27"/>
      <c r="V123" s="27"/>
      <c r="W123" s="27"/>
      <c r="X123" s="27"/>
      <c r="Y123" s="27"/>
      <c r="Z123" s="27"/>
      <c r="AA123" s="27"/>
      <c r="AB123" s="27"/>
      <c r="AC123" s="27"/>
      <c r="AD123" s="27"/>
      <c r="AE123" s="27"/>
    </row>
    <row r="124" spans="1:31" s="33" customFormat="1" ht="15.2" customHeight="1">
      <c r="A124" s="27"/>
      <c r="B124" s="28"/>
      <c r="C124" s="22" t="s">
        <v>20</v>
      </c>
      <c r="D124" s="27"/>
      <c r="E124" s="27"/>
      <c r="F124" s="23" t="str">
        <f>E15</f>
        <v>Město Česká Lípa, nám. TGM 1, 470 36 Česká Lípa</v>
      </c>
      <c r="G124" s="27"/>
      <c r="H124" s="27"/>
      <c r="I124" s="22" t="s">
        <v>24</v>
      </c>
      <c r="J124" s="222" t="str">
        <f>E21</f>
        <v>Ing. Jaroslav Karel (komunikace); Ing. Zbyněk Lubovský (VO)</v>
      </c>
      <c r="K124" s="27"/>
      <c r="L124" s="49"/>
      <c r="S124" s="27"/>
      <c r="T124" s="27"/>
      <c r="U124" s="27"/>
      <c r="V124" s="27"/>
      <c r="W124" s="27"/>
      <c r="X124" s="27"/>
      <c r="Y124" s="27"/>
      <c r="Z124" s="27"/>
      <c r="AA124" s="27"/>
      <c r="AB124" s="27"/>
      <c r="AC124" s="27"/>
      <c r="AD124" s="27"/>
      <c r="AE124" s="27"/>
    </row>
    <row r="125" spans="1:31" s="33" customFormat="1" ht="15.2" customHeight="1">
      <c r="A125" s="27"/>
      <c r="B125" s="28"/>
      <c r="C125" s="22" t="s">
        <v>23</v>
      </c>
      <c r="D125" s="27"/>
      <c r="E125" s="27"/>
      <c r="F125" s="23" t="str">
        <f>IF(E18="","",E18)</f>
        <v>Vyplň údaj</v>
      </c>
      <c r="G125" s="27"/>
      <c r="H125" s="27"/>
      <c r="I125" s="22" t="s">
        <v>26</v>
      </c>
      <c r="J125" s="222" t="str">
        <f>E24</f>
        <v xml:space="preserve"> </v>
      </c>
      <c r="K125" s="27"/>
      <c r="L125" s="49"/>
      <c r="S125" s="27"/>
      <c r="T125" s="27"/>
      <c r="U125" s="27"/>
      <c r="V125" s="27"/>
      <c r="W125" s="27"/>
      <c r="X125" s="27"/>
      <c r="Y125" s="27"/>
      <c r="Z125" s="27"/>
      <c r="AA125" s="27"/>
      <c r="AB125" s="27"/>
      <c r="AC125" s="27"/>
      <c r="AD125" s="27"/>
      <c r="AE125" s="27"/>
    </row>
    <row r="126" spans="1:31" s="33" customFormat="1" ht="10.35" customHeight="1">
      <c r="A126" s="27"/>
      <c r="B126" s="28"/>
      <c r="C126" s="27"/>
      <c r="D126" s="27"/>
      <c r="E126" s="27"/>
      <c r="F126" s="27"/>
      <c r="G126" s="27"/>
      <c r="H126" s="27"/>
      <c r="I126" s="27"/>
      <c r="J126" s="27"/>
      <c r="K126" s="27"/>
      <c r="L126" s="49"/>
      <c r="S126" s="27"/>
      <c r="T126" s="27"/>
      <c r="U126" s="27"/>
      <c r="V126" s="27"/>
      <c r="W126" s="27"/>
      <c r="X126" s="27"/>
      <c r="Y126" s="27"/>
      <c r="Z126" s="27"/>
      <c r="AA126" s="27"/>
      <c r="AB126" s="27"/>
      <c r="AC126" s="27"/>
      <c r="AD126" s="27"/>
      <c r="AE126" s="27"/>
    </row>
    <row r="127" spans="1:31" s="242" customFormat="1" ht="29.25" customHeight="1">
      <c r="A127" s="236"/>
      <c r="B127" s="237"/>
      <c r="C127" s="238" t="s">
        <v>97</v>
      </c>
      <c r="D127" s="239" t="s">
        <v>53</v>
      </c>
      <c r="E127" s="239" t="s">
        <v>49</v>
      </c>
      <c r="F127" s="239" t="s">
        <v>50</v>
      </c>
      <c r="G127" s="239" t="s">
        <v>98</v>
      </c>
      <c r="H127" s="239" t="s">
        <v>99</v>
      </c>
      <c r="I127" s="239" t="s">
        <v>100</v>
      </c>
      <c r="J127" s="239" t="s">
        <v>83</v>
      </c>
      <c r="K127" s="240" t="s">
        <v>101</v>
      </c>
      <c r="L127" s="241"/>
      <c r="M127" s="84" t="s">
        <v>1</v>
      </c>
      <c r="N127" s="85" t="s">
        <v>32</v>
      </c>
      <c r="O127" s="85" t="s">
        <v>102</v>
      </c>
      <c r="P127" s="85" t="s">
        <v>103</v>
      </c>
      <c r="Q127" s="85" t="s">
        <v>104</v>
      </c>
      <c r="R127" s="85" t="s">
        <v>105</v>
      </c>
      <c r="S127" s="85" t="s">
        <v>106</v>
      </c>
      <c r="T127" s="86" t="s">
        <v>107</v>
      </c>
      <c r="U127" s="236"/>
      <c r="V127" s="236"/>
      <c r="W127" s="236"/>
      <c r="X127" s="236"/>
      <c r="Y127" s="236"/>
      <c r="Z127" s="236"/>
      <c r="AA127" s="236"/>
      <c r="AB127" s="236"/>
      <c r="AC127" s="236"/>
      <c r="AD127" s="236"/>
      <c r="AE127" s="236"/>
    </row>
    <row r="128" spans="1:63" s="33" customFormat="1" ht="22.9" customHeight="1">
      <c r="A128" s="27"/>
      <c r="B128" s="28"/>
      <c r="C128" s="92" t="s">
        <v>108</v>
      </c>
      <c r="D128" s="27"/>
      <c r="E128" s="27"/>
      <c r="F128" s="27"/>
      <c r="G128" s="27"/>
      <c r="H128" s="27"/>
      <c r="I128" s="27"/>
      <c r="J128" s="243">
        <f>BK128</f>
        <v>0</v>
      </c>
      <c r="K128" s="27"/>
      <c r="L128" s="28"/>
      <c r="M128" s="87"/>
      <c r="N128" s="71"/>
      <c r="O128" s="88"/>
      <c r="P128" s="244">
        <f>P129+P276</f>
        <v>203.244013</v>
      </c>
      <c r="Q128" s="88"/>
      <c r="R128" s="244">
        <f>R129+R276</f>
        <v>77.89627329999999</v>
      </c>
      <c r="S128" s="88"/>
      <c r="T128" s="245">
        <f>T129+T276</f>
        <v>25.559199999999997</v>
      </c>
      <c r="U128" s="27"/>
      <c r="V128" s="27"/>
      <c r="W128" s="27"/>
      <c r="X128" s="27"/>
      <c r="Y128" s="27"/>
      <c r="Z128" s="27"/>
      <c r="AA128" s="27"/>
      <c r="AB128" s="27"/>
      <c r="AC128" s="27"/>
      <c r="AD128" s="27"/>
      <c r="AE128" s="27"/>
      <c r="AT128" s="8" t="s">
        <v>67</v>
      </c>
      <c r="AU128" s="8" t="s">
        <v>85</v>
      </c>
      <c r="BK128" s="246">
        <f>BK129+BK276</f>
        <v>0</v>
      </c>
    </row>
    <row r="129" spans="2:63" s="247" customFormat="1" ht="25.9" customHeight="1">
      <c r="B129" s="248"/>
      <c r="D129" s="249" t="s">
        <v>67</v>
      </c>
      <c r="E129" s="250" t="s">
        <v>109</v>
      </c>
      <c r="F129" s="250" t="s">
        <v>110</v>
      </c>
      <c r="J129" s="251">
        <f>BK129</f>
        <v>0</v>
      </c>
      <c r="L129" s="248"/>
      <c r="M129" s="252"/>
      <c r="N129" s="253"/>
      <c r="O129" s="253"/>
      <c r="P129" s="254">
        <f>P130+P174+P203+P258+P273</f>
        <v>203.244013</v>
      </c>
      <c r="Q129" s="253"/>
      <c r="R129" s="254">
        <f>R130+R174+R203+R258+R273</f>
        <v>77.89627329999999</v>
      </c>
      <c r="S129" s="253"/>
      <c r="T129" s="255">
        <f>T130+T174+T203+T258+T273</f>
        <v>25.559199999999997</v>
      </c>
      <c r="AR129" s="249" t="s">
        <v>75</v>
      </c>
      <c r="AT129" s="256" t="s">
        <v>67</v>
      </c>
      <c r="AU129" s="256" t="s">
        <v>68</v>
      </c>
      <c r="AY129" s="249" t="s">
        <v>111</v>
      </c>
      <c r="BK129" s="257">
        <f>BK130+BK174+BK203+BK258+BK273</f>
        <v>0</v>
      </c>
    </row>
    <row r="130" spans="2:63" s="247" customFormat="1" ht="22.9" customHeight="1">
      <c r="B130" s="248"/>
      <c r="D130" s="249" t="s">
        <v>67</v>
      </c>
      <c r="E130" s="258" t="s">
        <v>75</v>
      </c>
      <c r="F130" s="258" t="s">
        <v>112</v>
      </c>
      <c r="J130" s="259">
        <f>BK130</f>
        <v>0</v>
      </c>
      <c r="L130" s="248"/>
      <c r="M130" s="252"/>
      <c r="N130" s="253"/>
      <c r="O130" s="253"/>
      <c r="P130" s="254">
        <f>SUM(P131:P173)</f>
        <v>69.55734799999999</v>
      </c>
      <c r="Q130" s="253"/>
      <c r="R130" s="254">
        <f>SUM(R131:R173)</f>
        <v>0.00054</v>
      </c>
      <c r="S130" s="253"/>
      <c r="T130" s="255">
        <f>SUM(T131:T173)</f>
        <v>25.559199999999997</v>
      </c>
      <c r="AR130" s="249" t="s">
        <v>75</v>
      </c>
      <c r="AT130" s="256" t="s">
        <v>67</v>
      </c>
      <c r="AU130" s="256" t="s">
        <v>75</v>
      </c>
      <c r="AY130" s="249" t="s">
        <v>111</v>
      </c>
      <c r="BK130" s="257">
        <f>SUM(BK131:BK173)</f>
        <v>0</v>
      </c>
    </row>
    <row r="131" spans="1:65" s="33" customFormat="1" ht="16.5" customHeight="1">
      <c r="A131" s="27"/>
      <c r="B131" s="28"/>
      <c r="C131" s="260" t="s">
        <v>75</v>
      </c>
      <c r="D131" s="260" t="s">
        <v>113</v>
      </c>
      <c r="E131" s="261" t="s">
        <v>114</v>
      </c>
      <c r="F131" s="262" t="s">
        <v>115</v>
      </c>
      <c r="G131" s="263" t="s">
        <v>116</v>
      </c>
      <c r="H131" s="264">
        <v>44.9</v>
      </c>
      <c r="I131" s="297"/>
      <c r="J131" s="265">
        <f>ROUND(I131*H131,2)</f>
        <v>0</v>
      </c>
      <c r="K131" s="262" t="s">
        <v>117</v>
      </c>
      <c r="L131" s="28"/>
      <c r="M131" s="266" t="s">
        <v>1</v>
      </c>
      <c r="N131" s="267" t="s">
        <v>33</v>
      </c>
      <c r="O131" s="268">
        <v>0.272</v>
      </c>
      <c r="P131" s="268">
        <f>O131*H131</f>
        <v>12.2128</v>
      </c>
      <c r="Q131" s="268">
        <v>0</v>
      </c>
      <c r="R131" s="268">
        <f>Q131*H131</f>
        <v>0</v>
      </c>
      <c r="S131" s="268">
        <v>0.26</v>
      </c>
      <c r="T131" s="269">
        <f>S131*H131</f>
        <v>11.674</v>
      </c>
      <c r="U131" s="27"/>
      <c r="V131" s="27"/>
      <c r="W131" s="27"/>
      <c r="X131" s="27"/>
      <c r="Y131" s="27"/>
      <c r="Z131" s="27"/>
      <c r="AA131" s="27"/>
      <c r="AB131" s="27"/>
      <c r="AC131" s="27"/>
      <c r="AD131" s="27"/>
      <c r="AE131" s="27"/>
      <c r="AR131" s="270" t="s">
        <v>118</v>
      </c>
      <c r="AT131" s="270" t="s">
        <v>113</v>
      </c>
      <c r="AU131" s="270" t="s">
        <v>77</v>
      </c>
      <c r="AY131" s="8" t="s">
        <v>111</v>
      </c>
      <c r="BE131" s="271">
        <f>IF(N131="základní",J131,0)</f>
        <v>0</v>
      </c>
      <c r="BF131" s="271">
        <f>IF(N131="snížená",J131,0)</f>
        <v>0</v>
      </c>
      <c r="BG131" s="271">
        <f>IF(N131="zákl. přenesená",J131,0)</f>
        <v>0</v>
      </c>
      <c r="BH131" s="271">
        <f>IF(N131="sníž. přenesená",J131,0)</f>
        <v>0</v>
      </c>
      <c r="BI131" s="271">
        <f>IF(N131="nulová",J131,0)</f>
        <v>0</v>
      </c>
      <c r="BJ131" s="8" t="s">
        <v>75</v>
      </c>
      <c r="BK131" s="271">
        <f>ROUND(I131*H131,2)</f>
        <v>0</v>
      </c>
      <c r="BL131" s="8" t="s">
        <v>118</v>
      </c>
      <c r="BM131" s="270" t="s">
        <v>119</v>
      </c>
    </row>
    <row r="132" spans="1:47" s="33" customFormat="1" ht="19.5">
      <c r="A132" s="27"/>
      <c r="B132" s="28"/>
      <c r="C132" s="27"/>
      <c r="D132" s="272" t="s">
        <v>120</v>
      </c>
      <c r="E132" s="27"/>
      <c r="F132" s="273" t="s">
        <v>121</v>
      </c>
      <c r="G132" s="27"/>
      <c r="H132" s="27"/>
      <c r="I132" s="27"/>
      <c r="J132" s="27"/>
      <c r="K132" s="27"/>
      <c r="L132" s="28"/>
      <c r="M132" s="274"/>
      <c r="N132" s="275"/>
      <c r="O132" s="75"/>
      <c r="P132" s="75"/>
      <c r="Q132" s="75"/>
      <c r="R132" s="75"/>
      <c r="S132" s="75"/>
      <c r="T132" s="76"/>
      <c r="U132" s="27"/>
      <c r="V132" s="27"/>
      <c r="W132" s="27"/>
      <c r="X132" s="27"/>
      <c r="Y132" s="27"/>
      <c r="Z132" s="27"/>
      <c r="AA132" s="27"/>
      <c r="AB132" s="27"/>
      <c r="AC132" s="27"/>
      <c r="AD132" s="27"/>
      <c r="AE132" s="27"/>
      <c r="AT132" s="8" t="s">
        <v>120</v>
      </c>
      <c r="AU132" s="8" t="s">
        <v>77</v>
      </c>
    </row>
    <row r="133" spans="1:47" s="33" customFormat="1" ht="78">
      <c r="A133" s="27"/>
      <c r="B133" s="28"/>
      <c r="C133" s="27"/>
      <c r="D133" s="272" t="s">
        <v>122</v>
      </c>
      <c r="E133" s="27"/>
      <c r="F133" s="276" t="s">
        <v>123</v>
      </c>
      <c r="G133" s="27"/>
      <c r="H133" s="27"/>
      <c r="I133" s="27"/>
      <c r="J133" s="27"/>
      <c r="K133" s="27"/>
      <c r="L133" s="28"/>
      <c r="M133" s="274"/>
      <c r="N133" s="275"/>
      <c r="O133" s="75"/>
      <c r="P133" s="75"/>
      <c r="Q133" s="75"/>
      <c r="R133" s="75"/>
      <c r="S133" s="75"/>
      <c r="T133" s="76"/>
      <c r="U133" s="27"/>
      <c r="V133" s="27"/>
      <c r="W133" s="27"/>
      <c r="X133" s="27"/>
      <c r="Y133" s="27"/>
      <c r="Z133" s="27"/>
      <c r="AA133" s="27"/>
      <c r="AB133" s="27"/>
      <c r="AC133" s="27"/>
      <c r="AD133" s="27"/>
      <c r="AE133" s="27"/>
      <c r="AT133" s="8" t="s">
        <v>122</v>
      </c>
      <c r="AU133" s="8" t="s">
        <v>77</v>
      </c>
    </row>
    <row r="134" spans="1:65" s="33" customFormat="1" ht="16.5" customHeight="1">
      <c r="A134" s="27"/>
      <c r="B134" s="28"/>
      <c r="C134" s="260" t="s">
        <v>77</v>
      </c>
      <c r="D134" s="260" t="s">
        <v>113</v>
      </c>
      <c r="E134" s="261" t="s">
        <v>124</v>
      </c>
      <c r="F134" s="262" t="s">
        <v>125</v>
      </c>
      <c r="G134" s="263" t="s">
        <v>116</v>
      </c>
      <c r="H134" s="264">
        <v>47.4</v>
      </c>
      <c r="I134" s="297"/>
      <c r="J134" s="265">
        <f>ROUND(I134*H134,2)</f>
        <v>0</v>
      </c>
      <c r="K134" s="262" t="s">
        <v>117</v>
      </c>
      <c r="L134" s="28"/>
      <c r="M134" s="266" t="s">
        <v>1</v>
      </c>
      <c r="N134" s="267" t="s">
        <v>33</v>
      </c>
      <c r="O134" s="268">
        <v>0.094</v>
      </c>
      <c r="P134" s="268">
        <f>O134*H134</f>
        <v>4.4556</v>
      </c>
      <c r="Q134" s="268">
        <v>0</v>
      </c>
      <c r="R134" s="268">
        <f>Q134*H134</f>
        <v>0</v>
      </c>
      <c r="S134" s="268">
        <v>0.098</v>
      </c>
      <c r="T134" s="269">
        <f>S134*H134</f>
        <v>4.6452</v>
      </c>
      <c r="U134" s="27"/>
      <c r="V134" s="27"/>
      <c r="W134" s="27"/>
      <c r="X134" s="27"/>
      <c r="Y134" s="27"/>
      <c r="Z134" s="27"/>
      <c r="AA134" s="27"/>
      <c r="AB134" s="27"/>
      <c r="AC134" s="27"/>
      <c r="AD134" s="27"/>
      <c r="AE134" s="27"/>
      <c r="AR134" s="270" t="s">
        <v>118</v>
      </c>
      <c r="AT134" s="270" t="s">
        <v>113</v>
      </c>
      <c r="AU134" s="270" t="s">
        <v>77</v>
      </c>
      <c r="AY134" s="8" t="s">
        <v>111</v>
      </c>
      <c r="BE134" s="271">
        <f>IF(N134="základní",J134,0)</f>
        <v>0</v>
      </c>
      <c r="BF134" s="271">
        <f>IF(N134="snížená",J134,0)</f>
        <v>0</v>
      </c>
      <c r="BG134" s="271">
        <f>IF(N134="zákl. přenesená",J134,0)</f>
        <v>0</v>
      </c>
      <c r="BH134" s="271">
        <f>IF(N134="sníž. přenesená",J134,0)</f>
        <v>0</v>
      </c>
      <c r="BI134" s="271">
        <f>IF(N134="nulová",J134,0)</f>
        <v>0</v>
      </c>
      <c r="BJ134" s="8" t="s">
        <v>75</v>
      </c>
      <c r="BK134" s="271">
        <f>ROUND(I134*H134,2)</f>
        <v>0</v>
      </c>
      <c r="BL134" s="8" t="s">
        <v>118</v>
      </c>
      <c r="BM134" s="270" t="s">
        <v>126</v>
      </c>
    </row>
    <row r="135" spans="1:47" s="33" customFormat="1" ht="19.5">
      <c r="A135" s="27"/>
      <c r="B135" s="28"/>
      <c r="C135" s="27"/>
      <c r="D135" s="272" t="s">
        <v>120</v>
      </c>
      <c r="E135" s="27"/>
      <c r="F135" s="273" t="s">
        <v>127</v>
      </c>
      <c r="G135" s="27"/>
      <c r="H135" s="27"/>
      <c r="I135" s="27"/>
      <c r="J135" s="27"/>
      <c r="K135" s="27"/>
      <c r="L135" s="28"/>
      <c r="M135" s="274"/>
      <c r="N135" s="275"/>
      <c r="O135" s="75"/>
      <c r="P135" s="75"/>
      <c r="Q135" s="75"/>
      <c r="R135" s="75"/>
      <c r="S135" s="75"/>
      <c r="T135" s="76"/>
      <c r="U135" s="27"/>
      <c r="V135" s="27"/>
      <c r="W135" s="27"/>
      <c r="X135" s="27"/>
      <c r="Y135" s="27"/>
      <c r="Z135" s="27"/>
      <c r="AA135" s="27"/>
      <c r="AB135" s="27"/>
      <c r="AC135" s="27"/>
      <c r="AD135" s="27"/>
      <c r="AE135" s="27"/>
      <c r="AT135" s="8" t="s">
        <v>120</v>
      </c>
      <c r="AU135" s="8" t="s">
        <v>77</v>
      </c>
    </row>
    <row r="136" spans="1:47" s="33" customFormat="1" ht="126.75">
      <c r="A136" s="27"/>
      <c r="B136" s="28"/>
      <c r="C136" s="27"/>
      <c r="D136" s="272" t="s">
        <v>122</v>
      </c>
      <c r="E136" s="27"/>
      <c r="F136" s="276" t="s">
        <v>128</v>
      </c>
      <c r="G136" s="27"/>
      <c r="H136" s="27"/>
      <c r="I136" s="27"/>
      <c r="J136" s="27"/>
      <c r="K136" s="27"/>
      <c r="L136" s="28"/>
      <c r="M136" s="274"/>
      <c r="N136" s="275"/>
      <c r="O136" s="75"/>
      <c r="P136" s="75"/>
      <c r="Q136" s="75"/>
      <c r="R136" s="75"/>
      <c r="S136" s="75"/>
      <c r="T136" s="76"/>
      <c r="U136" s="27"/>
      <c r="V136" s="27"/>
      <c r="W136" s="27"/>
      <c r="X136" s="27"/>
      <c r="Y136" s="27"/>
      <c r="Z136" s="27"/>
      <c r="AA136" s="27"/>
      <c r="AB136" s="27"/>
      <c r="AC136" s="27"/>
      <c r="AD136" s="27"/>
      <c r="AE136" s="27"/>
      <c r="AT136" s="8" t="s">
        <v>122</v>
      </c>
      <c r="AU136" s="8" t="s">
        <v>77</v>
      </c>
    </row>
    <row r="137" spans="2:51" s="277" customFormat="1" ht="12">
      <c r="B137" s="278"/>
      <c r="D137" s="272" t="s">
        <v>129</v>
      </c>
      <c r="E137" s="279" t="s">
        <v>1</v>
      </c>
      <c r="F137" s="280" t="s">
        <v>130</v>
      </c>
      <c r="H137" s="281">
        <v>47.4</v>
      </c>
      <c r="L137" s="278"/>
      <c r="M137" s="282"/>
      <c r="N137" s="283"/>
      <c r="O137" s="283"/>
      <c r="P137" s="283"/>
      <c r="Q137" s="283"/>
      <c r="R137" s="283"/>
      <c r="S137" s="283"/>
      <c r="T137" s="284"/>
      <c r="AT137" s="279" t="s">
        <v>129</v>
      </c>
      <c r="AU137" s="279" t="s">
        <v>77</v>
      </c>
      <c r="AV137" s="277" t="s">
        <v>77</v>
      </c>
      <c r="AW137" s="277" t="s">
        <v>25</v>
      </c>
      <c r="AX137" s="277" t="s">
        <v>75</v>
      </c>
      <c r="AY137" s="279" t="s">
        <v>111</v>
      </c>
    </row>
    <row r="138" spans="1:65" s="33" customFormat="1" ht="16.5" customHeight="1">
      <c r="A138" s="27"/>
      <c r="B138" s="28"/>
      <c r="C138" s="260" t="s">
        <v>131</v>
      </c>
      <c r="D138" s="260" t="s">
        <v>113</v>
      </c>
      <c r="E138" s="261" t="s">
        <v>132</v>
      </c>
      <c r="F138" s="262" t="s">
        <v>133</v>
      </c>
      <c r="G138" s="263" t="s">
        <v>134</v>
      </c>
      <c r="H138" s="264">
        <v>34.4</v>
      </c>
      <c r="I138" s="297"/>
      <c r="J138" s="265">
        <f>ROUND(I138*H138,2)</f>
        <v>0</v>
      </c>
      <c r="K138" s="262" t="s">
        <v>117</v>
      </c>
      <c r="L138" s="28"/>
      <c r="M138" s="266" t="s">
        <v>1</v>
      </c>
      <c r="N138" s="267" t="s">
        <v>33</v>
      </c>
      <c r="O138" s="268">
        <v>0.133</v>
      </c>
      <c r="P138" s="268">
        <f>O138*H138</f>
        <v>4.5752</v>
      </c>
      <c r="Q138" s="268">
        <v>0</v>
      </c>
      <c r="R138" s="268">
        <f>Q138*H138</f>
        <v>0</v>
      </c>
      <c r="S138" s="268">
        <v>0.205</v>
      </c>
      <c r="T138" s="269">
        <f>S138*H138</f>
        <v>7.052</v>
      </c>
      <c r="U138" s="27"/>
      <c r="V138" s="27"/>
      <c r="W138" s="27"/>
      <c r="X138" s="27"/>
      <c r="Y138" s="27"/>
      <c r="Z138" s="27"/>
      <c r="AA138" s="27"/>
      <c r="AB138" s="27"/>
      <c r="AC138" s="27"/>
      <c r="AD138" s="27"/>
      <c r="AE138" s="27"/>
      <c r="AR138" s="270" t="s">
        <v>118</v>
      </c>
      <c r="AT138" s="270" t="s">
        <v>113</v>
      </c>
      <c r="AU138" s="270" t="s">
        <v>77</v>
      </c>
      <c r="AY138" s="8" t="s">
        <v>111</v>
      </c>
      <c r="BE138" s="271">
        <f>IF(N138="základní",J138,0)</f>
        <v>0</v>
      </c>
      <c r="BF138" s="271">
        <f>IF(N138="snížená",J138,0)</f>
        <v>0</v>
      </c>
      <c r="BG138" s="271">
        <f>IF(N138="zákl. přenesená",J138,0)</f>
        <v>0</v>
      </c>
      <c r="BH138" s="271">
        <f>IF(N138="sníž. přenesená",J138,0)</f>
        <v>0</v>
      </c>
      <c r="BI138" s="271">
        <f>IF(N138="nulová",J138,0)</f>
        <v>0</v>
      </c>
      <c r="BJ138" s="8" t="s">
        <v>75</v>
      </c>
      <c r="BK138" s="271">
        <f>ROUND(I138*H138,2)</f>
        <v>0</v>
      </c>
      <c r="BL138" s="8" t="s">
        <v>118</v>
      </c>
      <c r="BM138" s="270" t="s">
        <v>135</v>
      </c>
    </row>
    <row r="139" spans="1:47" s="33" customFormat="1" ht="19.5">
      <c r="A139" s="27"/>
      <c r="B139" s="28"/>
      <c r="C139" s="27"/>
      <c r="D139" s="272" t="s">
        <v>120</v>
      </c>
      <c r="E139" s="27"/>
      <c r="F139" s="273" t="s">
        <v>136</v>
      </c>
      <c r="G139" s="27"/>
      <c r="H139" s="27"/>
      <c r="I139" s="27"/>
      <c r="J139" s="27"/>
      <c r="K139" s="27"/>
      <c r="L139" s="28"/>
      <c r="M139" s="274"/>
      <c r="N139" s="275"/>
      <c r="O139" s="75"/>
      <c r="P139" s="75"/>
      <c r="Q139" s="75"/>
      <c r="R139" s="75"/>
      <c r="S139" s="75"/>
      <c r="T139" s="76"/>
      <c r="U139" s="27"/>
      <c r="V139" s="27"/>
      <c r="W139" s="27"/>
      <c r="X139" s="27"/>
      <c r="Y139" s="27"/>
      <c r="Z139" s="27"/>
      <c r="AA139" s="27"/>
      <c r="AB139" s="27"/>
      <c r="AC139" s="27"/>
      <c r="AD139" s="27"/>
      <c r="AE139" s="27"/>
      <c r="AT139" s="8" t="s">
        <v>120</v>
      </c>
      <c r="AU139" s="8" t="s">
        <v>77</v>
      </c>
    </row>
    <row r="140" spans="1:47" s="33" customFormat="1" ht="87.75">
      <c r="A140" s="27"/>
      <c r="B140" s="28"/>
      <c r="C140" s="27"/>
      <c r="D140" s="272" t="s">
        <v>122</v>
      </c>
      <c r="E140" s="27"/>
      <c r="F140" s="276" t="s">
        <v>137</v>
      </c>
      <c r="G140" s="27"/>
      <c r="H140" s="27"/>
      <c r="I140" s="27"/>
      <c r="J140" s="27"/>
      <c r="K140" s="27"/>
      <c r="L140" s="28"/>
      <c r="M140" s="274"/>
      <c r="N140" s="275"/>
      <c r="O140" s="75"/>
      <c r="P140" s="75"/>
      <c r="Q140" s="75"/>
      <c r="R140" s="75"/>
      <c r="S140" s="75"/>
      <c r="T140" s="76"/>
      <c r="U140" s="27"/>
      <c r="V140" s="27"/>
      <c r="W140" s="27"/>
      <c r="X140" s="27"/>
      <c r="Y140" s="27"/>
      <c r="Z140" s="27"/>
      <c r="AA140" s="27"/>
      <c r="AB140" s="27"/>
      <c r="AC140" s="27"/>
      <c r="AD140" s="27"/>
      <c r="AE140" s="27"/>
      <c r="AT140" s="8" t="s">
        <v>122</v>
      </c>
      <c r="AU140" s="8" t="s">
        <v>77</v>
      </c>
    </row>
    <row r="141" spans="1:65" s="33" customFormat="1" ht="16.5" customHeight="1">
      <c r="A141" s="27"/>
      <c r="B141" s="28"/>
      <c r="C141" s="260" t="s">
        <v>118</v>
      </c>
      <c r="D141" s="260" t="s">
        <v>113</v>
      </c>
      <c r="E141" s="261" t="s">
        <v>138</v>
      </c>
      <c r="F141" s="262" t="s">
        <v>139</v>
      </c>
      <c r="G141" s="263" t="s">
        <v>134</v>
      </c>
      <c r="H141" s="264">
        <v>54.7</v>
      </c>
      <c r="I141" s="297"/>
      <c r="J141" s="265">
        <f>ROUND(I141*H141,2)</f>
        <v>0</v>
      </c>
      <c r="K141" s="262" t="s">
        <v>117</v>
      </c>
      <c r="L141" s="28"/>
      <c r="M141" s="266" t="s">
        <v>1</v>
      </c>
      <c r="N141" s="267" t="s">
        <v>33</v>
      </c>
      <c r="O141" s="268">
        <v>0.095</v>
      </c>
      <c r="P141" s="268">
        <f>O141*H141</f>
        <v>5.1965</v>
      </c>
      <c r="Q141" s="268">
        <v>0</v>
      </c>
      <c r="R141" s="268">
        <f>Q141*H141</f>
        <v>0</v>
      </c>
      <c r="S141" s="268">
        <v>0.04</v>
      </c>
      <c r="T141" s="269">
        <f>S141*H141</f>
        <v>2.188</v>
      </c>
      <c r="U141" s="27"/>
      <c r="V141" s="27"/>
      <c r="W141" s="27"/>
      <c r="X141" s="27"/>
      <c r="Y141" s="27"/>
      <c r="Z141" s="27"/>
      <c r="AA141" s="27"/>
      <c r="AB141" s="27"/>
      <c r="AC141" s="27"/>
      <c r="AD141" s="27"/>
      <c r="AE141" s="27"/>
      <c r="AR141" s="270" t="s">
        <v>118</v>
      </c>
      <c r="AT141" s="270" t="s">
        <v>113</v>
      </c>
      <c r="AU141" s="270" t="s">
        <v>77</v>
      </c>
      <c r="AY141" s="8" t="s">
        <v>111</v>
      </c>
      <c r="BE141" s="271">
        <f>IF(N141="základní",J141,0)</f>
        <v>0</v>
      </c>
      <c r="BF141" s="271">
        <f>IF(N141="snížená",J141,0)</f>
        <v>0</v>
      </c>
      <c r="BG141" s="271">
        <f>IF(N141="zákl. přenesená",J141,0)</f>
        <v>0</v>
      </c>
      <c r="BH141" s="271">
        <f>IF(N141="sníž. přenesená",J141,0)</f>
        <v>0</v>
      </c>
      <c r="BI141" s="271">
        <f>IF(N141="nulová",J141,0)</f>
        <v>0</v>
      </c>
      <c r="BJ141" s="8" t="s">
        <v>75</v>
      </c>
      <c r="BK141" s="271">
        <f>ROUND(I141*H141,2)</f>
        <v>0</v>
      </c>
      <c r="BL141" s="8" t="s">
        <v>118</v>
      </c>
      <c r="BM141" s="270" t="s">
        <v>140</v>
      </c>
    </row>
    <row r="142" spans="1:47" s="33" customFormat="1" ht="19.5">
      <c r="A142" s="27"/>
      <c r="B142" s="28"/>
      <c r="C142" s="27"/>
      <c r="D142" s="272" t="s">
        <v>120</v>
      </c>
      <c r="E142" s="27"/>
      <c r="F142" s="273" t="s">
        <v>141</v>
      </c>
      <c r="G142" s="27"/>
      <c r="H142" s="27"/>
      <c r="I142" s="27"/>
      <c r="J142" s="27"/>
      <c r="K142" s="27"/>
      <c r="L142" s="28"/>
      <c r="M142" s="274"/>
      <c r="N142" s="275"/>
      <c r="O142" s="75"/>
      <c r="P142" s="75"/>
      <c r="Q142" s="75"/>
      <c r="R142" s="75"/>
      <c r="S142" s="75"/>
      <c r="T142" s="76"/>
      <c r="U142" s="27"/>
      <c r="V142" s="27"/>
      <c r="W142" s="27"/>
      <c r="X142" s="27"/>
      <c r="Y142" s="27"/>
      <c r="Z142" s="27"/>
      <c r="AA142" s="27"/>
      <c r="AB142" s="27"/>
      <c r="AC142" s="27"/>
      <c r="AD142" s="27"/>
      <c r="AE142" s="27"/>
      <c r="AT142" s="8" t="s">
        <v>120</v>
      </c>
      <c r="AU142" s="8" t="s">
        <v>77</v>
      </c>
    </row>
    <row r="143" spans="1:47" s="33" customFormat="1" ht="87.75">
      <c r="A143" s="27"/>
      <c r="B143" s="28"/>
      <c r="C143" s="27"/>
      <c r="D143" s="272" t="s">
        <v>122</v>
      </c>
      <c r="E143" s="27"/>
      <c r="F143" s="276" t="s">
        <v>137</v>
      </c>
      <c r="G143" s="27"/>
      <c r="H143" s="27"/>
      <c r="I143" s="27"/>
      <c r="J143" s="27"/>
      <c r="K143" s="27"/>
      <c r="L143" s="28"/>
      <c r="M143" s="274"/>
      <c r="N143" s="275"/>
      <c r="O143" s="75"/>
      <c r="P143" s="75"/>
      <c r="Q143" s="75"/>
      <c r="R143" s="75"/>
      <c r="S143" s="75"/>
      <c r="T143" s="76"/>
      <c r="U143" s="27"/>
      <c r="V143" s="27"/>
      <c r="W143" s="27"/>
      <c r="X143" s="27"/>
      <c r="Y143" s="27"/>
      <c r="Z143" s="27"/>
      <c r="AA143" s="27"/>
      <c r="AB143" s="27"/>
      <c r="AC143" s="27"/>
      <c r="AD143" s="27"/>
      <c r="AE143" s="27"/>
      <c r="AT143" s="8" t="s">
        <v>122</v>
      </c>
      <c r="AU143" s="8" t="s">
        <v>77</v>
      </c>
    </row>
    <row r="144" spans="2:51" s="277" customFormat="1" ht="12">
      <c r="B144" s="278"/>
      <c r="D144" s="272" t="s">
        <v>129</v>
      </c>
      <c r="E144" s="279" t="s">
        <v>1</v>
      </c>
      <c r="F144" s="280" t="s">
        <v>142</v>
      </c>
      <c r="H144" s="281">
        <v>54.7</v>
      </c>
      <c r="L144" s="278"/>
      <c r="M144" s="282"/>
      <c r="N144" s="283"/>
      <c r="O144" s="283"/>
      <c r="P144" s="283"/>
      <c r="Q144" s="283"/>
      <c r="R144" s="283"/>
      <c r="S144" s="283"/>
      <c r="T144" s="284"/>
      <c r="AT144" s="279" t="s">
        <v>129</v>
      </c>
      <c r="AU144" s="279" t="s">
        <v>77</v>
      </c>
      <c r="AV144" s="277" t="s">
        <v>77</v>
      </c>
      <c r="AW144" s="277" t="s">
        <v>25</v>
      </c>
      <c r="AX144" s="277" t="s">
        <v>75</v>
      </c>
      <c r="AY144" s="279" t="s">
        <v>111</v>
      </c>
    </row>
    <row r="145" spans="1:65" s="33" customFormat="1" ht="21.75" customHeight="1">
      <c r="A145" s="27"/>
      <c r="B145" s="28"/>
      <c r="C145" s="260" t="s">
        <v>143</v>
      </c>
      <c r="D145" s="260" t="s">
        <v>113</v>
      </c>
      <c r="E145" s="261" t="s">
        <v>144</v>
      </c>
      <c r="F145" s="262" t="s">
        <v>145</v>
      </c>
      <c r="G145" s="263" t="s">
        <v>146</v>
      </c>
      <c r="H145" s="264">
        <v>17.424</v>
      </c>
      <c r="I145" s="297"/>
      <c r="J145" s="265">
        <f>ROUND(I145*H145,2)</f>
        <v>0</v>
      </c>
      <c r="K145" s="262" t="s">
        <v>117</v>
      </c>
      <c r="L145" s="28"/>
      <c r="M145" s="266" t="s">
        <v>1</v>
      </c>
      <c r="N145" s="267" t="s">
        <v>33</v>
      </c>
      <c r="O145" s="268">
        <v>0.693</v>
      </c>
      <c r="P145" s="268">
        <f>O145*H145</f>
        <v>12.074831999999999</v>
      </c>
      <c r="Q145" s="268">
        <v>0</v>
      </c>
      <c r="R145" s="268">
        <f>Q145*H145</f>
        <v>0</v>
      </c>
      <c r="S145" s="268">
        <v>0</v>
      </c>
      <c r="T145" s="269">
        <f>S145*H145</f>
        <v>0</v>
      </c>
      <c r="U145" s="27"/>
      <c r="V145" s="27"/>
      <c r="W145" s="27"/>
      <c r="X145" s="27"/>
      <c r="Y145" s="27"/>
      <c r="Z145" s="27"/>
      <c r="AA145" s="27"/>
      <c r="AB145" s="27"/>
      <c r="AC145" s="27"/>
      <c r="AD145" s="27"/>
      <c r="AE145" s="27"/>
      <c r="AR145" s="270" t="s">
        <v>118</v>
      </c>
      <c r="AT145" s="270" t="s">
        <v>113</v>
      </c>
      <c r="AU145" s="270" t="s">
        <v>77</v>
      </c>
      <c r="AY145" s="8" t="s">
        <v>111</v>
      </c>
      <c r="BE145" s="271">
        <f>IF(N145="základní",J145,0)</f>
        <v>0</v>
      </c>
      <c r="BF145" s="271">
        <f>IF(N145="snížená",J145,0)</f>
        <v>0</v>
      </c>
      <c r="BG145" s="271">
        <f>IF(N145="zákl. přenesená",J145,0)</f>
        <v>0</v>
      </c>
      <c r="BH145" s="271">
        <f>IF(N145="sníž. přenesená",J145,0)</f>
        <v>0</v>
      </c>
      <c r="BI145" s="271">
        <f>IF(N145="nulová",J145,0)</f>
        <v>0</v>
      </c>
      <c r="BJ145" s="8" t="s">
        <v>75</v>
      </c>
      <c r="BK145" s="271">
        <f>ROUND(I145*H145,2)</f>
        <v>0</v>
      </c>
      <c r="BL145" s="8" t="s">
        <v>118</v>
      </c>
      <c r="BM145" s="270" t="s">
        <v>147</v>
      </c>
    </row>
    <row r="146" spans="1:47" s="33" customFormat="1" ht="12">
      <c r="A146" s="27"/>
      <c r="B146" s="28"/>
      <c r="C146" s="27"/>
      <c r="D146" s="272" t="s">
        <v>120</v>
      </c>
      <c r="E146" s="27"/>
      <c r="F146" s="273" t="s">
        <v>148</v>
      </c>
      <c r="G146" s="27"/>
      <c r="H146" s="27"/>
      <c r="I146" s="27"/>
      <c r="J146" s="27"/>
      <c r="K146" s="27"/>
      <c r="L146" s="28"/>
      <c r="M146" s="274"/>
      <c r="N146" s="275"/>
      <c r="O146" s="75"/>
      <c r="P146" s="75"/>
      <c r="Q146" s="75"/>
      <c r="R146" s="75"/>
      <c r="S146" s="75"/>
      <c r="T146" s="76"/>
      <c r="U146" s="27"/>
      <c r="V146" s="27"/>
      <c r="W146" s="27"/>
      <c r="X146" s="27"/>
      <c r="Y146" s="27"/>
      <c r="Z146" s="27"/>
      <c r="AA146" s="27"/>
      <c r="AB146" s="27"/>
      <c r="AC146" s="27"/>
      <c r="AD146" s="27"/>
      <c r="AE146" s="27"/>
      <c r="AT146" s="8" t="s">
        <v>120</v>
      </c>
      <c r="AU146" s="8" t="s">
        <v>77</v>
      </c>
    </row>
    <row r="147" spans="1:47" s="33" customFormat="1" ht="39">
      <c r="A147" s="27"/>
      <c r="B147" s="28"/>
      <c r="C147" s="27"/>
      <c r="D147" s="272" t="s">
        <v>122</v>
      </c>
      <c r="E147" s="27"/>
      <c r="F147" s="276" t="s">
        <v>149</v>
      </c>
      <c r="G147" s="27"/>
      <c r="H147" s="27"/>
      <c r="I147" s="27"/>
      <c r="J147" s="27"/>
      <c r="K147" s="27"/>
      <c r="L147" s="28"/>
      <c r="M147" s="274"/>
      <c r="N147" s="275"/>
      <c r="O147" s="75"/>
      <c r="P147" s="75"/>
      <c r="Q147" s="75"/>
      <c r="R147" s="75"/>
      <c r="S147" s="75"/>
      <c r="T147" s="76"/>
      <c r="U147" s="27"/>
      <c r="V147" s="27"/>
      <c r="W147" s="27"/>
      <c r="X147" s="27"/>
      <c r="Y147" s="27"/>
      <c r="Z147" s="27"/>
      <c r="AA147" s="27"/>
      <c r="AB147" s="27"/>
      <c r="AC147" s="27"/>
      <c r="AD147" s="27"/>
      <c r="AE147" s="27"/>
      <c r="AT147" s="8" t="s">
        <v>122</v>
      </c>
      <c r="AU147" s="8" t="s">
        <v>77</v>
      </c>
    </row>
    <row r="148" spans="2:51" s="277" customFormat="1" ht="12">
      <c r="B148" s="278"/>
      <c r="D148" s="272" t="s">
        <v>129</v>
      </c>
      <c r="E148" s="279" t="s">
        <v>1</v>
      </c>
      <c r="F148" s="280" t="s">
        <v>150</v>
      </c>
      <c r="H148" s="281">
        <v>17.424</v>
      </c>
      <c r="L148" s="278"/>
      <c r="M148" s="282"/>
      <c r="N148" s="283"/>
      <c r="O148" s="283"/>
      <c r="P148" s="283"/>
      <c r="Q148" s="283"/>
      <c r="R148" s="283"/>
      <c r="S148" s="283"/>
      <c r="T148" s="284"/>
      <c r="AT148" s="279" t="s">
        <v>129</v>
      </c>
      <c r="AU148" s="279" t="s">
        <v>77</v>
      </c>
      <c r="AV148" s="277" t="s">
        <v>77</v>
      </c>
      <c r="AW148" s="277" t="s">
        <v>25</v>
      </c>
      <c r="AX148" s="277" t="s">
        <v>75</v>
      </c>
      <c r="AY148" s="279" t="s">
        <v>111</v>
      </c>
    </row>
    <row r="149" spans="1:65" s="33" customFormat="1" ht="16.5" customHeight="1">
      <c r="A149" s="27"/>
      <c r="B149" s="28"/>
      <c r="C149" s="260" t="s">
        <v>151</v>
      </c>
      <c r="D149" s="260" t="s">
        <v>113</v>
      </c>
      <c r="E149" s="261" t="s">
        <v>152</v>
      </c>
      <c r="F149" s="262" t="s">
        <v>153</v>
      </c>
      <c r="G149" s="263" t="s">
        <v>146</v>
      </c>
      <c r="H149" s="264">
        <v>17.424</v>
      </c>
      <c r="I149" s="297"/>
      <c r="J149" s="265">
        <f>ROUND(I149*H149,2)</f>
        <v>0</v>
      </c>
      <c r="K149" s="262" t="s">
        <v>117</v>
      </c>
      <c r="L149" s="28"/>
      <c r="M149" s="266" t="s">
        <v>1</v>
      </c>
      <c r="N149" s="267" t="s">
        <v>33</v>
      </c>
      <c r="O149" s="268">
        <v>0.087</v>
      </c>
      <c r="P149" s="268">
        <f>O149*H149</f>
        <v>1.515888</v>
      </c>
      <c r="Q149" s="268">
        <v>0</v>
      </c>
      <c r="R149" s="268">
        <f>Q149*H149</f>
        <v>0</v>
      </c>
      <c r="S149" s="268">
        <v>0</v>
      </c>
      <c r="T149" s="269">
        <f>S149*H149</f>
        <v>0</v>
      </c>
      <c r="U149" s="27"/>
      <c r="V149" s="27"/>
      <c r="W149" s="27"/>
      <c r="X149" s="27"/>
      <c r="Y149" s="27"/>
      <c r="Z149" s="27"/>
      <c r="AA149" s="27"/>
      <c r="AB149" s="27"/>
      <c r="AC149" s="27"/>
      <c r="AD149" s="27"/>
      <c r="AE149" s="27"/>
      <c r="AR149" s="270" t="s">
        <v>118</v>
      </c>
      <c r="AT149" s="270" t="s">
        <v>113</v>
      </c>
      <c r="AU149" s="270" t="s">
        <v>77</v>
      </c>
      <c r="AY149" s="8" t="s">
        <v>111</v>
      </c>
      <c r="BE149" s="271">
        <f>IF(N149="základní",J149,0)</f>
        <v>0</v>
      </c>
      <c r="BF149" s="271">
        <f>IF(N149="snížená",J149,0)</f>
        <v>0</v>
      </c>
      <c r="BG149" s="271">
        <f>IF(N149="zákl. přenesená",J149,0)</f>
        <v>0</v>
      </c>
      <c r="BH149" s="271">
        <f>IF(N149="sníž. přenesená",J149,0)</f>
        <v>0</v>
      </c>
      <c r="BI149" s="271">
        <f>IF(N149="nulová",J149,0)</f>
        <v>0</v>
      </c>
      <c r="BJ149" s="8" t="s">
        <v>75</v>
      </c>
      <c r="BK149" s="271">
        <f>ROUND(I149*H149,2)</f>
        <v>0</v>
      </c>
      <c r="BL149" s="8" t="s">
        <v>118</v>
      </c>
      <c r="BM149" s="270" t="s">
        <v>154</v>
      </c>
    </row>
    <row r="150" spans="1:47" s="33" customFormat="1" ht="19.5">
      <c r="A150" s="27"/>
      <c r="B150" s="28"/>
      <c r="C150" s="27"/>
      <c r="D150" s="272" t="s">
        <v>120</v>
      </c>
      <c r="E150" s="27"/>
      <c r="F150" s="273" t="s">
        <v>155</v>
      </c>
      <c r="G150" s="27"/>
      <c r="H150" s="27"/>
      <c r="I150" s="27"/>
      <c r="J150" s="27"/>
      <c r="K150" s="27"/>
      <c r="L150" s="28"/>
      <c r="M150" s="274"/>
      <c r="N150" s="275"/>
      <c r="O150" s="75"/>
      <c r="P150" s="75"/>
      <c r="Q150" s="75"/>
      <c r="R150" s="75"/>
      <c r="S150" s="75"/>
      <c r="T150" s="76"/>
      <c r="U150" s="27"/>
      <c r="V150" s="27"/>
      <c r="W150" s="27"/>
      <c r="X150" s="27"/>
      <c r="Y150" s="27"/>
      <c r="Z150" s="27"/>
      <c r="AA150" s="27"/>
      <c r="AB150" s="27"/>
      <c r="AC150" s="27"/>
      <c r="AD150" s="27"/>
      <c r="AE150" s="27"/>
      <c r="AT150" s="8" t="s">
        <v>120</v>
      </c>
      <c r="AU150" s="8" t="s">
        <v>77</v>
      </c>
    </row>
    <row r="151" spans="1:47" s="33" customFormat="1" ht="39">
      <c r="A151" s="27"/>
      <c r="B151" s="28"/>
      <c r="C151" s="27"/>
      <c r="D151" s="272" t="s">
        <v>122</v>
      </c>
      <c r="E151" s="27"/>
      <c r="F151" s="276" t="s">
        <v>156</v>
      </c>
      <c r="G151" s="27"/>
      <c r="H151" s="27"/>
      <c r="I151" s="27"/>
      <c r="J151" s="27"/>
      <c r="K151" s="27"/>
      <c r="L151" s="28"/>
      <c r="M151" s="274"/>
      <c r="N151" s="275"/>
      <c r="O151" s="75"/>
      <c r="P151" s="75"/>
      <c r="Q151" s="75"/>
      <c r="R151" s="75"/>
      <c r="S151" s="75"/>
      <c r="T151" s="76"/>
      <c r="U151" s="27"/>
      <c r="V151" s="27"/>
      <c r="W151" s="27"/>
      <c r="X151" s="27"/>
      <c r="Y151" s="27"/>
      <c r="Z151" s="27"/>
      <c r="AA151" s="27"/>
      <c r="AB151" s="27"/>
      <c r="AC151" s="27"/>
      <c r="AD151" s="27"/>
      <c r="AE151" s="27"/>
      <c r="AT151" s="8" t="s">
        <v>122</v>
      </c>
      <c r="AU151" s="8" t="s">
        <v>77</v>
      </c>
    </row>
    <row r="152" spans="1:65" s="33" customFormat="1" ht="16.5" customHeight="1">
      <c r="A152" s="27"/>
      <c r="B152" s="28"/>
      <c r="C152" s="260" t="s">
        <v>157</v>
      </c>
      <c r="D152" s="260" t="s">
        <v>113</v>
      </c>
      <c r="E152" s="261" t="s">
        <v>158</v>
      </c>
      <c r="F152" s="262" t="s">
        <v>159</v>
      </c>
      <c r="G152" s="263" t="s">
        <v>146</v>
      </c>
      <c r="H152" s="264">
        <v>17.424</v>
      </c>
      <c r="I152" s="297"/>
      <c r="J152" s="265">
        <f>ROUND(I152*H152,2)</f>
        <v>0</v>
      </c>
      <c r="K152" s="262" t="s">
        <v>117</v>
      </c>
      <c r="L152" s="28"/>
      <c r="M152" s="266" t="s">
        <v>1</v>
      </c>
      <c r="N152" s="267" t="s">
        <v>33</v>
      </c>
      <c r="O152" s="268">
        <v>0.072</v>
      </c>
      <c r="P152" s="268">
        <f>O152*H152</f>
        <v>1.2545279999999999</v>
      </c>
      <c r="Q152" s="268">
        <v>0</v>
      </c>
      <c r="R152" s="268">
        <f>Q152*H152</f>
        <v>0</v>
      </c>
      <c r="S152" s="268">
        <v>0</v>
      </c>
      <c r="T152" s="269">
        <f>S152*H152</f>
        <v>0</v>
      </c>
      <c r="U152" s="27"/>
      <c r="V152" s="27"/>
      <c r="W152" s="27"/>
      <c r="X152" s="27"/>
      <c r="Y152" s="27"/>
      <c r="Z152" s="27"/>
      <c r="AA152" s="27"/>
      <c r="AB152" s="27"/>
      <c r="AC152" s="27"/>
      <c r="AD152" s="27"/>
      <c r="AE152" s="27"/>
      <c r="AR152" s="270" t="s">
        <v>118</v>
      </c>
      <c r="AT152" s="270" t="s">
        <v>113</v>
      </c>
      <c r="AU152" s="270" t="s">
        <v>77</v>
      </c>
      <c r="AY152" s="8" t="s">
        <v>111</v>
      </c>
      <c r="BE152" s="271">
        <f>IF(N152="základní",J152,0)</f>
        <v>0</v>
      </c>
      <c r="BF152" s="271">
        <f>IF(N152="snížená",J152,0)</f>
        <v>0</v>
      </c>
      <c r="BG152" s="271">
        <f>IF(N152="zákl. přenesená",J152,0)</f>
        <v>0</v>
      </c>
      <c r="BH152" s="271">
        <f>IF(N152="sníž. přenesená",J152,0)</f>
        <v>0</v>
      </c>
      <c r="BI152" s="271">
        <f>IF(N152="nulová",J152,0)</f>
        <v>0</v>
      </c>
      <c r="BJ152" s="8" t="s">
        <v>75</v>
      </c>
      <c r="BK152" s="271">
        <f>ROUND(I152*H152,2)</f>
        <v>0</v>
      </c>
      <c r="BL152" s="8" t="s">
        <v>118</v>
      </c>
      <c r="BM152" s="270" t="s">
        <v>160</v>
      </c>
    </row>
    <row r="153" spans="1:47" s="33" customFormat="1" ht="19.5">
      <c r="A153" s="27"/>
      <c r="B153" s="28"/>
      <c r="C153" s="27"/>
      <c r="D153" s="272" t="s">
        <v>120</v>
      </c>
      <c r="E153" s="27"/>
      <c r="F153" s="273" t="s">
        <v>161</v>
      </c>
      <c r="G153" s="27"/>
      <c r="H153" s="27"/>
      <c r="I153" s="27"/>
      <c r="J153" s="27"/>
      <c r="K153" s="27"/>
      <c r="L153" s="28"/>
      <c r="M153" s="274"/>
      <c r="N153" s="275"/>
      <c r="O153" s="75"/>
      <c r="P153" s="75"/>
      <c r="Q153" s="75"/>
      <c r="R153" s="75"/>
      <c r="S153" s="75"/>
      <c r="T153" s="76"/>
      <c r="U153" s="27"/>
      <c r="V153" s="27"/>
      <c r="W153" s="27"/>
      <c r="X153" s="27"/>
      <c r="Y153" s="27"/>
      <c r="Z153" s="27"/>
      <c r="AA153" s="27"/>
      <c r="AB153" s="27"/>
      <c r="AC153" s="27"/>
      <c r="AD153" s="27"/>
      <c r="AE153" s="27"/>
      <c r="AT153" s="8" t="s">
        <v>120</v>
      </c>
      <c r="AU153" s="8" t="s">
        <v>77</v>
      </c>
    </row>
    <row r="154" spans="1:47" s="33" customFormat="1" ht="58.5">
      <c r="A154" s="27"/>
      <c r="B154" s="28"/>
      <c r="C154" s="27"/>
      <c r="D154" s="272" t="s">
        <v>122</v>
      </c>
      <c r="E154" s="27"/>
      <c r="F154" s="276" t="s">
        <v>162</v>
      </c>
      <c r="G154" s="27"/>
      <c r="H154" s="27"/>
      <c r="I154" s="27"/>
      <c r="J154" s="27"/>
      <c r="K154" s="27"/>
      <c r="L154" s="28"/>
      <c r="M154" s="274"/>
      <c r="N154" s="275"/>
      <c r="O154" s="75"/>
      <c r="P154" s="75"/>
      <c r="Q154" s="75"/>
      <c r="R154" s="75"/>
      <c r="S154" s="75"/>
      <c r="T154" s="76"/>
      <c r="U154" s="27"/>
      <c r="V154" s="27"/>
      <c r="W154" s="27"/>
      <c r="X154" s="27"/>
      <c r="Y154" s="27"/>
      <c r="Z154" s="27"/>
      <c r="AA154" s="27"/>
      <c r="AB154" s="27"/>
      <c r="AC154" s="27"/>
      <c r="AD154" s="27"/>
      <c r="AE154" s="27"/>
      <c r="AT154" s="8" t="s">
        <v>122</v>
      </c>
      <c r="AU154" s="8" t="s">
        <v>77</v>
      </c>
    </row>
    <row r="155" spans="1:65" s="33" customFormat="1" ht="16.5" customHeight="1">
      <c r="A155" s="27"/>
      <c r="B155" s="28"/>
      <c r="C155" s="260" t="s">
        <v>163</v>
      </c>
      <c r="D155" s="260" t="s">
        <v>113</v>
      </c>
      <c r="E155" s="261" t="s">
        <v>164</v>
      </c>
      <c r="F155" s="262" t="s">
        <v>165</v>
      </c>
      <c r="G155" s="263" t="s">
        <v>166</v>
      </c>
      <c r="H155" s="264">
        <v>34.848</v>
      </c>
      <c r="I155" s="297"/>
      <c r="J155" s="265">
        <f>ROUND(I155*H155,2)</f>
        <v>0</v>
      </c>
      <c r="K155" s="262" t="s">
        <v>117</v>
      </c>
      <c r="L155" s="28"/>
      <c r="M155" s="266" t="s">
        <v>1</v>
      </c>
      <c r="N155" s="267" t="s">
        <v>33</v>
      </c>
      <c r="O155" s="268">
        <v>0</v>
      </c>
      <c r="P155" s="268">
        <f>O155*H155</f>
        <v>0</v>
      </c>
      <c r="Q155" s="268">
        <v>0</v>
      </c>
      <c r="R155" s="268">
        <f>Q155*H155</f>
        <v>0</v>
      </c>
      <c r="S155" s="268">
        <v>0</v>
      </c>
      <c r="T155" s="269">
        <f>S155*H155</f>
        <v>0</v>
      </c>
      <c r="U155" s="27"/>
      <c r="V155" s="27"/>
      <c r="W155" s="27"/>
      <c r="X155" s="27"/>
      <c r="Y155" s="27"/>
      <c r="Z155" s="27"/>
      <c r="AA155" s="27"/>
      <c r="AB155" s="27"/>
      <c r="AC155" s="27"/>
      <c r="AD155" s="27"/>
      <c r="AE155" s="27"/>
      <c r="AR155" s="270" t="s">
        <v>118</v>
      </c>
      <c r="AT155" s="270" t="s">
        <v>113</v>
      </c>
      <c r="AU155" s="270" t="s">
        <v>77</v>
      </c>
      <c r="AY155" s="8" t="s">
        <v>111</v>
      </c>
      <c r="BE155" s="271">
        <f>IF(N155="základní",J155,0)</f>
        <v>0</v>
      </c>
      <c r="BF155" s="271">
        <f>IF(N155="snížená",J155,0)</f>
        <v>0</v>
      </c>
      <c r="BG155" s="271">
        <f>IF(N155="zákl. přenesená",J155,0)</f>
        <v>0</v>
      </c>
      <c r="BH155" s="271">
        <f>IF(N155="sníž. přenesená",J155,0)</f>
        <v>0</v>
      </c>
      <c r="BI155" s="271">
        <f>IF(N155="nulová",J155,0)</f>
        <v>0</v>
      </c>
      <c r="BJ155" s="8" t="s">
        <v>75</v>
      </c>
      <c r="BK155" s="271">
        <f>ROUND(I155*H155,2)</f>
        <v>0</v>
      </c>
      <c r="BL155" s="8" t="s">
        <v>118</v>
      </c>
      <c r="BM155" s="270" t="s">
        <v>167</v>
      </c>
    </row>
    <row r="156" spans="1:47" s="33" customFormat="1" ht="12">
      <c r="A156" s="27"/>
      <c r="B156" s="28"/>
      <c r="C156" s="27"/>
      <c r="D156" s="272" t="s">
        <v>120</v>
      </c>
      <c r="E156" s="27"/>
      <c r="F156" s="273" t="s">
        <v>168</v>
      </c>
      <c r="G156" s="27"/>
      <c r="H156" s="27"/>
      <c r="I156" s="27"/>
      <c r="J156" s="27"/>
      <c r="K156" s="27"/>
      <c r="L156" s="28"/>
      <c r="M156" s="274"/>
      <c r="N156" s="275"/>
      <c r="O156" s="75"/>
      <c r="P156" s="75"/>
      <c r="Q156" s="75"/>
      <c r="R156" s="75"/>
      <c r="S156" s="75"/>
      <c r="T156" s="76"/>
      <c r="U156" s="27"/>
      <c r="V156" s="27"/>
      <c r="W156" s="27"/>
      <c r="X156" s="27"/>
      <c r="Y156" s="27"/>
      <c r="Z156" s="27"/>
      <c r="AA156" s="27"/>
      <c r="AB156" s="27"/>
      <c r="AC156" s="27"/>
      <c r="AD156" s="27"/>
      <c r="AE156" s="27"/>
      <c r="AT156" s="8" t="s">
        <v>120</v>
      </c>
      <c r="AU156" s="8" t="s">
        <v>77</v>
      </c>
    </row>
    <row r="157" spans="1:47" s="33" customFormat="1" ht="29.25">
      <c r="A157" s="27"/>
      <c r="B157" s="28"/>
      <c r="C157" s="27"/>
      <c r="D157" s="272" t="s">
        <v>122</v>
      </c>
      <c r="E157" s="27"/>
      <c r="F157" s="276" t="s">
        <v>169</v>
      </c>
      <c r="G157" s="27"/>
      <c r="H157" s="27"/>
      <c r="I157" s="27"/>
      <c r="J157" s="27"/>
      <c r="K157" s="27"/>
      <c r="L157" s="28"/>
      <c r="M157" s="274"/>
      <c r="N157" s="275"/>
      <c r="O157" s="75"/>
      <c r="P157" s="75"/>
      <c r="Q157" s="75"/>
      <c r="R157" s="75"/>
      <c r="S157" s="75"/>
      <c r="T157" s="76"/>
      <c r="U157" s="27"/>
      <c r="V157" s="27"/>
      <c r="W157" s="27"/>
      <c r="X157" s="27"/>
      <c r="Y157" s="27"/>
      <c r="Z157" s="27"/>
      <c r="AA157" s="27"/>
      <c r="AB157" s="27"/>
      <c r="AC157" s="27"/>
      <c r="AD157" s="27"/>
      <c r="AE157" s="27"/>
      <c r="AT157" s="8" t="s">
        <v>122</v>
      </c>
      <c r="AU157" s="8" t="s">
        <v>77</v>
      </c>
    </row>
    <row r="158" spans="2:51" s="277" customFormat="1" ht="12">
      <c r="B158" s="278"/>
      <c r="D158" s="272" t="s">
        <v>129</v>
      </c>
      <c r="E158" s="279" t="s">
        <v>1</v>
      </c>
      <c r="F158" s="280" t="s">
        <v>170</v>
      </c>
      <c r="H158" s="281">
        <v>34.848</v>
      </c>
      <c r="L158" s="278"/>
      <c r="M158" s="282"/>
      <c r="N158" s="283"/>
      <c r="O158" s="283"/>
      <c r="P158" s="283"/>
      <c r="Q158" s="283"/>
      <c r="R158" s="283"/>
      <c r="S158" s="283"/>
      <c r="T158" s="284"/>
      <c r="AT158" s="279" t="s">
        <v>129</v>
      </c>
      <c r="AU158" s="279" t="s">
        <v>77</v>
      </c>
      <c r="AV158" s="277" t="s">
        <v>77</v>
      </c>
      <c r="AW158" s="277" t="s">
        <v>25</v>
      </c>
      <c r="AX158" s="277" t="s">
        <v>75</v>
      </c>
      <c r="AY158" s="279" t="s">
        <v>111</v>
      </c>
    </row>
    <row r="159" spans="1:65" s="33" customFormat="1" ht="16.5" customHeight="1">
      <c r="A159" s="27"/>
      <c r="B159" s="28"/>
      <c r="C159" s="260" t="s">
        <v>171</v>
      </c>
      <c r="D159" s="260" t="s">
        <v>113</v>
      </c>
      <c r="E159" s="261" t="s">
        <v>172</v>
      </c>
      <c r="F159" s="262" t="s">
        <v>173</v>
      </c>
      <c r="G159" s="263" t="s">
        <v>116</v>
      </c>
      <c r="H159" s="264">
        <v>36</v>
      </c>
      <c r="I159" s="297"/>
      <c r="J159" s="265">
        <f>ROUND(I159*H159,2)</f>
        <v>0</v>
      </c>
      <c r="K159" s="262" t="s">
        <v>117</v>
      </c>
      <c r="L159" s="28"/>
      <c r="M159" s="266" t="s">
        <v>1</v>
      </c>
      <c r="N159" s="267" t="s">
        <v>33</v>
      </c>
      <c r="O159" s="268">
        <v>0.668</v>
      </c>
      <c r="P159" s="268">
        <f>O159*H159</f>
        <v>24.048000000000002</v>
      </c>
      <c r="Q159" s="268">
        <v>0</v>
      </c>
      <c r="R159" s="268">
        <f>Q159*H159</f>
        <v>0</v>
      </c>
      <c r="S159" s="268">
        <v>0</v>
      </c>
      <c r="T159" s="269">
        <f>S159*H159</f>
        <v>0</v>
      </c>
      <c r="U159" s="27"/>
      <c r="V159" s="27"/>
      <c r="W159" s="27"/>
      <c r="X159" s="27"/>
      <c r="Y159" s="27"/>
      <c r="Z159" s="27"/>
      <c r="AA159" s="27"/>
      <c r="AB159" s="27"/>
      <c r="AC159" s="27"/>
      <c r="AD159" s="27"/>
      <c r="AE159" s="27"/>
      <c r="AR159" s="270" t="s">
        <v>118</v>
      </c>
      <c r="AT159" s="270" t="s">
        <v>113</v>
      </c>
      <c r="AU159" s="270" t="s">
        <v>77</v>
      </c>
      <c r="AY159" s="8" t="s">
        <v>111</v>
      </c>
      <c r="BE159" s="271">
        <f>IF(N159="základní",J159,0)</f>
        <v>0</v>
      </c>
      <c r="BF159" s="271">
        <f>IF(N159="snížená",J159,0)</f>
        <v>0</v>
      </c>
      <c r="BG159" s="271">
        <f>IF(N159="zákl. přenesená",J159,0)</f>
        <v>0</v>
      </c>
      <c r="BH159" s="271">
        <f>IF(N159="sníž. přenesená",J159,0)</f>
        <v>0</v>
      </c>
      <c r="BI159" s="271">
        <f>IF(N159="nulová",J159,0)</f>
        <v>0</v>
      </c>
      <c r="BJ159" s="8" t="s">
        <v>75</v>
      </c>
      <c r="BK159" s="271">
        <f>ROUND(I159*H159,2)</f>
        <v>0</v>
      </c>
      <c r="BL159" s="8" t="s">
        <v>118</v>
      </c>
      <c r="BM159" s="270" t="s">
        <v>174</v>
      </c>
    </row>
    <row r="160" spans="1:47" s="33" customFormat="1" ht="12">
      <c r="A160" s="27"/>
      <c r="B160" s="28"/>
      <c r="C160" s="27"/>
      <c r="D160" s="272" t="s">
        <v>120</v>
      </c>
      <c r="E160" s="27"/>
      <c r="F160" s="273" t="s">
        <v>175</v>
      </c>
      <c r="G160" s="27"/>
      <c r="H160" s="27"/>
      <c r="I160" s="27"/>
      <c r="J160" s="27"/>
      <c r="K160" s="27"/>
      <c r="L160" s="28"/>
      <c r="M160" s="274"/>
      <c r="N160" s="275"/>
      <c r="O160" s="75"/>
      <c r="P160" s="75"/>
      <c r="Q160" s="75"/>
      <c r="R160" s="75"/>
      <c r="S160" s="75"/>
      <c r="T160" s="76"/>
      <c r="U160" s="27"/>
      <c r="V160" s="27"/>
      <c r="W160" s="27"/>
      <c r="X160" s="27"/>
      <c r="Y160" s="27"/>
      <c r="Z160" s="27"/>
      <c r="AA160" s="27"/>
      <c r="AB160" s="27"/>
      <c r="AC160" s="27"/>
      <c r="AD160" s="27"/>
      <c r="AE160" s="27"/>
      <c r="AT160" s="8" t="s">
        <v>120</v>
      </c>
      <c r="AU160" s="8" t="s">
        <v>77</v>
      </c>
    </row>
    <row r="161" spans="1:47" s="33" customFormat="1" ht="29.25">
      <c r="A161" s="27"/>
      <c r="B161" s="28"/>
      <c r="C161" s="27"/>
      <c r="D161" s="272" t="s">
        <v>122</v>
      </c>
      <c r="E161" s="27"/>
      <c r="F161" s="276" t="s">
        <v>176</v>
      </c>
      <c r="G161" s="27"/>
      <c r="H161" s="27"/>
      <c r="I161" s="27"/>
      <c r="J161" s="27"/>
      <c r="K161" s="27"/>
      <c r="L161" s="28"/>
      <c r="M161" s="274"/>
      <c r="N161" s="275"/>
      <c r="O161" s="75"/>
      <c r="P161" s="75"/>
      <c r="Q161" s="75"/>
      <c r="R161" s="75"/>
      <c r="S161" s="75"/>
      <c r="T161" s="76"/>
      <c r="U161" s="27"/>
      <c r="V161" s="27"/>
      <c r="W161" s="27"/>
      <c r="X161" s="27"/>
      <c r="Y161" s="27"/>
      <c r="Z161" s="27"/>
      <c r="AA161" s="27"/>
      <c r="AB161" s="27"/>
      <c r="AC161" s="27"/>
      <c r="AD161" s="27"/>
      <c r="AE161" s="27"/>
      <c r="AT161" s="8" t="s">
        <v>122</v>
      </c>
      <c r="AU161" s="8" t="s">
        <v>77</v>
      </c>
    </row>
    <row r="162" spans="1:65" s="33" customFormat="1" ht="16.5" customHeight="1">
      <c r="A162" s="27"/>
      <c r="B162" s="28"/>
      <c r="C162" s="260" t="s">
        <v>177</v>
      </c>
      <c r="D162" s="260" t="s">
        <v>113</v>
      </c>
      <c r="E162" s="261" t="s">
        <v>178</v>
      </c>
      <c r="F162" s="262" t="s">
        <v>179</v>
      </c>
      <c r="G162" s="263" t="s">
        <v>116</v>
      </c>
      <c r="H162" s="264">
        <v>36</v>
      </c>
      <c r="I162" s="297"/>
      <c r="J162" s="265">
        <f>ROUND(I162*H162,2)</f>
        <v>0</v>
      </c>
      <c r="K162" s="262" t="s">
        <v>117</v>
      </c>
      <c r="L162" s="28"/>
      <c r="M162" s="266" t="s">
        <v>1</v>
      </c>
      <c r="N162" s="267" t="s">
        <v>33</v>
      </c>
      <c r="O162" s="268">
        <v>0.058</v>
      </c>
      <c r="P162" s="268">
        <f>O162*H162</f>
        <v>2.088</v>
      </c>
      <c r="Q162" s="268">
        <v>0</v>
      </c>
      <c r="R162" s="268">
        <f>Q162*H162</f>
        <v>0</v>
      </c>
      <c r="S162" s="268">
        <v>0</v>
      </c>
      <c r="T162" s="269">
        <f>S162*H162</f>
        <v>0</v>
      </c>
      <c r="U162" s="27"/>
      <c r="V162" s="27"/>
      <c r="W162" s="27"/>
      <c r="X162" s="27"/>
      <c r="Y162" s="27"/>
      <c r="Z162" s="27"/>
      <c r="AA162" s="27"/>
      <c r="AB162" s="27"/>
      <c r="AC162" s="27"/>
      <c r="AD162" s="27"/>
      <c r="AE162" s="27"/>
      <c r="AR162" s="270" t="s">
        <v>118</v>
      </c>
      <c r="AT162" s="270" t="s">
        <v>113</v>
      </c>
      <c r="AU162" s="270" t="s">
        <v>77</v>
      </c>
      <c r="AY162" s="8" t="s">
        <v>111</v>
      </c>
      <c r="BE162" s="271">
        <f>IF(N162="základní",J162,0)</f>
        <v>0</v>
      </c>
      <c r="BF162" s="271">
        <f>IF(N162="snížená",J162,0)</f>
        <v>0</v>
      </c>
      <c r="BG162" s="271">
        <f>IF(N162="zákl. přenesená",J162,0)</f>
        <v>0</v>
      </c>
      <c r="BH162" s="271">
        <f>IF(N162="sníž. přenesená",J162,0)</f>
        <v>0</v>
      </c>
      <c r="BI162" s="271">
        <f>IF(N162="nulová",J162,0)</f>
        <v>0</v>
      </c>
      <c r="BJ162" s="8" t="s">
        <v>75</v>
      </c>
      <c r="BK162" s="271">
        <f>ROUND(I162*H162,2)</f>
        <v>0</v>
      </c>
      <c r="BL162" s="8" t="s">
        <v>118</v>
      </c>
      <c r="BM162" s="270" t="s">
        <v>180</v>
      </c>
    </row>
    <row r="163" spans="1:47" s="33" customFormat="1" ht="12">
      <c r="A163" s="27"/>
      <c r="B163" s="28"/>
      <c r="C163" s="27"/>
      <c r="D163" s="272" t="s">
        <v>120</v>
      </c>
      <c r="E163" s="27"/>
      <c r="F163" s="273" t="s">
        <v>181</v>
      </c>
      <c r="G163" s="27"/>
      <c r="H163" s="27"/>
      <c r="I163" s="27"/>
      <c r="J163" s="27"/>
      <c r="K163" s="27"/>
      <c r="L163" s="28"/>
      <c r="M163" s="274"/>
      <c r="N163" s="275"/>
      <c r="O163" s="75"/>
      <c r="P163" s="75"/>
      <c r="Q163" s="75"/>
      <c r="R163" s="75"/>
      <c r="S163" s="75"/>
      <c r="T163" s="76"/>
      <c r="U163" s="27"/>
      <c r="V163" s="27"/>
      <c r="W163" s="27"/>
      <c r="X163" s="27"/>
      <c r="Y163" s="27"/>
      <c r="Z163" s="27"/>
      <c r="AA163" s="27"/>
      <c r="AB163" s="27"/>
      <c r="AC163" s="27"/>
      <c r="AD163" s="27"/>
      <c r="AE163" s="27"/>
      <c r="AT163" s="8" t="s">
        <v>120</v>
      </c>
      <c r="AU163" s="8" t="s">
        <v>77</v>
      </c>
    </row>
    <row r="164" spans="1:47" s="33" customFormat="1" ht="68.25">
      <c r="A164" s="27"/>
      <c r="B164" s="28"/>
      <c r="C164" s="27"/>
      <c r="D164" s="272" t="s">
        <v>122</v>
      </c>
      <c r="E164" s="27"/>
      <c r="F164" s="276" t="s">
        <v>182</v>
      </c>
      <c r="G164" s="27"/>
      <c r="H164" s="27"/>
      <c r="I164" s="27"/>
      <c r="J164" s="27"/>
      <c r="K164" s="27"/>
      <c r="L164" s="28"/>
      <c r="M164" s="274"/>
      <c r="N164" s="275"/>
      <c r="O164" s="75"/>
      <c r="P164" s="75"/>
      <c r="Q164" s="75"/>
      <c r="R164" s="75"/>
      <c r="S164" s="75"/>
      <c r="T164" s="76"/>
      <c r="U164" s="27"/>
      <c r="V164" s="27"/>
      <c r="W164" s="27"/>
      <c r="X164" s="27"/>
      <c r="Y164" s="27"/>
      <c r="Z164" s="27"/>
      <c r="AA164" s="27"/>
      <c r="AB164" s="27"/>
      <c r="AC164" s="27"/>
      <c r="AD164" s="27"/>
      <c r="AE164" s="27"/>
      <c r="AT164" s="8" t="s">
        <v>122</v>
      </c>
      <c r="AU164" s="8" t="s">
        <v>77</v>
      </c>
    </row>
    <row r="165" spans="1:65" s="33" customFormat="1" ht="16.5" customHeight="1">
      <c r="A165" s="27"/>
      <c r="B165" s="28"/>
      <c r="C165" s="285" t="s">
        <v>183</v>
      </c>
      <c r="D165" s="285" t="s">
        <v>184</v>
      </c>
      <c r="E165" s="286" t="s">
        <v>185</v>
      </c>
      <c r="F165" s="287" t="s">
        <v>186</v>
      </c>
      <c r="G165" s="288" t="s">
        <v>187</v>
      </c>
      <c r="H165" s="289">
        <v>0.54</v>
      </c>
      <c r="I165" s="298"/>
      <c r="J165" s="290">
        <f>ROUND(I165*H165,2)</f>
        <v>0</v>
      </c>
      <c r="K165" s="287" t="s">
        <v>117</v>
      </c>
      <c r="L165" s="291"/>
      <c r="M165" s="292" t="s">
        <v>1</v>
      </c>
      <c r="N165" s="293" t="s">
        <v>33</v>
      </c>
      <c r="O165" s="268">
        <v>0</v>
      </c>
      <c r="P165" s="268">
        <f>O165*H165</f>
        <v>0</v>
      </c>
      <c r="Q165" s="268">
        <v>0.001</v>
      </c>
      <c r="R165" s="268">
        <f>Q165*H165</f>
        <v>0.00054</v>
      </c>
      <c r="S165" s="268">
        <v>0</v>
      </c>
      <c r="T165" s="269">
        <f>S165*H165</f>
        <v>0</v>
      </c>
      <c r="U165" s="27"/>
      <c r="V165" s="27"/>
      <c r="W165" s="27"/>
      <c r="X165" s="27"/>
      <c r="Y165" s="27"/>
      <c r="Z165" s="27"/>
      <c r="AA165" s="27"/>
      <c r="AB165" s="27"/>
      <c r="AC165" s="27"/>
      <c r="AD165" s="27"/>
      <c r="AE165" s="27"/>
      <c r="AR165" s="270" t="s">
        <v>163</v>
      </c>
      <c r="AT165" s="270" t="s">
        <v>184</v>
      </c>
      <c r="AU165" s="270" t="s">
        <v>77</v>
      </c>
      <c r="AY165" s="8" t="s">
        <v>111</v>
      </c>
      <c r="BE165" s="271">
        <f>IF(N165="základní",J165,0)</f>
        <v>0</v>
      </c>
      <c r="BF165" s="271">
        <f>IF(N165="snížená",J165,0)</f>
        <v>0</v>
      </c>
      <c r="BG165" s="271">
        <f>IF(N165="zákl. přenesená",J165,0)</f>
        <v>0</v>
      </c>
      <c r="BH165" s="271">
        <f>IF(N165="sníž. přenesená",J165,0)</f>
        <v>0</v>
      </c>
      <c r="BI165" s="271">
        <f>IF(N165="nulová",J165,0)</f>
        <v>0</v>
      </c>
      <c r="BJ165" s="8" t="s">
        <v>75</v>
      </c>
      <c r="BK165" s="271">
        <f>ROUND(I165*H165,2)</f>
        <v>0</v>
      </c>
      <c r="BL165" s="8" t="s">
        <v>118</v>
      </c>
      <c r="BM165" s="270" t="s">
        <v>188</v>
      </c>
    </row>
    <row r="166" spans="1:47" s="33" customFormat="1" ht="12">
      <c r="A166" s="27"/>
      <c r="B166" s="28"/>
      <c r="C166" s="27"/>
      <c r="D166" s="272" t="s">
        <v>120</v>
      </c>
      <c r="E166" s="27"/>
      <c r="F166" s="273" t="s">
        <v>186</v>
      </c>
      <c r="G166" s="27"/>
      <c r="H166" s="27"/>
      <c r="I166" s="27"/>
      <c r="J166" s="27"/>
      <c r="K166" s="27"/>
      <c r="L166" s="28"/>
      <c r="M166" s="274"/>
      <c r="N166" s="275"/>
      <c r="O166" s="75"/>
      <c r="P166" s="75"/>
      <c r="Q166" s="75"/>
      <c r="R166" s="75"/>
      <c r="S166" s="75"/>
      <c r="T166" s="76"/>
      <c r="U166" s="27"/>
      <c r="V166" s="27"/>
      <c r="W166" s="27"/>
      <c r="X166" s="27"/>
      <c r="Y166" s="27"/>
      <c r="Z166" s="27"/>
      <c r="AA166" s="27"/>
      <c r="AB166" s="27"/>
      <c r="AC166" s="27"/>
      <c r="AD166" s="27"/>
      <c r="AE166" s="27"/>
      <c r="AT166" s="8" t="s">
        <v>120</v>
      </c>
      <c r="AU166" s="8" t="s">
        <v>77</v>
      </c>
    </row>
    <row r="167" spans="2:51" s="277" customFormat="1" ht="12">
      <c r="B167" s="278"/>
      <c r="D167" s="272" t="s">
        <v>129</v>
      </c>
      <c r="F167" s="280" t="s">
        <v>189</v>
      </c>
      <c r="H167" s="281">
        <v>0.54</v>
      </c>
      <c r="L167" s="278"/>
      <c r="M167" s="282"/>
      <c r="N167" s="283"/>
      <c r="O167" s="283"/>
      <c r="P167" s="283"/>
      <c r="Q167" s="283"/>
      <c r="R167" s="283"/>
      <c r="S167" s="283"/>
      <c r="T167" s="284"/>
      <c r="AT167" s="279" t="s">
        <v>129</v>
      </c>
      <c r="AU167" s="279" t="s">
        <v>77</v>
      </c>
      <c r="AV167" s="277" t="s">
        <v>77</v>
      </c>
      <c r="AW167" s="277" t="s">
        <v>3</v>
      </c>
      <c r="AX167" s="277" t="s">
        <v>75</v>
      </c>
      <c r="AY167" s="279" t="s">
        <v>111</v>
      </c>
    </row>
    <row r="168" spans="1:65" s="33" customFormat="1" ht="16.5" customHeight="1">
      <c r="A168" s="27"/>
      <c r="B168" s="28"/>
      <c r="C168" s="260" t="s">
        <v>190</v>
      </c>
      <c r="D168" s="260" t="s">
        <v>113</v>
      </c>
      <c r="E168" s="261" t="s">
        <v>191</v>
      </c>
      <c r="F168" s="262" t="s">
        <v>192</v>
      </c>
      <c r="G168" s="263" t="s">
        <v>116</v>
      </c>
      <c r="H168" s="264">
        <v>36</v>
      </c>
      <c r="I168" s="297"/>
      <c r="J168" s="265">
        <f>ROUND(I168*H168,2)</f>
        <v>0</v>
      </c>
      <c r="K168" s="262" t="s">
        <v>117</v>
      </c>
      <c r="L168" s="28"/>
      <c r="M168" s="266" t="s">
        <v>1</v>
      </c>
      <c r="N168" s="267" t="s">
        <v>33</v>
      </c>
      <c r="O168" s="268">
        <v>0.019</v>
      </c>
      <c r="P168" s="268">
        <f>O168*H168</f>
        <v>0.6839999999999999</v>
      </c>
      <c r="Q168" s="268">
        <v>0</v>
      </c>
      <c r="R168" s="268">
        <f>Q168*H168</f>
        <v>0</v>
      </c>
      <c r="S168" s="268">
        <v>0</v>
      </c>
      <c r="T168" s="269">
        <f>S168*H168</f>
        <v>0</v>
      </c>
      <c r="U168" s="27"/>
      <c r="V168" s="27"/>
      <c r="W168" s="27"/>
      <c r="X168" s="27"/>
      <c r="Y168" s="27"/>
      <c r="Z168" s="27"/>
      <c r="AA168" s="27"/>
      <c r="AB168" s="27"/>
      <c r="AC168" s="27"/>
      <c r="AD168" s="27"/>
      <c r="AE168" s="27"/>
      <c r="AR168" s="270" t="s">
        <v>118</v>
      </c>
      <c r="AT168" s="270" t="s">
        <v>113</v>
      </c>
      <c r="AU168" s="270" t="s">
        <v>77</v>
      </c>
      <c r="AY168" s="8" t="s">
        <v>111</v>
      </c>
      <c r="BE168" s="271">
        <f>IF(N168="základní",J168,0)</f>
        <v>0</v>
      </c>
      <c r="BF168" s="271">
        <f>IF(N168="snížená",J168,0)</f>
        <v>0</v>
      </c>
      <c r="BG168" s="271">
        <f>IF(N168="zákl. přenesená",J168,0)</f>
        <v>0</v>
      </c>
      <c r="BH168" s="271">
        <f>IF(N168="sníž. přenesená",J168,0)</f>
        <v>0</v>
      </c>
      <c r="BI168" s="271">
        <f>IF(N168="nulová",J168,0)</f>
        <v>0</v>
      </c>
      <c r="BJ168" s="8" t="s">
        <v>75</v>
      </c>
      <c r="BK168" s="271">
        <f>ROUND(I168*H168,2)</f>
        <v>0</v>
      </c>
      <c r="BL168" s="8" t="s">
        <v>118</v>
      </c>
      <c r="BM168" s="270" t="s">
        <v>193</v>
      </c>
    </row>
    <row r="169" spans="1:47" s="33" customFormat="1" ht="12">
      <c r="A169" s="27"/>
      <c r="B169" s="28"/>
      <c r="C169" s="27"/>
      <c r="D169" s="272" t="s">
        <v>120</v>
      </c>
      <c r="E169" s="27"/>
      <c r="F169" s="273" t="s">
        <v>194</v>
      </c>
      <c r="G169" s="27"/>
      <c r="H169" s="27"/>
      <c r="I169" s="27"/>
      <c r="J169" s="27"/>
      <c r="K169" s="27"/>
      <c r="L169" s="28"/>
      <c r="M169" s="274"/>
      <c r="N169" s="275"/>
      <c r="O169" s="75"/>
      <c r="P169" s="75"/>
      <c r="Q169" s="75"/>
      <c r="R169" s="75"/>
      <c r="S169" s="75"/>
      <c r="T169" s="76"/>
      <c r="U169" s="27"/>
      <c r="V169" s="27"/>
      <c r="W169" s="27"/>
      <c r="X169" s="27"/>
      <c r="Y169" s="27"/>
      <c r="Z169" s="27"/>
      <c r="AA169" s="27"/>
      <c r="AB169" s="27"/>
      <c r="AC169" s="27"/>
      <c r="AD169" s="27"/>
      <c r="AE169" s="27"/>
      <c r="AT169" s="8" t="s">
        <v>120</v>
      </c>
      <c r="AU169" s="8" t="s">
        <v>77</v>
      </c>
    </row>
    <row r="170" spans="1:47" s="33" customFormat="1" ht="68.25">
      <c r="A170" s="27"/>
      <c r="B170" s="28"/>
      <c r="C170" s="27"/>
      <c r="D170" s="272" t="s">
        <v>122</v>
      </c>
      <c r="E170" s="27"/>
      <c r="F170" s="276" t="s">
        <v>195</v>
      </c>
      <c r="G170" s="27"/>
      <c r="H170" s="27"/>
      <c r="I170" s="27"/>
      <c r="J170" s="27"/>
      <c r="K170" s="27"/>
      <c r="L170" s="28"/>
      <c r="M170" s="274"/>
      <c r="N170" s="275"/>
      <c r="O170" s="75"/>
      <c r="P170" s="75"/>
      <c r="Q170" s="75"/>
      <c r="R170" s="75"/>
      <c r="S170" s="75"/>
      <c r="T170" s="76"/>
      <c r="U170" s="27"/>
      <c r="V170" s="27"/>
      <c r="W170" s="27"/>
      <c r="X170" s="27"/>
      <c r="Y170" s="27"/>
      <c r="Z170" s="27"/>
      <c r="AA170" s="27"/>
      <c r="AB170" s="27"/>
      <c r="AC170" s="27"/>
      <c r="AD170" s="27"/>
      <c r="AE170" s="27"/>
      <c r="AT170" s="8" t="s">
        <v>122</v>
      </c>
      <c r="AU170" s="8" t="s">
        <v>77</v>
      </c>
    </row>
    <row r="171" spans="1:65" s="33" customFormat="1" ht="16.5" customHeight="1">
      <c r="A171" s="27"/>
      <c r="B171" s="28"/>
      <c r="C171" s="260" t="s">
        <v>196</v>
      </c>
      <c r="D171" s="260" t="s">
        <v>113</v>
      </c>
      <c r="E171" s="261" t="s">
        <v>197</v>
      </c>
      <c r="F171" s="262" t="s">
        <v>198</v>
      </c>
      <c r="G171" s="263" t="s">
        <v>116</v>
      </c>
      <c r="H171" s="264">
        <v>58.08</v>
      </c>
      <c r="I171" s="297"/>
      <c r="J171" s="265">
        <f>ROUND(I171*H171,2)</f>
        <v>0</v>
      </c>
      <c r="K171" s="262" t="s">
        <v>117</v>
      </c>
      <c r="L171" s="28"/>
      <c r="M171" s="266" t="s">
        <v>1</v>
      </c>
      <c r="N171" s="267" t="s">
        <v>33</v>
      </c>
      <c r="O171" s="268">
        <v>0.025</v>
      </c>
      <c r="P171" s="268">
        <f>O171*H171</f>
        <v>1.452</v>
      </c>
      <c r="Q171" s="268">
        <v>0</v>
      </c>
      <c r="R171" s="268">
        <f>Q171*H171</f>
        <v>0</v>
      </c>
      <c r="S171" s="268">
        <v>0</v>
      </c>
      <c r="T171" s="269">
        <f>S171*H171</f>
        <v>0</v>
      </c>
      <c r="U171" s="27"/>
      <c r="V171" s="27"/>
      <c r="W171" s="27"/>
      <c r="X171" s="27"/>
      <c r="Y171" s="27"/>
      <c r="Z171" s="27"/>
      <c r="AA171" s="27"/>
      <c r="AB171" s="27"/>
      <c r="AC171" s="27"/>
      <c r="AD171" s="27"/>
      <c r="AE171" s="27"/>
      <c r="AR171" s="270" t="s">
        <v>118</v>
      </c>
      <c r="AT171" s="270" t="s">
        <v>113</v>
      </c>
      <c r="AU171" s="270" t="s">
        <v>77</v>
      </c>
      <c r="AY171" s="8" t="s">
        <v>111</v>
      </c>
      <c r="BE171" s="271">
        <f>IF(N171="základní",J171,0)</f>
        <v>0</v>
      </c>
      <c r="BF171" s="271">
        <f>IF(N171="snížená",J171,0)</f>
        <v>0</v>
      </c>
      <c r="BG171" s="271">
        <f>IF(N171="zákl. přenesená",J171,0)</f>
        <v>0</v>
      </c>
      <c r="BH171" s="271">
        <f>IF(N171="sníž. přenesená",J171,0)</f>
        <v>0</v>
      </c>
      <c r="BI171" s="271">
        <f>IF(N171="nulová",J171,0)</f>
        <v>0</v>
      </c>
      <c r="BJ171" s="8" t="s">
        <v>75</v>
      </c>
      <c r="BK171" s="271">
        <f>ROUND(I171*H171,2)</f>
        <v>0</v>
      </c>
      <c r="BL171" s="8" t="s">
        <v>118</v>
      </c>
      <c r="BM171" s="270" t="s">
        <v>199</v>
      </c>
    </row>
    <row r="172" spans="1:47" s="33" customFormat="1" ht="12">
      <c r="A172" s="27"/>
      <c r="B172" s="28"/>
      <c r="C172" s="27"/>
      <c r="D172" s="272" t="s">
        <v>120</v>
      </c>
      <c r="E172" s="27"/>
      <c r="F172" s="273" t="s">
        <v>200</v>
      </c>
      <c r="G172" s="27"/>
      <c r="H172" s="27"/>
      <c r="I172" s="27"/>
      <c r="J172" s="27"/>
      <c r="K172" s="27"/>
      <c r="L172" s="28"/>
      <c r="M172" s="274"/>
      <c r="N172" s="275"/>
      <c r="O172" s="75"/>
      <c r="P172" s="75"/>
      <c r="Q172" s="75"/>
      <c r="R172" s="75"/>
      <c r="S172" s="75"/>
      <c r="T172" s="76"/>
      <c r="U172" s="27"/>
      <c r="V172" s="27"/>
      <c r="W172" s="27"/>
      <c r="X172" s="27"/>
      <c r="Y172" s="27"/>
      <c r="Z172" s="27"/>
      <c r="AA172" s="27"/>
      <c r="AB172" s="27"/>
      <c r="AC172" s="27"/>
      <c r="AD172" s="27"/>
      <c r="AE172" s="27"/>
      <c r="AT172" s="8" t="s">
        <v>120</v>
      </c>
      <c r="AU172" s="8" t="s">
        <v>77</v>
      </c>
    </row>
    <row r="173" spans="1:47" s="33" customFormat="1" ht="68.25">
      <c r="A173" s="27"/>
      <c r="B173" s="28"/>
      <c r="C173" s="27"/>
      <c r="D173" s="272" t="s">
        <v>122</v>
      </c>
      <c r="E173" s="27"/>
      <c r="F173" s="276" t="s">
        <v>195</v>
      </c>
      <c r="G173" s="27"/>
      <c r="H173" s="27"/>
      <c r="I173" s="27"/>
      <c r="J173" s="27"/>
      <c r="K173" s="27"/>
      <c r="L173" s="28"/>
      <c r="M173" s="274"/>
      <c r="N173" s="275"/>
      <c r="O173" s="75"/>
      <c r="P173" s="75"/>
      <c r="Q173" s="75"/>
      <c r="R173" s="75"/>
      <c r="S173" s="75"/>
      <c r="T173" s="76"/>
      <c r="U173" s="27"/>
      <c r="V173" s="27"/>
      <c r="W173" s="27"/>
      <c r="X173" s="27"/>
      <c r="Y173" s="27"/>
      <c r="Z173" s="27"/>
      <c r="AA173" s="27"/>
      <c r="AB173" s="27"/>
      <c r="AC173" s="27"/>
      <c r="AD173" s="27"/>
      <c r="AE173" s="27"/>
      <c r="AT173" s="8" t="s">
        <v>122</v>
      </c>
      <c r="AU173" s="8" t="s">
        <v>77</v>
      </c>
    </row>
    <row r="174" spans="2:63" s="247" customFormat="1" ht="22.9" customHeight="1">
      <c r="B174" s="248"/>
      <c r="D174" s="249" t="s">
        <v>67</v>
      </c>
      <c r="E174" s="258" t="s">
        <v>143</v>
      </c>
      <c r="F174" s="258" t="s">
        <v>201</v>
      </c>
      <c r="J174" s="259">
        <f>BK174</f>
        <v>0</v>
      </c>
      <c r="L174" s="248"/>
      <c r="M174" s="252"/>
      <c r="N174" s="253"/>
      <c r="O174" s="253"/>
      <c r="P174" s="254">
        <f>SUM(P175:P202)</f>
        <v>46.78164</v>
      </c>
      <c r="Q174" s="253"/>
      <c r="R174" s="254">
        <f>SUM(R175:R202)</f>
        <v>59.9016008</v>
      </c>
      <c r="S174" s="253"/>
      <c r="T174" s="255">
        <f>SUM(T175:T202)</f>
        <v>0</v>
      </c>
      <c r="AR174" s="249" t="s">
        <v>75</v>
      </c>
      <c r="AT174" s="256" t="s">
        <v>67</v>
      </c>
      <c r="AU174" s="256" t="s">
        <v>75</v>
      </c>
      <c r="AY174" s="249" t="s">
        <v>111</v>
      </c>
      <c r="BK174" s="257">
        <f>SUM(BK175:BK202)</f>
        <v>0</v>
      </c>
    </row>
    <row r="175" spans="1:65" s="33" customFormat="1" ht="16.5" customHeight="1">
      <c r="A175" s="27"/>
      <c r="B175" s="28"/>
      <c r="C175" s="260" t="s">
        <v>202</v>
      </c>
      <c r="D175" s="260" t="s">
        <v>113</v>
      </c>
      <c r="E175" s="261" t="s">
        <v>203</v>
      </c>
      <c r="F175" s="262" t="s">
        <v>204</v>
      </c>
      <c r="G175" s="263" t="s">
        <v>116</v>
      </c>
      <c r="H175" s="264">
        <v>58.08</v>
      </c>
      <c r="I175" s="297"/>
      <c r="J175" s="265">
        <f>ROUND(I175*H175,2)</f>
        <v>0</v>
      </c>
      <c r="K175" s="262" t="s">
        <v>117</v>
      </c>
      <c r="L175" s="28"/>
      <c r="M175" s="266" t="s">
        <v>1</v>
      </c>
      <c r="N175" s="267" t="s">
        <v>33</v>
      </c>
      <c r="O175" s="268">
        <v>0.026</v>
      </c>
      <c r="P175" s="268">
        <f>O175*H175</f>
        <v>1.5100799999999999</v>
      </c>
      <c r="Q175" s="268">
        <v>0.345</v>
      </c>
      <c r="R175" s="268">
        <f>Q175*H175</f>
        <v>20.037599999999998</v>
      </c>
      <c r="S175" s="268">
        <v>0</v>
      </c>
      <c r="T175" s="269">
        <f>S175*H175</f>
        <v>0</v>
      </c>
      <c r="U175" s="27"/>
      <c r="V175" s="27"/>
      <c r="W175" s="27"/>
      <c r="X175" s="27"/>
      <c r="Y175" s="27"/>
      <c r="Z175" s="27"/>
      <c r="AA175" s="27"/>
      <c r="AB175" s="27"/>
      <c r="AC175" s="27"/>
      <c r="AD175" s="27"/>
      <c r="AE175" s="27"/>
      <c r="AR175" s="270" t="s">
        <v>118</v>
      </c>
      <c r="AT175" s="270" t="s">
        <v>113</v>
      </c>
      <c r="AU175" s="270" t="s">
        <v>77</v>
      </c>
      <c r="AY175" s="8" t="s">
        <v>111</v>
      </c>
      <c r="BE175" s="271">
        <f>IF(N175="základní",J175,0)</f>
        <v>0</v>
      </c>
      <c r="BF175" s="271">
        <f>IF(N175="snížená",J175,0)</f>
        <v>0</v>
      </c>
      <c r="BG175" s="271">
        <f>IF(N175="zákl. přenesená",J175,0)</f>
        <v>0</v>
      </c>
      <c r="BH175" s="271">
        <f>IF(N175="sníž. přenesená",J175,0)</f>
        <v>0</v>
      </c>
      <c r="BI175" s="271">
        <f>IF(N175="nulová",J175,0)</f>
        <v>0</v>
      </c>
      <c r="BJ175" s="8" t="s">
        <v>75</v>
      </c>
      <c r="BK175" s="271">
        <f>ROUND(I175*H175,2)</f>
        <v>0</v>
      </c>
      <c r="BL175" s="8" t="s">
        <v>118</v>
      </c>
      <c r="BM175" s="270" t="s">
        <v>205</v>
      </c>
    </row>
    <row r="176" spans="1:47" s="33" customFormat="1" ht="12">
      <c r="A176" s="27"/>
      <c r="B176" s="28"/>
      <c r="C176" s="27"/>
      <c r="D176" s="272" t="s">
        <v>120</v>
      </c>
      <c r="E176" s="27"/>
      <c r="F176" s="273" t="s">
        <v>206</v>
      </c>
      <c r="G176" s="27"/>
      <c r="H176" s="27"/>
      <c r="I176" s="27"/>
      <c r="J176" s="27"/>
      <c r="K176" s="27"/>
      <c r="L176" s="28"/>
      <c r="M176" s="274"/>
      <c r="N176" s="275"/>
      <c r="O176" s="75"/>
      <c r="P176" s="75"/>
      <c r="Q176" s="75"/>
      <c r="R176" s="75"/>
      <c r="S176" s="75"/>
      <c r="T176" s="76"/>
      <c r="U176" s="27"/>
      <c r="V176" s="27"/>
      <c r="W176" s="27"/>
      <c r="X176" s="27"/>
      <c r="Y176" s="27"/>
      <c r="Z176" s="27"/>
      <c r="AA176" s="27"/>
      <c r="AB176" s="27"/>
      <c r="AC176" s="27"/>
      <c r="AD176" s="27"/>
      <c r="AE176" s="27"/>
      <c r="AT176" s="8" t="s">
        <v>120</v>
      </c>
      <c r="AU176" s="8" t="s">
        <v>77</v>
      </c>
    </row>
    <row r="177" spans="2:51" s="277" customFormat="1" ht="12">
      <c r="B177" s="278"/>
      <c r="D177" s="272" t="s">
        <v>129</v>
      </c>
      <c r="E177" s="279" t="s">
        <v>1</v>
      </c>
      <c r="F177" s="280" t="s">
        <v>207</v>
      </c>
      <c r="H177" s="281">
        <v>58.08</v>
      </c>
      <c r="L177" s="278"/>
      <c r="M177" s="282"/>
      <c r="N177" s="283"/>
      <c r="O177" s="283"/>
      <c r="P177" s="283"/>
      <c r="Q177" s="283"/>
      <c r="R177" s="283"/>
      <c r="S177" s="283"/>
      <c r="T177" s="284"/>
      <c r="AT177" s="279" t="s">
        <v>129</v>
      </c>
      <c r="AU177" s="279" t="s">
        <v>77</v>
      </c>
      <c r="AV177" s="277" t="s">
        <v>77</v>
      </c>
      <c r="AW177" s="277" t="s">
        <v>25</v>
      </c>
      <c r="AX177" s="277" t="s">
        <v>75</v>
      </c>
      <c r="AY177" s="279" t="s">
        <v>111</v>
      </c>
    </row>
    <row r="178" spans="1:65" s="33" customFormat="1" ht="16.5" customHeight="1">
      <c r="A178" s="27"/>
      <c r="B178" s="28"/>
      <c r="C178" s="260" t="s">
        <v>7</v>
      </c>
      <c r="D178" s="260" t="s">
        <v>113</v>
      </c>
      <c r="E178" s="261" t="s">
        <v>208</v>
      </c>
      <c r="F178" s="262" t="s">
        <v>209</v>
      </c>
      <c r="G178" s="263" t="s">
        <v>116</v>
      </c>
      <c r="H178" s="264">
        <v>30.5</v>
      </c>
      <c r="I178" s="297"/>
      <c r="J178" s="265">
        <f>ROUND(I178*H178,2)</f>
        <v>0</v>
      </c>
      <c r="K178" s="262" t="s">
        <v>117</v>
      </c>
      <c r="L178" s="28"/>
      <c r="M178" s="266" t="s">
        <v>1</v>
      </c>
      <c r="N178" s="267" t="s">
        <v>33</v>
      </c>
      <c r="O178" s="268">
        <v>0.214</v>
      </c>
      <c r="P178" s="268">
        <f>O178*H178</f>
        <v>6.527</v>
      </c>
      <c r="Q178" s="268">
        <v>0.18463</v>
      </c>
      <c r="R178" s="268">
        <f>Q178*H178</f>
        <v>5.631215</v>
      </c>
      <c r="S178" s="268">
        <v>0</v>
      </c>
      <c r="T178" s="269">
        <f>S178*H178</f>
        <v>0</v>
      </c>
      <c r="U178" s="27"/>
      <c r="V178" s="27"/>
      <c r="W178" s="27"/>
      <c r="X178" s="27"/>
      <c r="Y178" s="27"/>
      <c r="Z178" s="27"/>
      <c r="AA178" s="27"/>
      <c r="AB178" s="27"/>
      <c r="AC178" s="27"/>
      <c r="AD178" s="27"/>
      <c r="AE178" s="27"/>
      <c r="AR178" s="270" t="s">
        <v>118</v>
      </c>
      <c r="AT178" s="270" t="s">
        <v>113</v>
      </c>
      <c r="AU178" s="270" t="s">
        <v>77</v>
      </c>
      <c r="AY178" s="8" t="s">
        <v>111</v>
      </c>
      <c r="BE178" s="271">
        <f>IF(N178="základní",J178,0)</f>
        <v>0</v>
      </c>
      <c r="BF178" s="271">
        <f>IF(N178="snížená",J178,0)</f>
        <v>0</v>
      </c>
      <c r="BG178" s="271">
        <f>IF(N178="zákl. přenesená",J178,0)</f>
        <v>0</v>
      </c>
      <c r="BH178" s="271">
        <f>IF(N178="sníž. přenesená",J178,0)</f>
        <v>0</v>
      </c>
      <c r="BI178" s="271">
        <f>IF(N178="nulová",J178,0)</f>
        <v>0</v>
      </c>
      <c r="BJ178" s="8" t="s">
        <v>75</v>
      </c>
      <c r="BK178" s="271">
        <f>ROUND(I178*H178,2)</f>
        <v>0</v>
      </c>
      <c r="BL178" s="8" t="s">
        <v>118</v>
      </c>
      <c r="BM178" s="270" t="s">
        <v>210</v>
      </c>
    </row>
    <row r="179" spans="1:47" s="33" customFormat="1" ht="19.5">
      <c r="A179" s="27"/>
      <c r="B179" s="28"/>
      <c r="C179" s="27"/>
      <c r="D179" s="272" t="s">
        <v>120</v>
      </c>
      <c r="E179" s="27"/>
      <c r="F179" s="273" t="s">
        <v>211</v>
      </c>
      <c r="G179" s="27"/>
      <c r="H179" s="27"/>
      <c r="I179" s="27"/>
      <c r="J179" s="27"/>
      <c r="K179" s="27"/>
      <c r="L179" s="28"/>
      <c r="M179" s="274"/>
      <c r="N179" s="275"/>
      <c r="O179" s="75"/>
      <c r="P179" s="75"/>
      <c r="Q179" s="75"/>
      <c r="R179" s="75"/>
      <c r="S179" s="75"/>
      <c r="T179" s="76"/>
      <c r="U179" s="27"/>
      <c r="V179" s="27"/>
      <c r="W179" s="27"/>
      <c r="X179" s="27"/>
      <c r="Y179" s="27"/>
      <c r="Z179" s="27"/>
      <c r="AA179" s="27"/>
      <c r="AB179" s="27"/>
      <c r="AC179" s="27"/>
      <c r="AD179" s="27"/>
      <c r="AE179" s="27"/>
      <c r="AT179" s="8" t="s">
        <v>120</v>
      </c>
      <c r="AU179" s="8" t="s">
        <v>77</v>
      </c>
    </row>
    <row r="180" spans="1:47" s="33" customFormat="1" ht="29.25">
      <c r="A180" s="27"/>
      <c r="B180" s="28"/>
      <c r="C180" s="27"/>
      <c r="D180" s="272" t="s">
        <v>122</v>
      </c>
      <c r="E180" s="27"/>
      <c r="F180" s="276" t="s">
        <v>212</v>
      </c>
      <c r="G180" s="27"/>
      <c r="H180" s="27"/>
      <c r="I180" s="27"/>
      <c r="J180" s="27"/>
      <c r="K180" s="27"/>
      <c r="L180" s="28"/>
      <c r="M180" s="274"/>
      <c r="N180" s="275"/>
      <c r="O180" s="75"/>
      <c r="P180" s="75"/>
      <c r="Q180" s="75"/>
      <c r="R180" s="75"/>
      <c r="S180" s="75"/>
      <c r="T180" s="76"/>
      <c r="U180" s="27"/>
      <c r="V180" s="27"/>
      <c r="W180" s="27"/>
      <c r="X180" s="27"/>
      <c r="Y180" s="27"/>
      <c r="Z180" s="27"/>
      <c r="AA180" s="27"/>
      <c r="AB180" s="27"/>
      <c r="AC180" s="27"/>
      <c r="AD180" s="27"/>
      <c r="AE180" s="27"/>
      <c r="AT180" s="8" t="s">
        <v>122</v>
      </c>
      <c r="AU180" s="8" t="s">
        <v>77</v>
      </c>
    </row>
    <row r="181" spans="1:65" s="33" customFormat="1" ht="16.5" customHeight="1">
      <c r="A181" s="27"/>
      <c r="B181" s="28"/>
      <c r="C181" s="260" t="s">
        <v>213</v>
      </c>
      <c r="D181" s="260" t="s">
        <v>113</v>
      </c>
      <c r="E181" s="261" t="s">
        <v>214</v>
      </c>
      <c r="F181" s="262" t="s">
        <v>215</v>
      </c>
      <c r="G181" s="263" t="s">
        <v>116</v>
      </c>
      <c r="H181" s="264">
        <v>58.08</v>
      </c>
      <c r="I181" s="297"/>
      <c r="J181" s="265">
        <f>ROUND(I181*H181,2)</f>
        <v>0</v>
      </c>
      <c r="K181" s="262" t="s">
        <v>117</v>
      </c>
      <c r="L181" s="28"/>
      <c r="M181" s="266" t="s">
        <v>1</v>
      </c>
      <c r="N181" s="267" t="s">
        <v>33</v>
      </c>
      <c r="O181" s="268">
        <v>0.027</v>
      </c>
      <c r="P181" s="268">
        <f>O181*H181</f>
        <v>1.56816</v>
      </c>
      <c r="Q181" s="268">
        <v>0.30651</v>
      </c>
      <c r="R181" s="268">
        <f>Q181*H181</f>
        <v>17.802100799999998</v>
      </c>
      <c r="S181" s="268">
        <v>0</v>
      </c>
      <c r="T181" s="269">
        <f>S181*H181</f>
        <v>0</v>
      </c>
      <c r="U181" s="27"/>
      <c r="V181" s="27"/>
      <c r="W181" s="27"/>
      <c r="X181" s="27"/>
      <c r="Y181" s="27"/>
      <c r="Z181" s="27"/>
      <c r="AA181" s="27"/>
      <c r="AB181" s="27"/>
      <c r="AC181" s="27"/>
      <c r="AD181" s="27"/>
      <c r="AE181" s="27"/>
      <c r="AR181" s="270" t="s">
        <v>118</v>
      </c>
      <c r="AT181" s="270" t="s">
        <v>113</v>
      </c>
      <c r="AU181" s="270" t="s">
        <v>77</v>
      </c>
      <c r="AY181" s="8" t="s">
        <v>111</v>
      </c>
      <c r="BE181" s="271">
        <f>IF(N181="základní",J181,0)</f>
        <v>0</v>
      </c>
      <c r="BF181" s="271">
        <f>IF(N181="snížená",J181,0)</f>
        <v>0</v>
      </c>
      <c r="BG181" s="271">
        <f>IF(N181="zákl. přenesená",J181,0)</f>
        <v>0</v>
      </c>
      <c r="BH181" s="271">
        <f>IF(N181="sníž. přenesená",J181,0)</f>
        <v>0</v>
      </c>
      <c r="BI181" s="271">
        <f>IF(N181="nulová",J181,0)</f>
        <v>0</v>
      </c>
      <c r="BJ181" s="8" t="s">
        <v>75</v>
      </c>
      <c r="BK181" s="271">
        <f>ROUND(I181*H181,2)</f>
        <v>0</v>
      </c>
      <c r="BL181" s="8" t="s">
        <v>118</v>
      </c>
      <c r="BM181" s="270" t="s">
        <v>216</v>
      </c>
    </row>
    <row r="182" spans="1:47" s="33" customFormat="1" ht="12">
      <c r="A182" s="27"/>
      <c r="B182" s="28"/>
      <c r="C182" s="27"/>
      <c r="D182" s="272" t="s">
        <v>120</v>
      </c>
      <c r="E182" s="27"/>
      <c r="F182" s="273" t="s">
        <v>217</v>
      </c>
      <c r="G182" s="27"/>
      <c r="H182" s="27"/>
      <c r="I182" s="27"/>
      <c r="J182" s="27"/>
      <c r="K182" s="27"/>
      <c r="L182" s="28"/>
      <c r="M182" s="274"/>
      <c r="N182" s="275"/>
      <c r="O182" s="75"/>
      <c r="P182" s="75"/>
      <c r="Q182" s="75"/>
      <c r="R182" s="75"/>
      <c r="S182" s="75"/>
      <c r="T182" s="76"/>
      <c r="U182" s="27"/>
      <c r="V182" s="27"/>
      <c r="W182" s="27"/>
      <c r="X182" s="27"/>
      <c r="Y182" s="27"/>
      <c r="Z182" s="27"/>
      <c r="AA182" s="27"/>
      <c r="AB182" s="27"/>
      <c r="AC182" s="27"/>
      <c r="AD182" s="27"/>
      <c r="AE182" s="27"/>
      <c r="AT182" s="8" t="s">
        <v>120</v>
      </c>
      <c r="AU182" s="8" t="s">
        <v>77</v>
      </c>
    </row>
    <row r="183" spans="1:47" s="33" customFormat="1" ht="48.75">
      <c r="A183" s="27"/>
      <c r="B183" s="28"/>
      <c r="C183" s="27"/>
      <c r="D183" s="272" t="s">
        <v>122</v>
      </c>
      <c r="E183" s="27"/>
      <c r="F183" s="276" t="s">
        <v>218</v>
      </c>
      <c r="G183" s="27"/>
      <c r="H183" s="27"/>
      <c r="I183" s="27"/>
      <c r="J183" s="27"/>
      <c r="K183" s="27"/>
      <c r="L183" s="28"/>
      <c r="M183" s="274"/>
      <c r="N183" s="275"/>
      <c r="O183" s="75"/>
      <c r="P183" s="75"/>
      <c r="Q183" s="75"/>
      <c r="R183" s="75"/>
      <c r="S183" s="75"/>
      <c r="T183" s="76"/>
      <c r="U183" s="27"/>
      <c r="V183" s="27"/>
      <c r="W183" s="27"/>
      <c r="X183" s="27"/>
      <c r="Y183" s="27"/>
      <c r="Z183" s="27"/>
      <c r="AA183" s="27"/>
      <c r="AB183" s="27"/>
      <c r="AC183" s="27"/>
      <c r="AD183" s="27"/>
      <c r="AE183" s="27"/>
      <c r="AT183" s="8" t="s">
        <v>122</v>
      </c>
      <c r="AU183" s="8" t="s">
        <v>77</v>
      </c>
    </row>
    <row r="184" spans="1:65" s="33" customFormat="1" ht="16.5" customHeight="1">
      <c r="A184" s="27"/>
      <c r="B184" s="28"/>
      <c r="C184" s="260" t="s">
        <v>219</v>
      </c>
      <c r="D184" s="260" t="s">
        <v>113</v>
      </c>
      <c r="E184" s="261" t="s">
        <v>220</v>
      </c>
      <c r="F184" s="262" t="s">
        <v>221</v>
      </c>
      <c r="G184" s="263" t="s">
        <v>116</v>
      </c>
      <c r="H184" s="264">
        <v>30.5</v>
      </c>
      <c r="I184" s="297"/>
      <c r="J184" s="265">
        <f>ROUND(I184*H184,2)</f>
        <v>0</v>
      </c>
      <c r="K184" s="262" t="s">
        <v>117</v>
      </c>
      <c r="L184" s="28"/>
      <c r="M184" s="266" t="s">
        <v>1</v>
      </c>
      <c r="N184" s="267" t="s">
        <v>33</v>
      </c>
      <c r="O184" s="268">
        <v>0.002</v>
      </c>
      <c r="P184" s="268">
        <f>O184*H184</f>
        <v>0.061</v>
      </c>
      <c r="Q184" s="268">
        <v>0.00031</v>
      </c>
      <c r="R184" s="268">
        <f>Q184*H184</f>
        <v>0.009455</v>
      </c>
      <c r="S184" s="268">
        <v>0</v>
      </c>
      <c r="T184" s="269">
        <f>S184*H184</f>
        <v>0</v>
      </c>
      <c r="U184" s="27"/>
      <c r="V184" s="27"/>
      <c r="W184" s="27"/>
      <c r="X184" s="27"/>
      <c r="Y184" s="27"/>
      <c r="Z184" s="27"/>
      <c r="AA184" s="27"/>
      <c r="AB184" s="27"/>
      <c r="AC184" s="27"/>
      <c r="AD184" s="27"/>
      <c r="AE184" s="27"/>
      <c r="AR184" s="270" t="s">
        <v>118</v>
      </c>
      <c r="AT184" s="270" t="s">
        <v>113</v>
      </c>
      <c r="AU184" s="270" t="s">
        <v>77</v>
      </c>
      <c r="AY184" s="8" t="s">
        <v>111</v>
      </c>
      <c r="BE184" s="271">
        <f>IF(N184="základní",J184,0)</f>
        <v>0</v>
      </c>
      <c r="BF184" s="271">
        <f>IF(N184="snížená",J184,0)</f>
        <v>0</v>
      </c>
      <c r="BG184" s="271">
        <f>IF(N184="zákl. přenesená",J184,0)</f>
        <v>0</v>
      </c>
      <c r="BH184" s="271">
        <f>IF(N184="sníž. přenesená",J184,0)</f>
        <v>0</v>
      </c>
      <c r="BI184" s="271">
        <f>IF(N184="nulová",J184,0)</f>
        <v>0</v>
      </c>
      <c r="BJ184" s="8" t="s">
        <v>75</v>
      </c>
      <c r="BK184" s="271">
        <f>ROUND(I184*H184,2)</f>
        <v>0</v>
      </c>
      <c r="BL184" s="8" t="s">
        <v>118</v>
      </c>
      <c r="BM184" s="270" t="s">
        <v>222</v>
      </c>
    </row>
    <row r="185" spans="1:47" s="33" customFormat="1" ht="12">
      <c r="A185" s="27"/>
      <c r="B185" s="28"/>
      <c r="C185" s="27"/>
      <c r="D185" s="272" t="s">
        <v>120</v>
      </c>
      <c r="E185" s="27"/>
      <c r="F185" s="273" t="s">
        <v>223</v>
      </c>
      <c r="G185" s="27"/>
      <c r="H185" s="27"/>
      <c r="I185" s="27"/>
      <c r="J185" s="27"/>
      <c r="K185" s="27"/>
      <c r="L185" s="28"/>
      <c r="M185" s="274"/>
      <c r="N185" s="275"/>
      <c r="O185" s="75"/>
      <c r="P185" s="75"/>
      <c r="Q185" s="75"/>
      <c r="R185" s="75"/>
      <c r="S185" s="75"/>
      <c r="T185" s="76"/>
      <c r="U185" s="27"/>
      <c r="V185" s="27"/>
      <c r="W185" s="27"/>
      <c r="X185" s="27"/>
      <c r="Y185" s="27"/>
      <c r="Z185" s="27"/>
      <c r="AA185" s="27"/>
      <c r="AB185" s="27"/>
      <c r="AC185" s="27"/>
      <c r="AD185" s="27"/>
      <c r="AE185" s="27"/>
      <c r="AT185" s="8" t="s">
        <v>120</v>
      </c>
      <c r="AU185" s="8" t="s">
        <v>77</v>
      </c>
    </row>
    <row r="186" spans="1:65" s="33" customFormat="1" ht="16.5" customHeight="1">
      <c r="A186" s="27"/>
      <c r="B186" s="28"/>
      <c r="C186" s="260" t="s">
        <v>224</v>
      </c>
      <c r="D186" s="260" t="s">
        <v>113</v>
      </c>
      <c r="E186" s="261" t="s">
        <v>225</v>
      </c>
      <c r="F186" s="262" t="s">
        <v>226</v>
      </c>
      <c r="G186" s="263" t="s">
        <v>116</v>
      </c>
      <c r="H186" s="264">
        <v>30.5</v>
      </c>
      <c r="I186" s="297"/>
      <c r="J186" s="265">
        <f>ROUND(I186*H186,2)</f>
        <v>0</v>
      </c>
      <c r="K186" s="262" t="s">
        <v>117</v>
      </c>
      <c r="L186" s="28"/>
      <c r="M186" s="266" t="s">
        <v>1</v>
      </c>
      <c r="N186" s="267" t="s">
        <v>33</v>
      </c>
      <c r="O186" s="268">
        <v>0.066</v>
      </c>
      <c r="P186" s="268">
        <f>O186*H186</f>
        <v>2.013</v>
      </c>
      <c r="Q186" s="268">
        <v>0.10373</v>
      </c>
      <c r="R186" s="268">
        <f>Q186*H186</f>
        <v>3.163765</v>
      </c>
      <c r="S186" s="268">
        <v>0</v>
      </c>
      <c r="T186" s="269">
        <f>S186*H186</f>
        <v>0</v>
      </c>
      <c r="U186" s="27"/>
      <c r="V186" s="27"/>
      <c r="W186" s="27"/>
      <c r="X186" s="27"/>
      <c r="Y186" s="27"/>
      <c r="Z186" s="27"/>
      <c r="AA186" s="27"/>
      <c r="AB186" s="27"/>
      <c r="AC186" s="27"/>
      <c r="AD186" s="27"/>
      <c r="AE186" s="27"/>
      <c r="AR186" s="270" t="s">
        <v>118</v>
      </c>
      <c r="AT186" s="270" t="s">
        <v>113</v>
      </c>
      <c r="AU186" s="270" t="s">
        <v>77</v>
      </c>
      <c r="AY186" s="8" t="s">
        <v>111</v>
      </c>
      <c r="BE186" s="271">
        <f>IF(N186="základní",J186,0)</f>
        <v>0</v>
      </c>
      <c r="BF186" s="271">
        <f>IF(N186="snížená",J186,0)</f>
        <v>0</v>
      </c>
      <c r="BG186" s="271">
        <f>IF(N186="zákl. přenesená",J186,0)</f>
        <v>0</v>
      </c>
      <c r="BH186" s="271">
        <f>IF(N186="sníž. přenesená",J186,0)</f>
        <v>0</v>
      </c>
      <c r="BI186" s="271">
        <f>IF(N186="nulová",J186,0)</f>
        <v>0</v>
      </c>
      <c r="BJ186" s="8" t="s">
        <v>75</v>
      </c>
      <c r="BK186" s="271">
        <f>ROUND(I186*H186,2)</f>
        <v>0</v>
      </c>
      <c r="BL186" s="8" t="s">
        <v>118</v>
      </c>
      <c r="BM186" s="270" t="s">
        <v>227</v>
      </c>
    </row>
    <row r="187" spans="1:47" s="33" customFormat="1" ht="19.5">
      <c r="A187" s="27"/>
      <c r="B187" s="28"/>
      <c r="C187" s="27"/>
      <c r="D187" s="272" t="s">
        <v>120</v>
      </c>
      <c r="E187" s="27"/>
      <c r="F187" s="273" t="s">
        <v>228</v>
      </c>
      <c r="G187" s="27"/>
      <c r="H187" s="27"/>
      <c r="I187" s="27"/>
      <c r="J187" s="27"/>
      <c r="K187" s="27"/>
      <c r="L187" s="28"/>
      <c r="M187" s="274"/>
      <c r="N187" s="275"/>
      <c r="O187" s="75"/>
      <c r="P187" s="75"/>
      <c r="Q187" s="75"/>
      <c r="R187" s="75"/>
      <c r="S187" s="75"/>
      <c r="T187" s="76"/>
      <c r="U187" s="27"/>
      <c r="V187" s="27"/>
      <c r="W187" s="27"/>
      <c r="X187" s="27"/>
      <c r="Y187" s="27"/>
      <c r="Z187" s="27"/>
      <c r="AA187" s="27"/>
      <c r="AB187" s="27"/>
      <c r="AC187" s="27"/>
      <c r="AD187" s="27"/>
      <c r="AE187" s="27"/>
      <c r="AT187" s="8" t="s">
        <v>120</v>
      </c>
      <c r="AU187" s="8" t="s">
        <v>77</v>
      </c>
    </row>
    <row r="188" spans="1:47" s="33" customFormat="1" ht="29.25">
      <c r="A188" s="27"/>
      <c r="B188" s="28"/>
      <c r="C188" s="27"/>
      <c r="D188" s="272" t="s">
        <v>122</v>
      </c>
      <c r="E188" s="27"/>
      <c r="F188" s="276" t="s">
        <v>229</v>
      </c>
      <c r="G188" s="27"/>
      <c r="H188" s="27"/>
      <c r="I188" s="27"/>
      <c r="J188" s="27"/>
      <c r="K188" s="27"/>
      <c r="L188" s="28"/>
      <c r="M188" s="274"/>
      <c r="N188" s="275"/>
      <c r="O188" s="75"/>
      <c r="P188" s="75"/>
      <c r="Q188" s="75"/>
      <c r="R188" s="75"/>
      <c r="S188" s="75"/>
      <c r="T188" s="76"/>
      <c r="U188" s="27"/>
      <c r="V188" s="27"/>
      <c r="W188" s="27"/>
      <c r="X188" s="27"/>
      <c r="Y188" s="27"/>
      <c r="Z188" s="27"/>
      <c r="AA188" s="27"/>
      <c r="AB188" s="27"/>
      <c r="AC188" s="27"/>
      <c r="AD188" s="27"/>
      <c r="AE188" s="27"/>
      <c r="AT188" s="8" t="s">
        <v>122</v>
      </c>
      <c r="AU188" s="8" t="s">
        <v>77</v>
      </c>
    </row>
    <row r="189" spans="1:65" s="33" customFormat="1" ht="16.5" customHeight="1">
      <c r="A189" s="27"/>
      <c r="B189" s="28"/>
      <c r="C189" s="260" t="s">
        <v>230</v>
      </c>
      <c r="D189" s="260" t="s">
        <v>113</v>
      </c>
      <c r="E189" s="261" t="s">
        <v>231</v>
      </c>
      <c r="F189" s="262" t="s">
        <v>232</v>
      </c>
      <c r="G189" s="263" t="s">
        <v>116</v>
      </c>
      <c r="H189" s="264">
        <v>7.5</v>
      </c>
      <c r="I189" s="297"/>
      <c r="J189" s="265">
        <f>ROUND(I189*H189,2)</f>
        <v>0</v>
      </c>
      <c r="K189" s="262" t="s">
        <v>117</v>
      </c>
      <c r="L189" s="28"/>
      <c r="M189" s="266" t="s">
        <v>1</v>
      </c>
      <c r="N189" s="267" t="s">
        <v>33</v>
      </c>
      <c r="O189" s="268">
        <v>1.106</v>
      </c>
      <c r="P189" s="268">
        <f>O189*H189</f>
        <v>8.295</v>
      </c>
      <c r="Q189" s="268">
        <v>0.1837</v>
      </c>
      <c r="R189" s="268">
        <f>Q189*H189</f>
        <v>1.37775</v>
      </c>
      <c r="S189" s="268">
        <v>0</v>
      </c>
      <c r="T189" s="269">
        <f>S189*H189</f>
        <v>0</v>
      </c>
      <c r="U189" s="27"/>
      <c r="V189" s="27"/>
      <c r="W189" s="27"/>
      <c r="X189" s="27"/>
      <c r="Y189" s="27"/>
      <c r="Z189" s="27"/>
      <c r="AA189" s="27"/>
      <c r="AB189" s="27"/>
      <c r="AC189" s="27"/>
      <c r="AD189" s="27"/>
      <c r="AE189" s="27"/>
      <c r="AR189" s="270" t="s">
        <v>118</v>
      </c>
      <c r="AT189" s="270" t="s">
        <v>113</v>
      </c>
      <c r="AU189" s="270" t="s">
        <v>77</v>
      </c>
      <c r="AY189" s="8" t="s">
        <v>111</v>
      </c>
      <c r="BE189" s="271">
        <f>IF(N189="základní",J189,0)</f>
        <v>0</v>
      </c>
      <c r="BF189" s="271">
        <f>IF(N189="snížená",J189,0)</f>
        <v>0</v>
      </c>
      <c r="BG189" s="271">
        <f>IF(N189="zákl. přenesená",J189,0)</f>
        <v>0</v>
      </c>
      <c r="BH189" s="271">
        <f>IF(N189="sníž. přenesená",J189,0)</f>
        <v>0</v>
      </c>
      <c r="BI189" s="271">
        <f>IF(N189="nulová",J189,0)</f>
        <v>0</v>
      </c>
      <c r="BJ189" s="8" t="s">
        <v>75</v>
      </c>
      <c r="BK189" s="271">
        <f>ROUND(I189*H189,2)</f>
        <v>0</v>
      </c>
      <c r="BL189" s="8" t="s">
        <v>118</v>
      </c>
      <c r="BM189" s="270" t="s">
        <v>233</v>
      </c>
    </row>
    <row r="190" spans="1:47" s="33" customFormat="1" ht="19.5">
      <c r="A190" s="27"/>
      <c r="B190" s="28"/>
      <c r="C190" s="27"/>
      <c r="D190" s="272" t="s">
        <v>120</v>
      </c>
      <c r="E190" s="27"/>
      <c r="F190" s="273" t="s">
        <v>234</v>
      </c>
      <c r="G190" s="27"/>
      <c r="H190" s="27"/>
      <c r="I190" s="27"/>
      <c r="J190" s="27"/>
      <c r="K190" s="27"/>
      <c r="L190" s="28"/>
      <c r="M190" s="274"/>
      <c r="N190" s="275"/>
      <c r="O190" s="75"/>
      <c r="P190" s="75"/>
      <c r="Q190" s="75"/>
      <c r="R190" s="75"/>
      <c r="S190" s="75"/>
      <c r="T190" s="76"/>
      <c r="U190" s="27"/>
      <c r="V190" s="27"/>
      <c r="W190" s="27"/>
      <c r="X190" s="27"/>
      <c r="Y190" s="27"/>
      <c r="Z190" s="27"/>
      <c r="AA190" s="27"/>
      <c r="AB190" s="27"/>
      <c r="AC190" s="27"/>
      <c r="AD190" s="27"/>
      <c r="AE190" s="27"/>
      <c r="AT190" s="8" t="s">
        <v>120</v>
      </c>
      <c r="AU190" s="8" t="s">
        <v>77</v>
      </c>
    </row>
    <row r="191" spans="1:47" s="33" customFormat="1" ht="78">
      <c r="A191" s="27"/>
      <c r="B191" s="28"/>
      <c r="C191" s="27"/>
      <c r="D191" s="272" t="s">
        <v>122</v>
      </c>
      <c r="E191" s="27"/>
      <c r="F191" s="276" t="s">
        <v>235</v>
      </c>
      <c r="G191" s="27"/>
      <c r="H191" s="27"/>
      <c r="I191" s="27"/>
      <c r="J191" s="27"/>
      <c r="K191" s="27"/>
      <c r="L191" s="28"/>
      <c r="M191" s="274"/>
      <c r="N191" s="275"/>
      <c r="O191" s="75"/>
      <c r="P191" s="75"/>
      <c r="Q191" s="75"/>
      <c r="R191" s="75"/>
      <c r="S191" s="75"/>
      <c r="T191" s="76"/>
      <c r="U191" s="27"/>
      <c r="V191" s="27"/>
      <c r="W191" s="27"/>
      <c r="X191" s="27"/>
      <c r="Y191" s="27"/>
      <c r="Z191" s="27"/>
      <c r="AA191" s="27"/>
      <c r="AB191" s="27"/>
      <c r="AC191" s="27"/>
      <c r="AD191" s="27"/>
      <c r="AE191" s="27"/>
      <c r="AT191" s="8" t="s">
        <v>122</v>
      </c>
      <c r="AU191" s="8" t="s">
        <v>77</v>
      </c>
    </row>
    <row r="192" spans="1:65" s="33" customFormat="1" ht="16.5" customHeight="1">
      <c r="A192" s="27"/>
      <c r="B192" s="28"/>
      <c r="C192" s="285" t="s">
        <v>236</v>
      </c>
      <c r="D192" s="285" t="s">
        <v>184</v>
      </c>
      <c r="E192" s="286" t="s">
        <v>237</v>
      </c>
      <c r="F192" s="287" t="s">
        <v>238</v>
      </c>
      <c r="G192" s="288" t="s">
        <v>116</v>
      </c>
      <c r="H192" s="289">
        <v>7.65</v>
      </c>
      <c r="I192" s="298"/>
      <c r="J192" s="290">
        <f>ROUND(I192*H192,2)</f>
        <v>0</v>
      </c>
      <c r="K192" s="287" t="s">
        <v>117</v>
      </c>
      <c r="L192" s="291"/>
      <c r="M192" s="292" t="s">
        <v>1</v>
      </c>
      <c r="N192" s="293" t="s">
        <v>33</v>
      </c>
      <c r="O192" s="268">
        <v>0</v>
      </c>
      <c r="P192" s="268">
        <f>O192*H192</f>
        <v>0</v>
      </c>
      <c r="Q192" s="268">
        <v>0.222</v>
      </c>
      <c r="R192" s="268">
        <f>Q192*H192</f>
        <v>1.6983000000000001</v>
      </c>
      <c r="S192" s="268">
        <v>0</v>
      </c>
      <c r="T192" s="269">
        <f>S192*H192</f>
        <v>0</v>
      </c>
      <c r="U192" s="27"/>
      <c r="V192" s="27"/>
      <c r="W192" s="27"/>
      <c r="X192" s="27"/>
      <c r="Y192" s="27"/>
      <c r="Z192" s="27"/>
      <c r="AA192" s="27"/>
      <c r="AB192" s="27"/>
      <c r="AC192" s="27"/>
      <c r="AD192" s="27"/>
      <c r="AE192" s="27"/>
      <c r="AR192" s="270" t="s">
        <v>163</v>
      </c>
      <c r="AT192" s="270" t="s">
        <v>184</v>
      </c>
      <c r="AU192" s="270" t="s">
        <v>77</v>
      </c>
      <c r="AY192" s="8" t="s">
        <v>111</v>
      </c>
      <c r="BE192" s="271">
        <f>IF(N192="základní",J192,0)</f>
        <v>0</v>
      </c>
      <c r="BF192" s="271">
        <f>IF(N192="snížená",J192,0)</f>
        <v>0</v>
      </c>
      <c r="BG192" s="271">
        <f>IF(N192="zákl. přenesená",J192,0)</f>
        <v>0</v>
      </c>
      <c r="BH192" s="271">
        <f>IF(N192="sníž. přenesená",J192,0)</f>
        <v>0</v>
      </c>
      <c r="BI192" s="271">
        <f>IF(N192="nulová",J192,0)</f>
        <v>0</v>
      </c>
      <c r="BJ192" s="8" t="s">
        <v>75</v>
      </c>
      <c r="BK192" s="271">
        <f>ROUND(I192*H192,2)</f>
        <v>0</v>
      </c>
      <c r="BL192" s="8" t="s">
        <v>118</v>
      </c>
      <c r="BM192" s="270" t="s">
        <v>239</v>
      </c>
    </row>
    <row r="193" spans="1:47" s="33" customFormat="1" ht="12">
      <c r="A193" s="27"/>
      <c r="B193" s="28"/>
      <c r="C193" s="27"/>
      <c r="D193" s="272" t="s">
        <v>120</v>
      </c>
      <c r="E193" s="27"/>
      <c r="F193" s="273" t="s">
        <v>238</v>
      </c>
      <c r="G193" s="27"/>
      <c r="H193" s="27"/>
      <c r="I193" s="27"/>
      <c r="J193" s="27"/>
      <c r="K193" s="27"/>
      <c r="L193" s="28"/>
      <c r="M193" s="274"/>
      <c r="N193" s="275"/>
      <c r="O193" s="75"/>
      <c r="P193" s="75"/>
      <c r="Q193" s="75"/>
      <c r="R193" s="75"/>
      <c r="S193" s="75"/>
      <c r="T193" s="76"/>
      <c r="U193" s="27"/>
      <c r="V193" s="27"/>
      <c r="W193" s="27"/>
      <c r="X193" s="27"/>
      <c r="Y193" s="27"/>
      <c r="Z193" s="27"/>
      <c r="AA193" s="27"/>
      <c r="AB193" s="27"/>
      <c r="AC193" s="27"/>
      <c r="AD193" s="27"/>
      <c r="AE193" s="27"/>
      <c r="AT193" s="8" t="s">
        <v>120</v>
      </c>
      <c r="AU193" s="8" t="s">
        <v>77</v>
      </c>
    </row>
    <row r="194" spans="2:51" s="277" customFormat="1" ht="12">
      <c r="B194" s="278"/>
      <c r="D194" s="272" t="s">
        <v>129</v>
      </c>
      <c r="F194" s="280" t="s">
        <v>240</v>
      </c>
      <c r="H194" s="281">
        <v>7.65</v>
      </c>
      <c r="L194" s="278"/>
      <c r="M194" s="282"/>
      <c r="N194" s="283"/>
      <c r="O194" s="283"/>
      <c r="P194" s="283"/>
      <c r="Q194" s="283"/>
      <c r="R194" s="283"/>
      <c r="S194" s="283"/>
      <c r="T194" s="284"/>
      <c r="AT194" s="279" t="s">
        <v>129</v>
      </c>
      <c r="AU194" s="279" t="s">
        <v>77</v>
      </c>
      <c r="AV194" s="277" t="s">
        <v>77</v>
      </c>
      <c r="AW194" s="277" t="s">
        <v>3</v>
      </c>
      <c r="AX194" s="277" t="s">
        <v>75</v>
      </c>
      <c r="AY194" s="279" t="s">
        <v>111</v>
      </c>
    </row>
    <row r="195" spans="1:65" s="33" customFormat="1" ht="16.5" customHeight="1">
      <c r="A195" s="27"/>
      <c r="B195" s="28"/>
      <c r="C195" s="260" t="s">
        <v>6</v>
      </c>
      <c r="D195" s="260" t="s">
        <v>113</v>
      </c>
      <c r="E195" s="261" t="s">
        <v>241</v>
      </c>
      <c r="F195" s="262" t="s">
        <v>242</v>
      </c>
      <c r="G195" s="263" t="s">
        <v>116</v>
      </c>
      <c r="H195" s="264">
        <v>50.58</v>
      </c>
      <c r="I195" s="297"/>
      <c r="J195" s="265">
        <f>ROUND(I195*H195,2)</f>
        <v>0</v>
      </c>
      <c r="K195" s="262" t="s">
        <v>117</v>
      </c>
      <c r="L195" s="28"/>
      <c r="M195" s="266" t="s">
        <v>1</v>
      </c>
      <c r="N195" s="267" t="s">
        <v>33</v>
      </c>
      <c r="O195" s="268">
        <v>0.53</v>
      </c>
      <c r="P195" s="268">
        <f>O195*H195</f>
        <v>26.8074</v>
      </c>
      <c r="Q195" s="268">
        <v>0.08425</v>
      </c>
      <c r="R195" s="268">
        <f>Q195*H195</f>
        <v>4.2613650000000005</v>
      </c>
      <c r="S195" s="268">
        <v>0</v>
      </c>
      <c r="T195" s="269">
        <f>S195*H195</f>
        <v>0</v>
      </c>
      <c r="U195" s="27"/>
      <c r="V195" s="27"/>
      <c r="W195" s="27"/>
      <c r="X195" s="27"/>
      <c r="Y195" s="27"/>
      <c r="Z195" s="27"/>
      <c r="AA195" s="27"/>
      <c r="AB195" s="27"/>
      <c r="AC195" s="27"/>
      <c r="AD195" s="27"/>
      <c r="AE195" s="27"/>
      <c r="AR195" s="270" t="s">
        <v>118</v>
      </c>
      <c r="AT195" s="270" t="s">
        <v>113</v>
      </c>
      <c r="AU195" s="270" t="s">
        <v>77</v>
      </c>
      <c r="AY195" s="8" t="s">
        <v>111</v>
      </c>
      <c r="BE195" s="271">
        <f>IF(N195="základní",J195,0)</f>
        <v>0</v>
      </c>
      <c r="BF195" s="271">
        <f>IF(N195="snížená",J195,0)</f>
        <v>0</v>
      </c>
      <c r="BG195" s="271">
        <f>IF(N195="zákl. přenesená",J195,0)</f>
        <v>0</v>
      </c>
      <c r="BH195" s="271">
        <f>IF(N195="sníž. přenesená",J195,0)</f>
        <v>0</v>
      </c>
      <c r="BI195" s="271">
        <f>IF(N195="nulová",J195,0)</f>
        <v>0</v>
      </c>
      <c r="BJ195" s="8" t="s">
        <v>75</v>
      </c>
      <c r="BK195" s="271">
        <f>ROUND(I195*H195,2)</f>
        <v>0</v>
      </c>
      <c r="BL195" s="8" t="s">
        <v>118</v>
      </c>
      <c r="BM195" s="270" t="s">
        <v>243</v>
      </c>
    </row>
    <row r="196" spans="1:47" s="33" customFormat="1" ht="29.25">
      <c r="A196" s="27"/>
      <c r="B196" s="28"/>
      <c r="C196" s="27"/>
      <c r="D196" s="272" t="s">
        <v>120</v>
      </c>
      <c r="E196" s="27"/>
      <c r="F196" s="273" t="s">
        <v>244</v>
      </c>
      <c r="G196" s="27"/>
      <c r="H196" s="27"/>
      <c r="I196" s="27"/>
      <c r="J196" s="27"/>
      <c r="K196" s="27"/>
      <c r="L196" s="28"/>
      <c r="M196" s="274"/>
      <c r="N196" s="275"/>
      <c r="O196" s="75"/>
      <c r="P196" s="75"/>
      <c r="Q196" s="75"/>
      <c r="R196" s="75"/>
      <c r="S196" s="75"/>
      <c r="T196" s="76"/>
      <c r="U196" s="27"/>
      <c r="V196" s="27"/>
      <c r="W196" s="27"/>
      <c r="X196" s="27"/>
      <c r="Y196" s="27"/>
      <c r="Z196" s="27"/>
      <c r="AA196" s="27"/>
      <c r="AB196" s="27"/>
      <c r="AC196" s="27"/>
      <c r="AD196" s="27"/>
      <c r="AE196" s="27"/>
      <c r="AT196" s="8" t="s">
        <v>120</v>
      </c>
      <c r="AU196" s="8" t="s">
        <v>77</v>
      </c>
    </row>
    <row r="197" spans="1:47" s="33" customFormat="1" ht="68.25">
      <c r="A197" s="27"/>
      <c r="B197" s="28"/>
      <c r="C197" s="27"/>
      <c r="D197" s="272" t="s">
        <v>122</v>
      </c>
      <c r="E197" s="27"/>
      <c r="F197" s="276" t="s">
        <v>245</v>
      </c>
      <c r="G197" s="27"/>
      <c r="H197" s="27"/>
      <c r="I197" s="27"/>
      <c r="J197" s="27"/>
      <c r="K197" s="27"/>
      <c r="L197" s="28"/>
      <c r="M197" s="274"/>
      <c r="N197" s="275"/>
      <c r="O197" s="75"/>
      <c r="P197" s="75"/>
      <c r="Q197" s="75"/>
      <c r="R197" s="75"/>
      <c r="S197" s="75"/>
      <c r="T197" s="76"/>
      <c r="U197" s="27"/>
      <c r="V197" s="27"/>
      <c r="W197" s="27"/>
      <c r="X197" s="27"/>
      <c r="Y197" s="27"/>
      <c r="Z197" s="27"/>
      <c r="AA197" s="27"/>
      <c r="AB197" s="27"/>
      <c r="AC197" s="27"/>
      <c r="AD197" s="27"/>
      <c r="AE197" s="27"/>
      <c r="AT197" s="8" t="s">
        <v>122</v>
      </c>
      <c r="AU197" s="8" t="s">
        <v>77</v>
      </c>
    </row>
    <row r="198" spans="1:65" s="33" customFormat="1" ht="16.5" customHeight="1">
      <c r="A198" s="27"/>
      <c r="B198" s="28"/>
      <c r="C198" s="285" t="s">
        <v>246</v>
      </c>
      <c r="D198" s="285" t="s">
        <v>184</v>
      </c>
      <c r="E198" s="286" t="s">
        <v>247</v>
      </c>
      <c r="F198" s="287" t="s">
        <v>248</v>
      </c>
      <c r="G198" s="288" t="s">
        <v>116</v>
      </c>
      <c r="H198" s="289">
        <v>38.55</v>
      </c>
      <c r="I198" s="298"/>
      <c r="J198" s="290">
        <f>ROUND(I198*H198,2)</f>
        <v>0</v>
      </c>
      <c r="K198" s="287" t="s">
        <v>117</v>
      </c>
      <c r="L198" s="291"/>
      <c r="M198" s="292" t="s">
        <v>1</v>
      </c>
      <c r="N198" s="293" t="s">
        <v>33</v>
      </c>
      <c r="O198" s="268">
        <v>0</v>
      </c>
      <c r="P198" s="268">
        <f>O198*H198</f>
        <v>0</v>
      </c>
      <c r="Q198" s="268">
        <v>0.113</v>
      </c>
      <c r="R198" s="268">
        <f>Q198*H198</f>
        <v>4.3561499999999995</v>
      </c>
      <c r="S198" s="268">
        <v>0</v>
      </c>
      <c r="T198" s="269">
        <f>S198*H198</f>
        <v>0</v>
      </c>
      <c r="U198" s="27"/>
      <c r="V198" s="27"/>
      <c r="W198" s="27"/>
      <c r="X198" s="27"/>
      <c r="Y198" s="27"/>
      <c r="Z198" s="27"/>
      <c r="AA198" s="27"/>
      <c r="AB198" s="27"/>
      <c r="AC198" s="27"/>
      <c r="AD198" s="27"/>
      <c r="AE198" s="27"/>
      <c r="AR198" s="270" t="s">
        <v>163</v>
      </c>
      <c r="AT198" s="270" t="s">
        <v>184</v>
      </c>
      <c r="AU198" s="270" t="s">
        <v>77</v>
      </c>
      <c r="AY198" s="8" t="s">
        <v>111</v>
      </c>
      <c r="BE198" s="271">
        <f>IF(N198="základní",J198,0)</f>
        <v>0</v>
      </c>
      <c r="BF198" s="271">
        <f>IF(N198="snížená",J198,0)</f>
        <v>0</v>
      </c>
      <c r="BG198" s="271">
        <f>IF(N198="zákl. přenesená",J198,0)</f>
        <v>0</v>
      </c>
      <c r="BH198" s="271">
        <f>IF(N198="sníž. přenesená",J198,0)</f>
        <v>0</v>
      </c>
      <c r="BI198" s="271">
        <f>IF(N198="nulová",J198,0)</f>
        <v>0</v>
      </c>
      <c r="BJ198" s="8" t="s">
        <v>75</v>
      </c>
      <c r="BK198" s="271">
        <f>ROUND(I198*H198,2)</f>
        <v>0</v>
      </c>
      <c r="BL198" s="8" t="s">
        <v>118</v>
      </c>
      <c r="BM198" s="270" t="s">
        <v>249</v>
      </c>
    </row>
    <row r="199" spans="1:47" s="33" customFormat="1" ht="12">
      <c r="A199" s="27"/>
      <c r="B199" s="28"/>
      <c r="C199" s="27"/>
      <c r="D199" s="272" t="s">
        <v>120</v>
      </c>
      <c r="E199" s="27"/>
      <c r="F199" s="273" t="s">
        <v>248</v>
      </c>
      <c r="G199" s="27"/>
      <c r="H199" s="27"/>
      <c r="I199" s="27"/>
      <c r="J199" s="27"/>
      <c r="K199" s="27"/>
      <c r="L199" s="28"/>
      <c r="M199" s="274"/>
      <c r="N199" s="275"/>
      <c r="O199" s="75"/>
      <c r="P199" s="75"/>
      <c r="Q199" s="75"/>
      <c r="R199" s="75"/>
      <c r="S199" s="75"/>
      <c r="T199" s="76"/>
      <c r="U199" s="27"/>
      <c r="V199" s="27"/>
      <c r="W199" s="27"/>
      <c r="X199" s="27"/>
      <c r="Y199" s="27"/>
      <c r="Z199" s="27"/>
      <c r="AA199" s="27"/>
      <c r="AB199" s="27"/>
      <c r="AC199" s="27"/>
      <c r="AD199" s="27"/>
      <c r="AE199" s="27"/>
      <c r="AT199" s="8" t="s">
        <v>120</v>
      </c>
      <c r="AU199" s="8" t="s">
        <v>77</v>
      </c>
    </row>
    <row r="200" spans="2:51" s="277" customFormat="1" ht="12">
      <c r="B200" s="278"/>
      <c r="D200" s="272" t="s">
        <v>129</v>
      </c>
      <c r="E200" s="279" t="s">
        <v>1</v>
      </c>
      <c r="F200" s="280" t="s">
        <v>250</v>
      </c>
      <c r="H200" s="281">
        <v>38.55</v>
      </c>
      <c r="L200" s="278"/>
      <c r="M200" s="282"/>
      <c r="N200" s="283"/>
      <c r="O200" s="283"/>
      <c r="P200" s="283"/>
      <c r="Q200" s="283"/>
      <c r="R200" s="283"/>
      <c r="S200" s="283"/>
      <c r="T200" s="284"/>
      <c r="AT200" s="279" t="s">
        <v>129</v>
      </c>
      <c r="AU200" s="279" t="s">
        <v>77</v>
      </c>
      <c r="AV200" s="277" t="s">
        <v>77</v>
      </c>
      <c r="AW200" s="277" t="s">
        <v>25</v>
      </c>
      <c r="AX200" s="277" t="s">
        <v>75</v>
      </c>
      <c r="AY200" s="279" t="s">
        <v>111</v>
      </c>
    </row>
    <row r="201" spans="1:65" s="33" customFormat="1" ht="16.5" customHeight="1">
      <c r="A201" s="27"/>
      <c r="B201" s="28"/>
      <c r="C201" s="285" t="s">
        <v>251</v>
      </c>
      <c r="D201" s="285" t="s">
        <v>184</v>
      </c>
      <c r="E201" s="286" t="s">
        <v>252</v>
      </c>
      <c r="F201" s="287" t="s">
        <v>253</v>
      </c>
      <c r="G201" s="288" t="s">
        <v>116</v>
      </c>
      <c r="H201" s="289">
        <v>12.03</v>
      </c>
      <c r="I201" s="298"/>
      <c r="J201" s="290">
        <f>ROUND(I201*H201,2)</f>
        <v>0</v>
      </c>
      <c r="K201" s="287" t="s">
        <v>117</v>
      </c>
      <c r="L201" s="291"/>
      <c r="M201" s="292" t="s">
        <v>1</v>
      </c>
      <c r="N201" s="293" t="s">
        <v>33</v>
      </c>
      <c r="O201" s="268">
        <v>0</v>
      </c>
      <c r="P201" s="268">
        <f>O201*H201</f>
        <v>0</v>
      </c>
      <c r="Q201" s="268">
        <v>0.13</v>
      </c>
      <c r="R201" s="268">
        <f>Q201*H201</f>
        <v>1.5639</v>
      </c>
      <c r="S201" s="268">
        <v>0</v>
      </c>
      <c r="T201" s="269">
        <f>S201*H201</f>
        <v>0</v>
      </c>
      <c r="U201" s="27"/>
      <c r="V201" s="27"/>
      <c r="W201" s="27"/>
      <c r="X201" s="27"/>
      <c r="Y201" s="27"/>
      <c r="Z201" s="27"/>
      <c r="AA201" s="27"/>
      <c r="AB201" s="27"/>
      <c r="AC201" s="27"/>
      <c r="AD201" s="27"/>
      <c r="AE201" s="27"/>
      <c r="AR201" s="270" t="s">
        <v>163</v>
      </c>
      <c r="AT201" s="270" t="s">
        <v>184</v>
      </c>
      <c r="AU201" s="270" t="s">
        <v>77</v>
      </c>
      <c r="AY201" s="8" t="s">
        <v>111</v>
      </c>
      <c r="BE201" s="271">
        <f>IF(N201="základní",J201,0)</f>
        <v>0</v>
      </c>
      <c r="BF201" s="271">
        <f>IF(N201="snížená",J201,0)</f>
        <v>0</v>
      </c>
      <c r="BG201" s="271">
        <f>IF(N201="zákl. přenesená",J201,0)</f>
        <v>0</v>
      </c>
      <c r="BH201" s="271">
        <f>IF(N201="sníž. přenesená",J201,0)</f>
        <v>0</v>
      </c>
      <c r="BI201" s="271">
        <f>IF(N201="nulová",J201,0)</f>
        <v>0</v>
      </c>
      <c r="BJ201" s="8" t="s">
        <v>75</v>
      </c>
      <c r="BK201" s="271">
        <f>ROUND(I201*H201,2)</f>
        <v>0</v>
      </c>
      <c r="BL201" s="8" t="s">
        <v>118</v>
      </c>
      <c r="BM201" s="270" t="s">
        <v>254</v>
      </c>
    </row>
    <row r="202" spans="1:47" s="33" customFormat="1" ht="12">
      <c r="A202" s="27"/>
      <c r="B202" s="28"/>
      <c r="C202" s="27"/>
      <c r="D202" s="272" t="s">
        <v>120</v>
      </c>
      <c r="E202" s="27"/>
      <c r="F202" s="273" t="s">
        <v>253</v>
      </c>
      <c r="G202" s="27"/>
      <c r="H202" s="27"/>
      <c r="I202" s="27"/>
      <c r="J202" s="27"/>
      <c r="K202" s="27"/>
      <c r="L202" s="28"/>
      <c r="M202" s="274"/>
      <c r="N202" s="275"/>
      <c r="O202" s="75"/>
      <c r="P202" s="75"/>
      <c r="Q202" s="75"/>
      <c r="R202" s="75"/>
      <c r="S202" s="75"/>
      <c r="T202" s="76"/>
      <c r="U202" s="27"/>
      <c r="V202" s="27"/>
      <c r="W202" s="27"/>
      <c r="X202" s="27"/>
      <c r="Y202" s="27"/>
      <c r="Z202" s="27"/>
      <c r="AA202" s="27"/>
      <c r="AB202" s="27"/>
      <c r="AC202" s="27"/>
      <c r="AD202" s="27"/>
      <c r="AE202" s="27"/>
      <c r="AT202" s="8" t="s">
        <v>120</v>
      </c>
      <c r="AU202" s="8" t="s">
        <v>77</v>
      </c>
    </row>
    <row r="203" spans="2:63" s="247" customFormat="1" ht="22.9" customHeight="1">
      <c r="B203" s="248"/>
      <c r="D203" s="249" t="s">
        <v>67</v>
      </c>
      <c r="E203" s="258" t="s">
        <v>171</v>
      </c>
      <c r="F203" s="258" t="s">
        <v>255</v>
      </c>
      <c r="J203" s="259">
        <f>BK203</f>
        <v>0</v>
      </c>
      <c r="L203" s="248"/>
      <c r="M203" s="252"/>
      <c r="N203" s="253"/>
      <c r="O203" s="253"/>
      <c r="P203" s="254">
        <f>SUM(P204:P257)</f>
        <v>54.52345</v>
      </c>
      <c r="Q203" s="253"/>
      <c r="R203" s="254">
        <f>SUM(R204:R257)</f>
        <v>17.9941325</v>
      </c>
      <c r="S203" s="253"/>
      <c r="T203" s="255">
        <f>SUM(T204:T257)</f>
        <v>0</v>
      </c>
      <c r="AR203" s="249" t="s">
        <v>75</v>
      </c>
      <c r="AT203" s="256" t="s">
        <v>67</v>
      </c>
      <c r="AU203" s="256" t="s">
        <v>75</v>
      </c>
      <c r="AY203" s="249" t="s">
        <v>111</v>
      </c>
      <c r="BK203" s="257">
        <f>SUM(BK204:BK257)</f>
        <v>0</v>
      </c>
    </row>
    <row r="204" spans="1:65" s="33" customFormat="1" ht="16.5" customHeight="1">
      <c r="A204" s="27"/>
      <c r="B204" s="28"/>
      <c r="C204" s="260" t="s">
        <v>256</v>
      </c>
      <c r="D204" s="260" t="s">
        <v>113</v>
      </c>
      <c r="E204" s="261" t="s">
        <v>257</v>
      </c>
      <c r="F204" s="262" t="s">
        <v>258</v>
      </c>
      <c r="G204" s="263" t="s">
        <v>259</v>
      </c>
      <c r="H204" s="264">
        <v>3</v>
      </c>
      <c r="I204" s="297"/>
      <c r="J204" s="265">
        <f>ROUND(I204*H204,2)</f>
        <v>0</v>
      </c>
      <c r="K204" s="262" t="s">
        <v>117</v>
      </c>
      <c r="L204" s="28"/>
      <c r="M204" s="266" t="s">
        <v>1</v>
      </c>
      <c r="N204" s="267" t="s">
        <v>33</v>
      </c>
      <c r="O204" s="268">
        <v>0.2</v>
      </c>
      <c r="P204" s="268">
        <f>O204*H204</f>
        <v>0.6000000000000001</v>
      </c>
      <c r="Q204" s="268">
        <v>0.0007</v>
      </c>
      <c r="R204" s="268">
        <f>Q204*H204</f>
        <v>0.0021</v>
      </c>
      <c r="S204" s="268">
        <v>0</v>
      </c>
      <c r="T204" s="269">
        <f>S204*H204</f>
        <v>0</v>
      </c>
      <c r="U204" s="27"/>
      <c r="V204" s="27"/>
      <c r="W204" s="27"/>
      <c r="X204" s="27"/>
      <c r="Y204" s="27"/>
      <c r="Z204" s="27"/>
      <c r="AA204" s="27"/>
      <c r="AB204" s="27"/>
      <c r="AC204" s="27"/>
      <c r="AD204" s="27"/>
      <c r="AE204" s="27"/>
      <c r="AR204" s="270" t="s">
        <v>118</v>
      </c>
      <c r="AT204" s="270" t="s">
        <v>113</v>
      </c>
      <c r="AU204" s="270" t="s">
        <v>77</v>
      </c>
      <c r="AY204" s="8" t="s">
        <v>111</v>
      </c>
      <c r="BE204" s="271">
        <f>IF(N204="základní",J204,0)</f>
        <v>0</v>
      </c>
      <c r="BF204" s="271">
        <f>IF(N204="snížená",J204,0)</f>
        <v>0</v>
      </c>
      <c r="BG204" s="271">
        <f>IF(N204="zákl. přenesená",J204,0)</f>
        <v>0</v>
      </c>
      <c r="BH204" s="271">
        <f>IF(N204="sníž. přenesená",J204,0)</f>
        <v>0</v>
      </c>
      <c r="BI204" s="271">
        <f>IF(N204="nulová",J204,0)</f>
        <v>0</v>
      </c>
      <c r="BJ204" s="8" t="s">
        <v>75</v>
      </c>
      <c r="BK204" s="271">
        <f>ROUND(I204*H204,2)</f>
        <v>0</v>
      </c>
      <c r="BL204" s="8" t="s">
        <v>118</v>
      </c>
      <c r="BM204" s="270" t="s">
        <v>260</v>
      </c>
    </row>
    <row r="205" spans="1:47" s="33" customFormat="1" ht="12">
      <c r="A205" s="27"/>
      <c r="B205" s="28"/>
      <c r="C205" s="27"/>
      <c r="D205" s="272" t="s">
        <v>120</v>
      </c>
      <c r="E205" s="27"/>
      <c r="F205" s="273" t="s">
        <v>261</v>
      </c>
      <c r="G205" s="27"/>
      <c r="H205" s="27"/>
      <c r="I205" s="27"/>
      <c r="J205" s="27"/>
      <c r="K205" s="27"/>
      <c r="L205" s="28"/>
      <c r="M205" s="274"/>
      <c r="N205" s="275"/>
      <c r="O205" s="75"/>
      <c r="P205" s="75"/>
      <c r="Q205" s="75"/>
      <c r="R205" s="75"/>
      <c r="S205" s="75"/>
      <c r="T205" s="76"/>
      <c r="U205" s="27"/>
      <c r="V205" s="27"/>
      <c r="W205" s="27"/>
      <c r="X205" s="27"/>
      <c r="Y205" s="27"/>
      <c r="Z205" s="27"/>
      <c r="AA205" s="27"/>
      <c r="AB205" s="27"/>
      <c r="AC205" s="27"/>
      <c r="AD205" s="27"/>
      <c r="AE205" s="27"/>
      <c r="AT205" s="8" t="s">
        <v>120</v>
      </c>
      <c r="AU205" s="8" t="s">
        <v>77</v>
      </c>
    </row>
    <row r="206" spans="1:47" s="33" customFormat="1" ht="78">
      <c r="A206" s="27"/>
      <c r="B206" s="28"/>
      <c r="C206" s="27"/>
      <c r="D206" s="272" t="s">
        <v>122</v>
      </c>
      <c r="E206" s="27"/>
      <c r="F206" s="276" t="s">
        <v>262</v>
      </c>
      <c r="G206" s="27"/>
      <c r="H206" s="27"/>
      <c r="I206" s="27"/>
      <c r="J206" s="27"/>
      <c r="K206" s="27"/>
      <c r="L206" s="28"/>
      <c r="M206" s="274"/>
      <c r="N206" s="275"/>
      <c r="O206" s="75"/>
      <c r="P206" s="75"/>
      <c r="Q206" s="75"/>
      <c r="R206" s="75"/>
      <c r="S206" s="75"/>
      <c r="T206" s="76"/>
      <c r="U206" s="27"/>
      <c r="V206" s="27"/>
      <c r="W206" s="27"/>
      <c r="X206" s="27"/>
      <c r="Y206" s="27"/>
      <c r="Z206" s="27"/>
      <c r="AA206" s="27"/>
      <c r="AB206" s="27"/>
      <c r="AC206" s="27"/>
      <c r="AD206" s="27"/>
      <c r="AE206" s="27"/>
      <c r="AT206" s="8" t="s">
        <v>122</v>
      </c>
      <c r="AU206" s="8" t="s">
        <v>77</v>
      </c>
    </row>
    <row r="207" spans="1:65" s="33" customFormat="1" ht="16.5" customHeight="1">
      <c r="A207" s="27"/>
      <c r="B207" s="28"/>
      <c r="C207" s="285" t="s">
        <v>263</v>
      </c>
      <c r="D207" s="285" t="s">
        <v>184</v>
      </c>
      <c r="E207" s="286" t="s">
        <v>264</v>
      </c>
      <c r="F207" s="287" t="s">
        <v>265</v>
      </c>
      <c r="G207" s="288" t="s">
        <v>259</v>
      </c>
      <c r="H207" s="289">
        <v>2</v>
      </c>
      <c r="I207" s="298"/>
      <c r="J207" s="290">
        <f>ROUND(I207*H207,2)</f>
        <v>0</v>
      </c>
      <c r="K207" s="287" t="s">
        <v>117</v>
      </c>
      <c r="L207" s="291"/>
      <c r="M207" s="292" t="s">
        <v>1</v>
      </c>
      <c r="N207" s="293" t="s">
        <v>33</v>
      </c>
      <c r="O207" s="268">
        <v>0</v>
      </c>
      <c r="P207" s="268">
        <f>O207*H207</f>
        <v>0</v>
      </c>
      <c r="Q207" s="268">
        <v>0.0013</v>
      </c>
      <c r="R207" s="268">
        <f>Q207*H207</f>
        <v>0.0026</v>
      </c>
      <c r="S207" s="268">
        <v>0</v>
      </c>
      <c r="T207" s="269">
        <f>S207*H207</f>
        <v>0</v>
      </c>
      <c r="U207" s="27"/>
      <c r="V207" s="27"/>
      <c r="W207" s="27"/>
      <c r="X207" s="27"/>
      <c r="Y207" s="27"/>
      <c r="Z207" s="27"/>
      <c r="AA207" s="27"/>
      <c r="AB207" s="27"/>
      <c r="AC207" s="27"/>
      <c r="AD207" s="27"/>
      <c r="AE207" s="27"/>
      <c r="AR207" s="270" t="s">
        <v>163</v>
      </c>
      <c r="AT207" s="270" t="s">
        <v>184</v>
      </c>
      <c r="AU207" s="270" t="s">
        <v>77</v>
      </c>
      <c r="AY207" s="8" t="s">
        <v>111</v>
      </c>
      <c r="BE207" s="271">
        <f>IF(N207="základní",J207,0)</f>
        <v>0</v>
      </c>
      <c r="BF207" s="271">
        <f>IF(N207="snížená",J207,0)</f>
        <v>0</v>
      </c>
      <c r="BG207" s="271">
        <f>IF(N207="zákl. přenesená",J207,0)</f>
        <v>0</v>
      </c>
      <c r="BH207" s="271">
        <f>IF(N207="sníž. přenesená",J207,0)</f>
        <v>0</v>
      </c>
      <c r="BI207" s="271">
        <f>IF(N207="nulová",J207,0)</f>
        <v>0</v>
      </c>
      <c r="BJ207" s="8" t="s">
        <v>75</v>
      </c>
      <c r="BK207" s="271">
        <f>ROUND(I207*H207,2)</f>
        <v>0</v>
      </c>
      <c r="BL207" s="8" t="s">
        <v>118</v>
      </c>
      <c r="BM207" s="270" t="s">
        <v>266</v>
      </c>
    </row>
    <row r="208" spans="1:47" s="33" customFormat="1" ht="12">
      <c r="A208" s="27"/>
      <c r="B208" s="28"/>
      <c r="C208" s="27"/>
      <c r="D208" s="272" t="s">
        <v>120</v>
      </c>
      <c r="E208" s="27"/>
      <c r="F208" s="273" t="s">
        <v>265</v>
      </c>
      <c r="G208" s="27"/>
      <c r="H208" s="27"/>
      <c r="I208" s="27"/>
      <c r="J208" s="27"/>
      <c r="K208" s="27"/>
      <c r="L208" s="28"/>
      <c r="M208" s="274"/>
      <c r="N208" s="275"/>
      <c r="O208" s="75"/>
      <c r="P208" s="75"/>
      <c r="Q208" s="75"/>
      <c r="R208" s="75"/>
      <c r="S208" s="75"/>
      <c r="T208" s="76"/>
      <c r="U208" s="27"/>
      <c r="V208" s="27"/>
      <c r="W208" s="27"/>
      <c r="X208" s="27"/>
      <c r="Y208" s="27"/>
      <c r="Z208" s="27"/>
      <c r="AA208" s="27"/>
      <c r="AB208" s="27"/>
      <c r="AC208" s="27"/>
      <c r="AD208" s="27"/>
      <c r="AE208" s="27"/>
      <c r="AT208" s="8" t="s">
        <v>120</v>
      </c>
      <c r="AU208" s="8" t="s">
        <v>77</v>
      </c>
    </row>
    <row r="209" spans="1:65" s="33" customFormat="1" ht="16.5" customHeight="1">
      <c r="A209" s="27"/>
      <c r="B209" s="28"/>
      <c r="C209" s="285" t="s">
        <v>267</v>
      </c>
      <c r="D209" s="285" t="s">
        <v>184</v>
      </c>
      <c r="E209" s="286" t="s">
        <v>268</v>
      </c>
      <c r="F209" s="287" t="s">
        <v>269</v>
      </c>
      <c r="G209" s="288" t="s">
        <v>259</v>
      </c>
      <c r="H209" s="289">
        <v>1</v>
      </c>
      <c r="I209" s="298"/>
      <c r="J209" s="290">
        <f>ROUND(I209*H209,2)</f>
        <v>0</v>
      </c>
      <c r="K209" s="287" t="s">
        <v>117</v>
      </c>
      <c r="L209" s="291"/>
      <c r="M209" s="292" t="s">
        <v>1</v>
      </c>
      <c r="N209" s="293" t="s">
        <v>33</v>
      </c>
      <c r="O209" s="268">
        <v>0</v>
      </c>
      <c r="P209" s="268">
        <f>O209*H209</f>
        <v>0</v>
      </c>
      <c r="Q209" s="268">
        <v>0.0026</v>
      </c>
      <c r="R209" s="268">
        <f>Q209*H209</f>
        <v>0.0026</v>
      </c>
      <c r="S209" s="268">
        <v>0</v>
      </c>
      <c r="T209" s="269">
        <f>S209*H209</f>
        <v>0</v>
      </c>
      <c r="U209" s="27"/>
      <c r="V209" s="27"/>
      <c r="W209" s="27"/>
      <c r="X209" s="27"/>
      <c r="Y209" s="27"/>
      <c r="Z209" s="27"/>
      <c r="AA209" s="27"/>
      <c r="AB209" s="27"/>
      <c r="AC209" s="27"/>
      <c r="AD209" s="27"/>
      <c r="AE209" s="27"/>
      <c r="AR209" s="270" t="s">
        <v>163</v>
      </c>
      <c r="AT209" s="270" t="s">
        <v>184</v>
      </c>
      <c r="AU209" s="270" t="s">
        <v>77</v>
      </c>
      <c r="AY209" s="8" t="s">
        <v>111</v>
      </c>
      <c r="BE209" s="271">
        <f>IF(N209="základní",J209,0)</f>
        <v>0</v>
      </c>
      <c r="BF209" s="271">
        <f>IF(N209="snížená",J209,0)</f>
        <v>0</v>
      </c>
      <c r="BG209" s="271">
        <f>IF(N209="zákl. přenesená",J209,0)</f>
        <v>0</v>
      </c>
      <c r="BH209" s="271">
        <f>IF(N209="sníž. přenesená",J209,0)</f>
        <v>0</v>
      </c>
      <c r="BI209" s="271">
        <f>IF(N209="nulová",J209,0)</f>
        <v>0</v>
      </c>
      <c r="BJ209" s="8" t="s">
        <v>75</v>
      </c>
      <c r="BK209" s="271">
        <f>ROUND(I209*H209,2)</f>
        <v>0</v>
      </c>
      <c r="BL209" s="8" t="s">
        <v>118</v>
      </c>
      <c r="BM209" s="270" t="s">
        <v>270</v>
      </c>
    </row>
    <row r="210" spans="1:47" s="33" customFormat="1" ht="12">
      <c r="A210" s="27"/>
      <c r="B210" s="28"/>
      <c r="C210" s="27"/>
      <c r="D210" s="272" t="s">
        <v>120</v>
      </c>
      <c r="E210" s="27"/>
      <c r="F210" s="273" t="s">
        <v>269</v>
      </c>
      <c r="G210" s="27"/>
      <c r="H210" s="27"/>
      <c r="I210" s="27"/>
      <c r="J210" s="27"/>
      <c r="K210" s="27"/>
      <c r="L210" s="28"/>
      <c r="M210" s="274"/>
      <c r="N210" s="275"/>
      <c r="O210" s="75"/>
      <c r="P210" s="75"/>
      <c r="Q210" s="75"/>
      <c r="R210" s="75"/>
      <c r="S210" s="75"/>
      <c r="T210" s="76"/>
      <c r="U210" s="27"/>
      <c r="V210" s="27"/>
      <c r="W210" s="27"/>
      <c r="X210" s="27"/>
      <c r="Y210" s="27"/>
      <c r="Z210" s="27"/>
      <c r="AA210" s="27"/>
      <c r="AB210" s="27"/>
      <c r="AC210" s="27"/>
      <c r="AD210" s="27"/>
      <c r="AE210" s="27"/>
      <c r="AT210" s="8" t="s">
        <v>120</v>
      </c>
      <c r="AU210" s="8" t="s">
        <v>77</v>
      </c>
    </row>
    <row r="211" spans="1:65" s="33" customFormat="1" ht="16.5" customHeight="1">
      <c r="A211" s="27"/>
      <c r="B211" s="28"/>
      <c r="C211" s="260" t="s">
        <v>271</v>
      </c>
      <c r="D211" s="260" t="s">
        <v>113</v>
      </c>
      <c r="E211" s="261" t="s">
        <v>272</v>
      </c>
      <c r="F211" s="262" t="s">
        <v>273</v>
      </c>
      <c r="G211" s="263" t="s">
        <v>259</v>
      </c>
      <c r="H211" s="264">
        <v>3</v>
      </c>
      <c r="I211" s="297"/>
      <c r="J211" s="265">
        <f>ROUND(I211*H211,2)</f>
        <v>0</v>
      </c>
      <c r="K211" s="262" t="s">
        <v>117</v>
      </c>
      <c r="L211" s="28"/>
      <c r="M211" s="266" t="s">
        <v>1</v>
      </c>
      <c r="N211" s="267" t="s">
        <v>33</v>
      </c>
      <c r="O211" s="268">
        <v>0.549</v>
      </c>
      <c r="P211" s="268">
        <f>O211*H211</f>
        <v>1.6470000000000002</v>
      </c>
      <c r="Q211" s="268">
        <v>0.11241</v>
      </c>
      <c r="R211" s="268">
        <f>Q211*H211</f>
        <v>0.33723</v>
      </c>
      <c r="S211" s="268">
        <v>0</v>
      </c>
      <c r="T211" s="269">
        <f>S211*H211</f>
        <v>0</v>
      </c>
      <c r="U211" s="27"/>
      <c r="V211" s="27"/>
      <c r="W211" s="27"/>
      <c r="X211" s="27"/>
      <c r="Y211" s="27"/>
      <c r="Z211" s="27"/>
      <c r="AA211" s="27"/>
      <c r="AB211" s="27"/>
      <c r="AC211" s="27"/>
      <c r="AD211" s="27"/>
      <c r="AE211" s="27"/>
      <c r="AR211" s="270" t="s">
        <v>118</v>
      </c>
      <c r="AT211" s="270" t="s">
        <v>113</v>
      </c>
      <c r="AU211" s="270" t="s">
        <v>77</v>
      </c>
      <c r="AY211" s="8" t="s">
        <v>111</v>
      </c>
      <c r="BE211" s="271">
        <f>IF(N211="základní",J211,0)</f>
        <v>0</v>
      </c>
      <c r="BF211" s="271">
        <f>IF(N211="snížená",J211,0)</f>
        <v>0</v>
      </c>
      <c r="BG211" s="271">
        <f>IF(N211="zákl. přenesená",J211,0)</f>
        <v>0</v>
      </c>
      <c r="BH211" s="271">
        <f>IF(N211="sníž. přenesená",J211,0)</f>
        <v>0</v>
      </c>
      <c r="BI211" s="271">
        <f>IF(N211="nulová",J211,0)</f>
        <v>0</v>
      </c>
      <c r="BJ211" s="8" t="s">
        <v>75</v>
      </c>
      <c r="BK211" s="271">
        <f>ROUND(I211*H211,2)</f>
        <v>0</v>
      </c>
      <c r="BL211" s="8" t="s">
        <v>118</v>
      </c>
      <c r="BM211" s="270" t="s">
        <v>274</v>
      </c>
    </row>
    <row r="212" spans="1:47" s="33" customFormat="1" ht="12">
      <c r="A212" s="27"/>
      <c r="B212" s="28"/>
      <c r="C212" s="27"/>
      <c r="D212" s="272" t="s">
        <v>120</v>
      </c>
      <c r="E212" s="27"/>
      <c r="F212" s="273" t="s">
        <v>275</v>
      </c>
      <c r="G212" s="27"/>
      <c r="H212" s="27"/>
      <c r="I212" s="27"/>
      <c r="J212" s="27"/>
      <c r="K212" s="27"/>
      <c r="L212" s="28"/>
      <c r="M212" s="274"/>
      <c r="N212" s="275"/>
      <c r="O212" s="75"/>
      <c r="P212" s="75"/>
      <c r="Q212" s="75"/>
      <c r="R212" s="75"/>
      <c r="S212" s="75"/>
      <c r="T212" s="76"/>
      <c r="U212" s="27"/>
      <c r="V212" s="27"/>
      <c r="W212" s="27"/>
      <c r="X212" s="27"/>
      <c r="Y212" s="27"/>
      <c r="Z212" s="27"/>
      <c r="AA212" s="27"/>
      <c r="AB212" s="27"/>
      <c r="AC212" s="27"/>
      <c r="AD212" s="27"/>
      <c r="AE212" s="27"/>
      <c r="AT212" s="8" t="s">
        <v>120</v>
      </c>
      <c r="AU212" s="8" t="s">
        <v>77</v>
      </c>
    </row>
    <row r="213" spans="1:47" s="33" customFormat="1" ht="48.75">
      <c r="A213" s="27"/>
      <c r="B213" s="28"/>
      <c r="C213" s="27"/>
      <c r="D213" s="272" t="s">
        <v>122</v>
      </c>
      <c r="E213" s="27"/>
      <c r="F213" s="276" t="s">
        <v>276</v>
      </c>
      <c r="G213" s="27"/>
      <c r="H213" s="27"/>
      <c r="I213" s="27"/>
      <c r="J213" s="27"/>
      <c r="K213" s="27"/>
      <c r="L213" s="28"/>
      <c r="M213" s="274"/>
      <c r="N213" s="275"/>
      <c r="O213" s="75"/>
      <c r="P213" s="75"/>
      <c r="Q213" s="75"/>
      <c r="R213" s="75"/>
      <c r="S213" s="75"/>
      <c r="T213" s="76"/>
      <c r="U213" s="27"/>
      <c r="V213" s="27"/>
      <c r="W213" s="27"/>
      <c r="X213" s="27"/>
      <c r="Y213" s="27"/>
      <c r="Z213" s="27"/>
      <c r="AA213" s="27"/>
      <c r="AB213" s="27"/>
      <c r="AC213" s="27"/>
      <c r="AD213" s="27"/>
      <c r="AE213" s="27"/>
      <c r="AT213" s="8" t="s">
        <v>122</v>
      </c>
      <c r="AU213" s="8" t="s">
        <v>77</v>
      </c>
    </row>
    <row r="214" spans="1:65" s="33" customFormat="1" ht="16.5" customHeight="1">
      <c r="A214" s="27"/>
      <c r="B214" s="28"/>
      <c r="C214" s="285" t="s">
        <v>277</v>
      </c>
      <c r="D214" s="285" t="s">
        <v>184</v>
      </c>
      <c r="E214" s="286" t="s">
        <v>278</v>
      </c>
      <c r="F214" s="287" t="s">
        <v>279</v>
      </c>
      <c r="G214" s="288" t="s">
        <v>259</v>
      </c>
      <c r="H214" s="289">
        <v>1</v>
      </c>
      <c r="I214" s="298"/>
      <c r="J214" s="290">
        <f>ROUND(I214*H214,2)</f>
        <v>0</v>
      </c>
      <c r="K214" s="287" t="s">
        <v>117</v>
      </c>
      <c r="L214" s="291"/>
      <c r="M214" s="292" t="s">
        <v>1</v>
      </c>
      <c r="N214" s="293" t="s">
        <v>33</v>
      </c>
      <c r="O214" s="268">
        <v>0</v>
      </c>
      <c r="P214" s="268">
        <f>O214*H214</f>
        <v>0</v>
      </c>
      <c r="Q214" s="268">
        <v>0.0025</v>
      </c>
      <c r="R214" s="268">
        <f>Q214*H214</f>
        <v>0.0025</v>
      </c>
      <c r="S214" s="268">
        <v>0</v>
      </c>
      <c r="T214" s="269">
        <f>S214*H214</f>
        <v>0</v>
      </c>
      <c r="U214" s="27"/>
      <c r="V214" s="27"/>
      <c r="W214" s="27"/>
      <c r="X214" s="27"/>
      <c r="Y214" s="27"/>
      <c r="Z214" s="27"/>
      <c r="AA214" s="27"/>
      <c r="AB214" s="27"/>
      <c r="AC214" s="27"/>
      <c r="AD214" s="27"/>
      <c r="AE214" s="27"/>
      <c r="AR214" s="270" t="s">
        <v>163</v>
      </c>
      <c r="AT214" s="270" t="s">
        <v>184</v>
      </c>
      <c r="AU214" s="270" t="s">
        <v>77</v>
      </c>
      <c r="AY214" s="8" t="s">
        <v>111</v>
      </c>
      <c r="BE214" s="271">
        <f>IF(N214="základní",J214,0)</f>
        <v>0</v>
      </c>
      <c r="BF214" s="271">
        <f>IF(N214="snížená",J214,0)</f>
        <v>0</v>
      </c>
      <c r="BG214" s="271">
        <f>IF(N214="zákl. přenesená",J214,0)</f>
        <v>0</v>
      </c>
      <c r="BH214" s="271">
        <f>IF(N214="sníž. přenesená",J214,0)</f>
        <v>0</v>
      </c>
      <c r="BI214" s="271">
        <f>IF(N214="nulová",J214,0)</f>
        <v>0</v>
      </c>
      <c r="BJ214" s="8" t="s">
        <v>75</v>
      </c>
      <c r="BK214" s="271">
        <f>ROUND(I214*H214,2)</f>
        <v>0</v>
      </c>
      <c r="BL214" s="8" t="s">
        <v>118</v>
      </c>
      <c r="BM214" s="270" t="s">
        <v>280</v>
      </c>
    </row>
    <row r="215" spans="1:47" s="33" customFormat="1" ht="12">
      <c r="A215" s="27"/>
      <c r="B215" s="28"/>
      <c r="C215" s="27"/>
      <c r="D215" s="272" t="s">
        <v>120</v>
      </c>
      <c r="E215" s="27"/>
      <c r="F215" s="273" t="s">
        <v>279</v>
      </c>
      <c r="G215" s="27"/>
      <c r="H215" s="27"/>
      <c r="I215" s="27"/>
      <c r="J215" s="27"/>
      <c r="K215" s="27"/>
      <c r="L215" s="28"/>
      <c r="M215" s="274"/>
      <c r="N215" s="275"/>
      <c r="O215" s="75"/>
      <c r="P215" s="75"/>
      <c r="Q215" s="75"/>
      <c r="R215" s="75"/>
      <c r="S215" s="75"/>
      <c r="T215" s="76"/>
      <c r="U215" s="27"/>
      <c r="V215" s="27"/>
      <c r="W215" s="27"/>
      <c r="X215" s="27"/>
      <c r="Y215" s="27"/>
      <c r="Z215" s="27"/>
      <c r="AA215" s="27"/>
      <c r="AB215" s="27"/>
      <c r="AC215" s="27"/>
      <c r="AD215" s="27"/>
      <c r="AE215" s="27"/>
      <c r="AT215" s="8" t="s">
        <v>120</v>
      </c>
      <c r="AU215" s="8" t="s">
        <v>77</v>
      </c>
    </row>
    <row r="216" spans="1:65" s="33" customFormat="1" ht="16.5" customHeight="1">
      <c r="A216" s="27"/>
      <c r="B216" s="28"/>
      <c r="C216" s="285" t="s">
        <v>281</v>
      </c>
      <c r="D216" s="285" t="s">
        <v>184</v>
      </c>
      <c r="E216" s="286" t="s">
        <v>282</v>
      </c>
      <c r="F216" s="287" t="s">
        <v>283</v>
      </c>
      <c r="G216" s="288" t="s">
        <v>259</v>
      </c>
      <c r="H216" s="289">
        <v>2</v>
      </c>
      <c r="I216" s="298"/>
      <c r="J216" s="290">
        <f>ROUND(I216*H216,2)</f>
        <v>0</v>
      </c>
      <c r="K216" s="287" t="s">
        <v>1</v>
      </c>
      <c r="L216" s="291"/>
      <c r="M216" s="292" t="s">
        <v>1</v>
      </c>
      <c r="N216" s="293" t="s">
        <v>33</v>
      </c>
      <c r="O216" s="268">
        <v>0</v>
      </c>
      <c r="P216" s="268">
        <f>O216*H216</f>
        <v>0</v>
      </c>
      <c r="Q216" s="268">
        <v>0.0061</v>
      </c>
      <c r="R216" s="268">
        <f>Q216*H216</f>
        <v>0.0122</v>
      </c>
      <c r="S216" s="268">
        <v>0</v>
      </c>
      <c r="T216" s="269">
        <f>S216*H216</f>
        <v>0</v>
      </c>
      <c r="U216" s="27"/>
      <c r="V216" s="27"/>
      <c r="W216" s="27"/>
      <c r="X216" s="27"/>
      <c r="Y216" s="27"/>
      <c r="Z216" s="27"/>
      <c r="AA216" s="27"/>
      <c r="AB216" s="27"/>
      <c r="AC216" s="27"/>
      <c r="AD216" s="27"/>
      <c r="AE216" s="27"/>
      <c r="AR216" s="270" t="s">
        <v>163</v>
      </c>
      <c r="AT216" s="270" t="s">
        <v>184</v>
      </c>
      <c r="AU216" s="270" t="s">
        <v>77</v>
      </c>
      <c r="AY216" s="8" t="s">
        <v>111</v>
      </c>
      <c r="BE216" s="271">
        <f>IF(N216="základní",J216,0)</f>
        <v>0</v>
      </c>
      <c r="BF216" s="271">
        <f>IF(N216="snížená",J216,0)</f>
        <v>0</v>
      </c>
      <c r="BG216" s="271">
        <f>IF(N216="zákl. přenesená",J216,0)</f>
        <v>0</v>
      </c>
      <c r="BH216" s="271">
        <f>IF(N216="sníž. přenesená",J216,0)</f>
        <v>0</v>
      </c>
      <c r="BI216" s="271">
        <f>IF(N216="nulová",J216,0)</f>
        <v>0</v>
      </c>
      <c r="BJ216" s="8" t="s">
        <v>75</v>
      </c>
      <c r="BK216" s="271">
        <f>ROUND(I216*H216,2)</f>
        <v>0</v>
      </c>
      <c r="BL216" s="8" t="s">
        <v>118</v>
      </c>
      <c r="BM216" s="270" t="s">
        <v>284</v>
      </c>
    </row>
    <row r="217" spans="1:47" s="33" customFormat="1" ht="12">
      <c r="A217" s="27"/>
      <c r="B217" s="28"/>
      <c r="C217" s="27"/>
      <c r="D217" s="272" t="s">
        <v>120</v>
      </c>
      <c r="E217" s="27"/>
      <c r="F217" s="273" t="s">
        <v>285</v>
      </c>
      <c r="G217" s="27"/>
      <c r="H217" s="27"/>
      <c r="I217" s="27"/>
      <c r="J217" s="27"/>
      <c r="K217" s="27"/>
      <c r="L217" s="28"/>
      <c r="M217" s="274"/>
      <c r="N217" s="275"/>
      <c r="O217" s="75"/>
      <c r="P217" s="75"/>
      <c r="Q217" s="75"/>
      <c r="R217" s="75"/>
      <c r="S217" s="75"/>
      <c r="T217" s="76"/>
      <c r="U217" s="27"/>
      <c r="V217" s="27"/>
      <c r="W217" s="27"/>
      <c r="X217" s="27"/>
      <c r="Y217" s="27"/>
      <c r="Z217" s="27"/>
      <c r="AA217" s="27"/>
      <c r="AB217" s="27"/>
      <c r="AC217" s="27"/>
      <c r="AD217" s="27"/>
      <c r="AE217" s="27"/>
      <c r="AT217" s="8" t="s">
        <v>120</v>
      </c>
      <c r="AU217" s="8" t="s">
        <v>77</v>
      </c>
    </row>
    <row r="218" spans="1:65" s="33" customFormat="1" ht="16.5" customHeight="1">
      <c r="A218" s="27"/>
      <c r="B218" s="28"/>
      <c r="C218" s="260" t="s">
        <v>286</v>
      </c>
      <c r="D218" s="260" t="s">
        <v>113</v>
      </c>
      <c r="E218" s="261" t="s">
        <v>287</v>
      </c>
      <c r="F218" s="262" t="s">
        <v>288</v>
      </c>
      <c r="G218" s="263" t="s">
        <v>134</v>
      </c>
      <c r="H218" s="264">
        <v>31.35</v>
      </c>
      <c r="I218" s="297"/>
      <c r="J218" s="265">
        <f>ROUND(I218*H218,2)</f>
        <v>0</v>
      </c>
      <c r="K218" s="262" t="s">
        <v>117</v>
      </c>
      <c r="L218" s="28"/>
      <c r="M218" s="266" t="s">
        <v>1</v>
      </c>
      <c r="N218" s="267" t="s">
        <v>33</v>
      </c>
      <c r="O218" s="268">
        <v>0.003</v>
      </c>
      <c r="P218" s="268">
        <f>O218*H218</f>
        <v>0.09405000000000001</v>
      </c>
      <c r="Q218" s="268">
        <v>0.00033</v>
      </c>
      <c r="R218" s="268">
        <f>Q218*H218</f>
        <v>0.0103455</v>
      </c>
      <c r="S218" s="268">
        <v>0</v>
      </c>
      <c r="T218" s="269">
        <f>S218*H218</f>
        <v>0</v>
      </c>
      <c r="U218" s="27"/>
      <c r="V218" s="27"/>
      <c r="W218" s="27"/>
      <c r="X218" s="27"/>
      <c r="Y218" s="27"/>
      <c r="Z218" s="27"/>
      <c r="AA218" s="27"/>
      <c r="AB218" s="27"/>
      <c r="AC218" s="27"/>
      <c r="AD218" s="27"/>
      <c r="AE218" s="27"/>
      <c r="AR218" s="270" t="s">
        <v>118</v>
      </c>
      <c r="AT218" s="270" t="s">
        <v>113</v>
      </c>
      <c r="AU218" s="270" t="s">
        <v>77</v>
      </c>
      <c r="AY218" s="8" t="s">
        <v>111</v>
      </c>
      <c r="BE218" s="271">
        <f>IF(N218="základní",J218,0)</f>
        <v>0</v>
      </c>
      <c r="BF218" s="271">
        <f>IF(N218="snížená",J218,0)</f>
        <v>0</v>
      </c>
      <c r="BG218" s="271">
        <f>IF(N218="zákl. přenesená",J218,0)</f>
        <v>0</v>
      </c>
      <c r="BH218" s="271">
        <f>IF(N218="sníž. přenesená",J218,0)</f>
        <v>0</v>
      </c>
      <c r="BI218" s="271">
        <f>IF(N218="nulová",J218,0)</f>
        <v>0</v>
      </c>
      <c r="BJ218" s="8" t="s">
        <v>75</v>
      </c>
      <c r="BK218" s="271">
        <f>ROUND(I218*H218,2)</f>
        <v>0</v>
      </c>
      <c r="BL218" s="8" t="s">
        <v>118</v>
      </c>
      <c r="BM218" s="270" t="s">
        <v>289</v>
      </c>
    </row>
    <row r="219" spans="1:47" s="33" customFormat="1" ht="12">
      <c r="A219" s="27"/>
      <c r="B219" s="28"/>
      <c r="C219" s="27"/>
      <c r="D219" s="272" t="s">
        <v>120</v>
      </c>
      <c r="E219" s="27"/>
      <c r="F219" s="273" t="s">
        <v>290</v>
      </c>
      <c r="G219" s="27"/>
      <c r="H219" s="27"/>
      <c r="I219" s="27"/>
      <c r="J219" s="27"/>
      <c r="K219" s="27"/>
      <c r="L219" s="28"/>
      <c r="M219" s="274"/>
      <c r="N219" s="275"/>
      <c r="O219" s="75"/>
      <c r="P219" s="75"/>
      <c r="Q219" s="75"/>
      <c r="R219" s="75"/>
      <c r="S219" s="75"/>
      <c r="T219" s="76"/>
      <c r="U219" s="27"/>
      <c r="V219" s="27"/>
      <c r="W219" s="27"/>
      <c r="X219" s="27"/>
      <c r="Y219" s="27"/>
      <c r="Z219" s="27"/>
      <c r="AA219" s="27"/>
      <c r="AB219" s="27"/>
      <c r="AC219" s="27"/>
      <c r="AD219" s="27"/>
      <c r="AE219" s="27"/>
      <c r="AT219" s="8" t="s">
        <v>120</v>
      </c>
      <c r="AU219" s="8" t="s">
        <v>77</v>
      </c>
    </row>
    <row r="220" spans="1:47" s="33" customFormat="1" ht="58.5">
      <c r="A220" s="27"/>
      <c r="B220" s="28"/>
      <c r="C220" s="27"/>
      <c r="D220" s="272" t="s">
        <v>122</v>
      </c>
      <c r="E220" s="27"/>
      <c r="F220" s="276" t="s">
        <v>291</v>
      </c>
      <c r="G220" s="27"/>
      <c r="H220" s="27"/>
      <c r="I220" s="27"/>
      <c r="J220" s="27"/>
      <c r="K220" s="27"/>
      <c r="L220" s="28"/>
      <c r="M220" s="274"/>
      <c r="N220" s="275"/>
      <c r="O220" s="75"/>
      <c r="P220" s="75"/>
      <c r="Q220" s="75"/>
      <c r="R220" s="75"/>
      <c r="S220" s="75"/>
      <c r="T220" s="76"/>
      <c r="U220" s="27"/>
      <c r="V220" s="27"/>
      <c r="W220" s="27"/>
      <c r="X220" s="27"/>
      <c r="Y220" s="27"/>
      <c r="Z220" s="27"/>
      <c r="AA220" s="27"/>
      <c r="AB220" s="27"/>
      <c r="AC220" s="27"/>
      <c r="AD220" s="27"/>
      <c r="AE220" s="27"/>
      <c r="AT220" s="8" t="s">
        <v>122</v>
      </c>
      <c r="AU220" s="8" t="s">
        <v>77</v>
      </c>
    </row>
    <row r="221" spans="1:65" s="33" customFormat="1" ht="16.5" customHeight="1">
      <c r="A221" s="27"/>
      <c r="B221" s="28"/>
      <c r="C221" s="260" t="s">
        <v>292</v>
      </c>
      <c r="D221" s="260" t="s">
        <v>113</v>
      </c>
      <c r="E221" s="261" t="s">
        <v>293</v>
      </c>
      <c r="F221" s="262" t="s">
        <v>294</v>
      </c>
      <c r="G221" s="263" t="s">
        <v>134</v>
      </c>
      <c r="H221" s="264">
        <v>36.4</v>
      </c>
      <c r="I221" s="297"/>
      <c r="J221" s="265">
        <f>ROUND(I221*H221,2)</f>
        <v>0</v>
      </c>
      <c r="K221" s="262" t="s">
        <v>117</v>
      </c>
      <c r="L221" s="28"/>
      <c r="M221" s="266" t="s">
        <v>1</v>
      </c>
      <c r="N221" s="267" t="s">
        <v>33</v>
      </c>
      <c r="O221" s="268">
        <v>0.003</v>
      </c>
      <c r="P221" s="268">
        <f>O221*H221</f>
        <v>0.10919999999999999</v>
      </c>
      <c r="Q221" s="268">
        <v>0.00038</v>
      </c>
      <c r="R221" s="268">
        <f>Q221*H221</f>
        <v>0.013832</v>
      </c>
      <c r="S221" s="268">
        <v>0</v>
      </c>
      <c r="T221" s="269">
        <f>S221*H221</f>
        <v>0</v>
      </c>
      <c r="U221" s="27"/>
      <c r="V221" s="27"/>
      <c r="W221" s="27"/>
      <c r="X221" s="27"/>
      <c r="Y221" s="27"/>
      <c r="Z221" s="27"/>
      <c r="AA221" s="27"/>
      <c r="AB221" s="27"/>
      <c r="AC221" s="27"/>
      <c r="AD221" s="27"/>
      <c r="AE221" s="27"/>
      <c r="AR221" s="270" t="s">
        <v>118</v>
      </c>
      <c r="AT221" s="270" t="s">
        <v>113</v>
      </c>
      <c r="AU221" s="270" t="s">
        <v>77</v>
      </c>
      <c r="AY221" s="8" t="s">
        <v>111</v>
      </c>
      <c r="BE221" s="271">
        <f>IF(N221="základní",J221,0)</f>
        <v>0</v>
      </c>
      <c r="BF221" s="271">
        <f>IF(N221="snížená",J221,0)</f>
        <v>0</v>
      </c>
      <c r="BG221" s="271">
        <f>IF(N221="zákl. přenesená",J221,0)</f>
        <v>0</v>
      </c>
      <c r="BH221" s="271">
        <f>IF(N221="sníž. přenesená",J221,0)</f>
        <v>0</v>
      </c>
      <c r="BI221" s="271">
        <f>IF(N221="nulová",J221,0)</f>
        <v>0</v>
      </c>
      <c r="BJ221" s="8" t="s">
        <v>75</v>
      </c>
      <c r="BK221" s="271">
        <f>ROUND(I221*H221,2)</f>
        <v>0</v>
      </c>
      <c r="BL221" s="8" t="s">
        <v>118</v>
      </c>
      <c r="BM221" s="270" t="s">
        <v>295</v>
      </c>
    </row>
    <row r="222" spans="1:47" s="33" customFormat="1" ht="12">
      <c r="A222" s="27"/>
      <c r="B222" s="28"/>
      <c r="C222" s="27"/>
      <c r="D222" s="272" t="s">
        <v>120</v>
      </c>
      <c r="E222" s="27"/>
      <c r="F222" s="273" t="s">
        <v>296</v>
      </c>
      <c r="G222" s="27"/>
      <c r="H222" s="27"/>
      <c r="I222" s="27"/>
      <c r="J222" s="27"/>
      <c r="K222" s="27"/>
      <c r="L222" s="28"/>
      <c r="M222" s="274"/>
      <c r="N222" s="275"/>
      <c r="O222" s="75"/>
      <c r="P222" s="75"/>
      <c r="Q222" s="75"/>
      <c r="R222" s="75"/>
      <c r="S222" s="75"/>
      <c r="T222" s="76"/>
      <c r="U222" s="27"/>
      <c r="V222" s="27"/>
      <c r="W222" s="27"/>
      <c r="X222" s="27"/>
      <c r="Y222" s="27"/>
      <c r="Z222" s="27"/>
      <c r="AA222" s="27"/>
      <c r="AB222" s="27"/>
      <c r="AC222" s="27"/>
      <c r="AD222" s="27"/>
      <c r="AE222" s="27"/>
      <c r="AT222" s="8" t="s">
        <v>120</v>
      </c>
      <c r="AU222" s="8" t="s">
        <v>77</v>
      </c>
    </row>
    <row r="223" spans="1:47" s="33" customFormat="1" ht="58.5">
      <c r="A223" s="27"/>
      <c r="B223" s="28"/>
      <c r="C223" s="27"/>
      <c r="D223" s="272" t="s">
        <v>122</v>
      </c>
      <c r="E223" s="27"/>
      <c r="F223" s="276" t="s">
        <v>291</v>
      </c>
      <c r="G223" s="27"/>
      <c r="H223" s="27"/>
      <c r="I223" s="27"/>
      <c r="J223" s="27"/>
      <c r="K223" s="27"/>
      <c r="L223" s="28"/>
      <c r="M223" s="274"/>
      <c r="N223" s="275"/>
      <c r="O223" s="75"/>
      <c r="P223" s="75"/>
      <c r="Q223" s="75"/>
      <c r="R223" s="75"/>
      <c r="S223" s="75"/>
      <c r="T223" s="76"/>
      <c r="U223" s="27"/>
      <c r="V223" s="27"/>
      <c r="W223" s="27"/>
      <c r="X223" s="27"/>
      <c r="Y223" s="27"/>
      <c r="Z223" s="27"/>
      <c r="AA223" s="27"/>
      <c r="AB223" s="27"/>
      <c r="AC223" s="27"/>
      <c r="AD223" s="27"/>
      <c r="AE223" s="27"/>
      <c r="AT223" s="8" t="s">
        <v>122</v>
      </c>
      <c r="AU223" s="8" t="s">
        <v>77</v>
      </c>
    </row>
    <row r="224" spans="1:65" s="33" customFormat="1" ht="16.5" customHeight="1">
      <c r="A224" s="27"/>
      <c r="B224" s="28"/>
      <c r="C224" s="260" t="s">
        <v>297</v>
      </c>
      <c r="D224" s="260" t="s">
        <v>113</v>
      </c>
      <c r="E224" s="261" t="s">
        <v>298</v>
      </c>
      <c r="F224" s="262" t="s">
        <v>299</v>
      </c>
      <c r="G224" s="263" t="s">
        <v>116</v>
      </c>
      <c r="H224" s="264">
        <v>21.1</v>
      </c>
      <c r="I224" s="297"/>
      <c r="J224" s="265">
        <f>ROUND(I224*H224,2)</f>
        <v>0</v>
      </c>
      <c r="K224" s="262" t="s">
        <v>117</v>
      </c>
      <c r="L224" s="28"/>
      <c r="M224" s="266" t="s">
        <v>1</v>
      </c>
      <c r="N224" s="267" t="s">
        <v>33</v>
      </c>
      <c r="O224" s="268">
        <v>0.129</v>
      </c>
      <c r="P224" s="268">
        <f>O224*H224</f>
        <v>2.7219</v>
      </c>
      <c r="Q224" s="268">
        <v>0.0026</v>
      </c>
      <c r="R224" s="268">
        <f>Q224*H224</f>
        <v>0.05486</v>
      </c>
      <c r="S224" s="268">
        <v>0</v>
      </c>
      <c r="T224" s="269">
        <f>S224*H224</f>
        <v>0</v>
      </c>
      <c r="U224" s="27"/>
      <c r="V224" s="27"/>
      <c r="W224" s="27"/>
      <c r="X224" s="27"/>
      <c r="Y224" s="27"/>
      <c r="Z224" s="27"/>
      <c r="AA224" s="27"/>
      <c r="AB224" s="27"/>
      <c r="AC224" s="27"/>
      <c r="AD224" s="27"/>
      <c r="AE224" s="27"/>
      <c r="AR224" s="270" t="s">
        <v>118</v>
      </c>
      <c r="AT224" s="270" t="s">
        <v>113</v>
      </c>
      <c r="AU224" s="270" t="s">
        <v>77</v>
      </c>
      <c r="AY224" s="8" t="s">
        <v>111</v>
      </c>
      <c r="BE224" s="271">
        <f>IF(N224="základní",J224,0)</f>
        <v>0</v>
      </c>
      <c r="BF224" s="271">
        <f>IF(N224="snížená",J224,0)</f>
        <v>0</v>
      </c>
      <c r="BG224" s="271">
        <f>IF(N224="zákl. přenesená",J224,0)</f>
        <v>0</v>
      </c>
      <c r="BH224" s="271">
        <f>IF(N224="sníž. přenesená",J224,0)</f>
        <v>0</v>
      </c>
      <c r="BI224" s="271">
        <f>IF(N224="nulová",J224,0)</f>
        <v>0</v>
      </c>
      <c r="BJ224" s="8" t="s">
        <v>75</v>
      </c>
      <c r="BK224" s="271">
        <f>ROUND(I224*H224,2)</f>
        <v>0</v>
      </c>
      <c r="BL224" s="8" t="s">
        <v>118</v>
      </c>
      <c r="BM224" s="270" t="s">
        <v>300</v>
      </c>
    </row>
    <row r="225" spans="1:47" s="33" customFormat="1" ht="12">
      <c r="A225" s="27"/>
      <c r="B225" s="28"/>
      <c r="C225" s="27"/>
      <c r="D225" s="272" t="s">
        <v>120</v>
      </c>
      <c r="E225" s="27"/>
      <c r="F225" s="273" t="s">
        <v>301</v>
      </c>
      <c r="G225" s="27"/>
      <c r="H225" s="27"/>
      <c r="I225" s="27"/>
      <c r="J225" s="27"/>
      <c r="K225" s="27"/>
      <c r="L225" s="28"/>
      <c r="M225" s="274"/>
      <c r="N225" s="275"/>
      <c r="O225" s="75"/>
      <c r="P225" s="75"/>
      <c r="Q225" s="75"/>
      <c r="R225" s="75"/>
      <c r="S225" s="75"/>
      <c r="T225" s="76"/>
      <c r="U225" s="27"/>
      <c r="V225" s="27"/>
      <c r="W225" s="27"/>
      <c r="X225" s="27"/>
      <c r="Y225" s="27"/>
      <c r="Z225" s="27"/>
      <c r="AA225" s="27"/>
      <c r="AB225" s="27"/>
      <c r="AC225" s="27"/>
      <c r="AD225" s="27"/>
      <c r="AE225" s="27"/>
      <c r="AT225" s="8" t="s">
        <v>120</v>
      </c>
      <c r="AU225" s="8" t="s">
        <v>77</v>
      </c>
    </row>
    <row r="226" spans="1:47" s="33" customFormat="1" ht="58.5">
      <c r="A226" s="27"/>
      <c r="B226" s="28"/>
      <c r="C226" s="27"/>
      <c r="D226" s="272" t="s">
        <v>122</v>
      </c>
      <c r="E226" s="27"/>
      <c r="F226" s="276" t="s">
        <v>291</v>
      </c>
      <c r="G226" s="27"/>
      <c r="H226" s="27"/>
      <c r="I226" s="27"/>
      <c r="J226" s="27"/>
      <c r="K226" s="27"/>
      <c r="L226" s="28"/>
      <c r="M226" s="274"/>
      <c r="N226" s="275"/>
      <c r="O226" s="75"/>
      <c r="P226" s="75"/>
      <c r="Q226" s="75"/>
      <c r="R226" s="75"/>
      <c r="S226" s="75"/>
      <c r="T226" s="76"/>
      <c r="U226" s="27"/>
      <c r="V226" s="27"/>
      <c r="W226" s="27"/>
      <c r="X226" s="27"/>
      <c r="Y226" s="27"/>
      <c r="Z226" s="27"/>
      <c r="AA226" s="27"/>
      <c r="AB226" s="27"/>
      <c r="AC226" s="27"/>
      <c r="AD226" s="27"/>
      <c r="AE226" s="27"/>
      <c r="AT226" s="8" t="s">
        <v>122</v>
      </c>
      <c r="AU226" s="8" t="s">
        <v>77</v>
      </c>
    </row>
    <row r="227" spans="1:65" s="33" customFormat="1" ht="16.5" customHeight="1">
      <c r="A227" s="27"/>
      <c r="B227" s="28"/>
      <c r="C227" s="260" t="s">
        <v>302</v>
      </c>
      <c r="D227" s="260" t="s">
        <v>113</v>
      </c>
      <c r="E227" s="261" t="s">
        <v>303</v>
      </c>
      <c r="F227" s="262" t="s">
        <v>304</v>
      </c>
      <c r="G227" s="263" t="s">
        <v>134</v>
      </c>
      <c r="H227" s="264">
        <v>13.1</v>
      </c>
      <c r="I227" s="297"/>
      <c r="J227" s="265">
        <f>ROUND(I227*H227,2)</f>
        <v>0</v>
      </c>
      <c r="K227" s="262" t="s">
        <v>117</v>
      </c>
      <c r="L227" s="28"/>
      <c r="M227" s="266" t="s">
        <v>1</v>
      </c>
      <c r="N227" s="267" t="s">
        <v>33</v>
      </c>
      <c r="O227" s="268">
        <v>0.1</v>
      </c>
      <c r="P227" s="268">
        <f>O227*H227</f>
        <v>1.31</v>
      </c>
      <c r="Q227" s="268">
        <v>0.00014</v>
      </c>
      <c r="R227" s="268">
        <f>Q227*H227</f>
        <v>0.0018339999999999997</v>
      </c>
      <c r="S227" s="268">
        <v>0</v>
      </c>
      <c r="T227" s="269">
        <f>S227*H227</f>
        <v>0</v>
      </c>
      <c r="U227" s="27"/>
      <c r="V227" s="27"/>
      <c r="W227" s="27"/>
      <c r="X227" s="27"/>
      <c r="Y227" s="27"/>
      <c r="Z227" s="27"/>
      <c r="AA227" s="27"/>
      <c r="AB227" s="27"/>
      <c r="AC227" s="27"/>
      <c r="AD227" s="27"/>
      <c r="AE227" s="27"/>
      <c r="AR227" s="270" t="s">
        <v>118</v>
      </c>
      <c r="AT227" s="270" t="s">
        <v>113</v>
      </c>
      <c r="AU227" s="270" t="s">
        <v>77</v>
      </c>
      <c r="AY227" s="8" t="s">
        <v>111</v>
      </c>
      <c r="BE227" s="271">
        <f>IF(N227="základní",J227,0)</f>
        <v>0</v>
      </c>
      <c r="BF227" s="271">
        <f>IF(N227="snížená",J227,0)</f>
        <v>0</v>
      </c>
      <c r="BG227" s="271">
        <f>IF(N227="zákl. přenesená",J227,0)</f>
        <v>0</v>
      </c>
      <c r="BH227" s="271">
        <f>IF(N227="sníž. přenesená",J227,0)</f>
        <v>0</v>
      </c>
      <c r="BI227" s="271">
        <f>IF(N227="nulová",J227,0)</f>
        <v>0</v>
      </c>
      <c r="BJ227" s="8" t="s">
        <v>75</v>
      </c>
      <c r="BK227" s="271">
        <f>ROUND(I227*H227,2)</f>
        <v>0</v>
      </c>
      <c r="BL227" s="8" t="s">
        <v>118</v>
      </c>
      <c r="BM227" s="270" t="s">
        <v>305</v>
      </c>
    </row>
    <row r="228" spans="1:47" s="33" customFormat="1" ht="12">
      <c r="A228" s="27"/>
      <c r="B228" s="28"/>
      <c r="C228" s="27"/>
      <c r="D228" s="272" t="s">
        <v>120</v>
      </c>
      <c r="E228" s="27"/>
      <c r="F228" s="273" t="s">
        <v>306</v>
      </c>
      <c r="G228" s="27"/>
      <c r="H228" s="27"/>
      <c r="I228" s="27"/>
      <c r="J228" s="27"/>
      <c r="K228" s="27"/>
      <c r="L228" s="28"/>
      <c r="M228" s="274"/>
      <c r="N228" s="275"/>
      <c r="O228" s="75"/>
      <c r="P228" s="75"/>
      <c r="Q228" s="75"/>
      <c r="R228" s="75"/>
      <c r="S228" s="75"/>
      <c r="T228" s="76"/>
      <c r="U228" s="27"/>
      <c r="V228" s="27"/>
      <c r="W228" s="27"/>
      <c r="X228" s="27"/>
      <c r="Y228" s="27"/>
      <c r="Z228" s="27"/>
      <c r="AA228" s="27"/>
      <c r="AB228" s="27"/>
      <c r="AC228" s="27"/>
      <c r="AD228" s="27"/>
      <c r="AE228" s="27"/>
      <c r="AT228" s="8" t="s">
        <v>120</v>
      </c>
      <c r="AU228" s="8" t="s">
        <v>77</v>
      </c>
    </row>
    <row r="229" spans="1:47" s="33" customFormat="1" ht="48.75">
      <c r="A229" s="27"/>
      <c r="B229" s="28"/>
      <c r="C229" s="27"/>
      <c r="D229" s="272" t="s">
        <v>122</v>
      </c>
      <c r="E229" s="27"/>
      <c r="F229" s="276" t="s">
        <v>307</v>
      </c>
      <c r="G229" s="27"/>
      <c r="H229" s="27"/>
      <c r="I229" s="27"/>
      <c r="J229" s="27"/>
      <c r="K229" s="27"/>
      <c r="L229" s="28"/>
      <c r="M229" s="274"/>
      <c r="N229" s="275"/>
      <c r="O229" s="75"/>
      <c r="P229" s="75"/>
      <c r="Q229" s="75"/>
      <c r="R229" s="75"/>
      <c r="S229" s="75"/>
      <c r="T229" s="76"/>
      <c r="U229" s="27"/>
      <c r="V229" s="27"/>
      <c r="W229" s="27"/>
      <c r="X229" s="27"/>
      <c r="Y229" s="27"/>
      <c r="Z229" s="27"/>
      <c r="AA229" s="27"/>
      <c r="AB229" s="27"/>
      <c r="AC229" s="27"/>
      <c r="AD229" s="27"/>
      <c r="AE229" s="27"/>
      <c r="AT229" s="8" t="s">
        <v>122</v>
      </c>
      <c r="AU229" s="8" t="s">
        <v>77</v>
      </c>
    </row>
    <row r="230" spans="1:65" s="33" customFormat="1" ht="16.5" customHeight="1">
      <c r="A230" s="27"/>
      <c r="B230" s="28"/>
      <c r="C230" s="260" t="s">
        <v>308</v>
      </c>
      <c r="D230" s="260" t="s">
        <v>113</v>
      </c>
      <c r="E230" s="261" t="s">
        <v>309</v>
      </c>
      <c r="F230" s="262" t="s">
        <v>310</v>
      </c>
      <c r="G230" s="263" t="s">
        <v>134</v>
      </c>
      <c r="H230" s="264">
        <v>65.55</v>
      </c>
      <c r="I230" s="297"/>
      <c r="J230" s="265">
        <f>ROUND(I230*H230,2)</f>
        <v>0</v>
      </c>
      <c r="K230" s="262" t="s">
        <v>117</v>
      </c>
      <c r="L230" s="28"/>
      <c r="M230" s="266" t="s">
        <v>1</v>
      </c>
      <c r="N230" s="267" t="s">
        <v>33</v>
      </c>
      <c r="O230" s="268">
        <v>0.016</v>
      </c>
      <c r="P230" s="268">
        <f>O230*H230</f>
        <v>1.0488</v>
      </c>
      <c r="Q230" s="268">
        <v>0</v>
      </c>
      <c r="R230" s="268">
        <f>Q230*H230</f>
        <v>0</v>
      </c>
      <c r="S230" s="268">
        <v>0</v>
      </c>
      <c r="T230" s="269">
        <f>S230*H230</f>
        <v>0</v>
      </c>
      <c r="U230" s="27"/>
      <c r="V230" s="27"/>
      <c r="W230" s="27"/>
      <c r="X230" s="27"/>
      <c r="Y230" s="27"/>
      <c r="Z230" s="27"/>
      <c r="AA230" s="27"/>
      <c r="AB230" s="27"/>
      <c r="AC230" s="27"/>
      <c r="AD230" s="27"/>
      <c r="AE230" s="27"/>
      <c r="AR230" s="270" t="s">
        <v>118</v>
      </c>
      <c r="AT230" s="270" t="s">
        <v>113</v>
      </c>
      <c r="AU230" s="270" t="s">
        <v>77</v>
      </c>
      <c r="AY230" s="8" t="s">
        <v>111</v>
      </c>
      <c r="BE230" s="271">
        <f>IF(N230="základní",J230,0)</f>
        <v>0</v>
      </c>
      <c r="BF230" s="271">
        <f>IF(N230="snížená",J230,0)</f>
        <v>0</v>
      </c>
      <c r="BG230" s="271">
        <f>IF(N230="zákl. přenesená",J230,0)</f>
        <v>0</v>
      </c>
      <c r="BH230" s="271">
        <f>IF(N230="sníž. přenesená",J230,0)</f>
        <v>0</v>
      </c>
      <c r="BI230" s="271">
        <f>IF(N230="nulová",J230,0)</f>
        <v>0</v>
      </c>
      <c r="BJ230" s="8" t="s">
        <v>75</v>
      </c>
      <c r="BK230" s="271">
        <f>ROUND(I230*H230,2)</f>
        <v>0</v>
      </c>
      <c r="BL230" s="8" t="s">
        <v>118</v>
      </c>
      <c r="BM230" s="270" t="s">
        <v>311</v>
      </c>
    </row>
    <row r="231" spans="1:47" s="33" customFormat="1" ht="12">
      <c r="A231" s="27"/>
      <c r="B231" s="28"/>
      <c r="C231" s="27"/>
      <c r="D231" s="272" t="s">
        <v>120</v>
      </c>
      <c r="E231" s="27"/>
      <c r="F231" s="273" t="s">
        <v>312</v>
      </c>
      <c r="G231" s="27"/>
      <c r="H231" s="27"/>
      <c r="I231" s="27"/>
      <c r="J231" s="27"/>
      <c r="K231" s="27"/>
      <c r="L231" s="28"/>
      <c r="M231" s="274"/>
      <c r="N231" s="275"/>
      <c r="O231" s="75"/>
      <c r="P231" s="75"/>
      <c r="Q231" s="75"/>
      <c r="R231" s="75"/>
      <c r="S231" s="75"/>
      <c r="T231" s="76"/>
      <c r="U231" s="27"/>
      <c r="V231" s="27"/>
      <c r="W231" s="27"/>
      <c r="X231" s="27"/>
      <c r="Y231" s="27"/>
      <c r="Z231" s="27"/>
      <c r="AA231" s="27"/>
      <c r="AB231" s="27"/>
      <c r="AC231" s="27"/>
      <c r="AD231" s="27"/>
      <c r="AE231" s="27"/>
      <c r="AT231" s="8" t="s">
        <v>120</v>
      </c>
      <c r="AU231" s="8" t="s">
        <v>77</v>
      </c>
    </row>
    <row r="232" spans="1:47" s="33" customFormat="1" ht="29.25">
      <c r="A232" s="27"/>
      <c r="B232" s="28"/>
      <c r="C232" s="27"/>
      <c r="D232" s="272" t="s">
        <v>122</v>
      </c>
      <c r="E232" s="27"/>
      <c r="F232" s="276" t="s">
        <v>313</v>
      </c>
      <c r="G232" s="27"/>
      <c r="H232" s="27"/>
      <c r="I232" s="27"/>
      <c r="J232" s="27"/>
      <c r="K232" s="27"/>
      <c r="L232" s="28"/>
      <c r="M232" s="274"/>
      <c r="N232" s="275"/>
      <c r="O232" s="75"/>
      <c r="P232" s="75"/>
      <c r="Q232" s="75"/>
      <c r="R232" s="75"/>
      <c r="S232" s="75"/>
      <c r="T232" s="76"/>
      <c r="U232" s="27"/>
      <c r="V232" s="27"/>
      <c r="W232" s="27"/>
      <c r="X232" s="27"/>
      <c r="Y232" s="27"/>
      <c r="Z232" s="27"/>
      <c r="AA232" s="27"/>
      <c r="AB232" s="27"/>
      <c r="AC232" s="27"/>
      <c r="AD232" s="27"/>
      <c r="AE232" s="27"/>
      <c r="AT232" s="8" t="s">
        <v>122</v>
      </c>
      <c r="AU232" s="8" t="s">
        <v>77</v>
      </c>
    </row>
    <row r="233" spans="2:51" s="277" customFormat="1" ht="12">
      <c r="B233" s="278"/>
      <c r="D233" s="272" t="s">
        <v>129</v>
      </c>
      <c r="E233" s="279" t="s">
        <v>1</v>
      </c>
      <c r="F233" s="280" t="s">
        <v>314</v>
      </c>
      <c r="H233" s="281">
        <v>65.55</v>
      </c>
      <c r="L233" s="278"/>
      <c r="M233" s="282"/>
      <c r="N233" s="283"/>
      <c r="O233" s="283"/>
      <c r="P233" s="283"/>
      <c r="Q233" s="283"/>
      <c r="R233" s="283"/>
      <c r="S233" s="283"/>
      <c r="T233" s="284"/>
      <c r="AT233" s="279" t="s">
        <v>129</v>
      </c>
      <c r="AU233" s="279" t="s">
        <v>77</v>
      </c>
      <c r="AV233" s="277" t="s">
        <v>77</v>
      </c>
      <c r="AW233" s="277" t="s">
        <v>25</v>
      </c>
      <c r="AX233" s="277" t="s">
        <v>75</v>
      </c>
      <c r="AY233" s="279" t="s">
        <v>111</v>
      </c>
    </row>
    <row r="234" spans="1:65" s="33" customFormat="1" ht="16.5" customHeight="1">
      <c r="A234" s="27"/>
      <c r="B234" s="28"/>
      <c r="C234" s="260" t="s">
        <v>315</v>
      </c>
      <c r="D234" s="260" t="s">
        <v>113</v>
      </c>
      <c r="E234" s="261" t="s">
        <v>316</v>
      </c>
      <c r="F234" s="262" t="s">
        <v>317</v>
      </c>
      <c r="G234" s="263" t="s">
        <v>116</v>
      </c>
      <c r="H234" s="264">
        <v>21.1</v>
      </c>
      <c r="I234" s="297"/>
      <c r="J234" s="265">
        <f>ROUND(I234*H234,2)</f>
        <v>0</v>
      </c>
      <c r="K234" s="262" t="s">
        <v>117</v>
      </c>
      <c r="L234" s="28"/>
      <c r="M234" s="266" t="s">
        <v>1</v>
      </c>
      <c r="N234" s="267" t="s">
        <v>33</v>
      </c>
      <c r="O234" s="268">
        <v>0.083</v>
      </c>
      <c r="P234" s="268">
        <f>O234*H234</f>
        <v>1.7513000000000003</v>
      </c>
      <c r="Q234" s="268">
        <v>1E-05</v>
      </c>
      <c r="R234" s="268">
        <f>Q234*H234</f>
        <v>0.00021100000000000003</v>
      </c>
      <c r="S234" s="268">
        <v>0</v>
      </c>
      <c r="T234" s="269">
        <f>S234*H234</f>
        <v>0</v>
      </c>
      <c r="U234" s="27"/>
      <c r="V234" s="27"/>
      <c r="W234" s="27"/>
      <c r="X234" s="27"/>
      <c r="Y234" s="27"/>
      <c r="Z234" s="27"/>
      <c r="AA234" s="27"/>
      <c r="AB234" s="27"/>
      <c r="AC234" s="27"/>
      <c r="AD234" s="27"/>
      <c r="AE234" s="27"/>
      <c r="AR234" s="270" t="s">
        <v>118</v>
      </c>
      <c r="AT234" s="270" t="s">
        <v>113</v>
      </c>
      <c r="AU234" s="270" t="s">
        <v>77</v>
      </c>
      <c r="AY234" s="8" t="s">
        <v>111</v>
      </c>
      <c r="BE234" s="271">
        <f>IF(N234="základní",J234,0)</f>
        <v>0</v>
      </c>
      <c r="BF234" s="271">
        <f>IF(N234="snížená",J234,0)</f>
        <v>0</v>
      </c>
      <c r="BG234" s="271">
        <f>IF(N234="zákl. přenesená",J234,0)</f>
        <v>0</v>
      </c>
      <c r="BH234" s="271">
        <f>IF(N234="sníž. přenesená",J234,0)</f>
        <v>0</v>
      </c>
      <c r="BI234" s="271">
        <f>IF(N234="nulová",J234,0)</f>
        <v>0</v>
      </c>
      <c r="BJ234" s="8" t="s">
        <v>75</v>
      </c>
      <c r="BK234" s="271">
        <f>ROUND(I234*H234,2)</f>
        <v>0</v>
      </c>
      <c r="BL234" s="8" t="s">
        <v>118</v>
      </c>
      <c r="BM234" s="270" t="s">
        <v>318</v>
      </c>
    </row>
    <row r="235" spans="1:47" s="33" customFormat="1" ht="12">
      <c r="A235" s="27"/>
      <c r="B235" s="28"/>
      <c r="C235" s="27"/>
      <c r="D235" s="272" t="s">
        <v>120</v>
      </c>
      <c r="E235" s="27"/>
      <c r="F235" s="273" t="s">
        <v>319</v>
      </c>
      <c r="G235" s="27"/>
      <c r="H235" s="27"/>
      <c r="I235" s="27"/>
      <c r="J235" s="27"/>
      <c r="K235" s="27"/>
      <c r="L235" s="28"/>
      <c r="M235" s="274"/>
      <c r="N235" s="275"/>
      <c r="O235" s="75"/>
      <c r="P235" s="75"/>
      <c r="Q235" s="75"/>
      <c r="R235" s="75"/>
      <c r="S235" s="75"/>
      <c r="T235" s="76"/>
      <c r="U235" s="27"/>
      <c r="V235" s="27"/>
      <c r="W235" s="27"/>
      <c r="X235" s="27"/>
      <c r="Y235" s="27"/>
      <c r="Z235" s="27"/>
      <c r="AA235" s="27"/>
      <c r="AB235" s="27"/>
      <c r="AC235" s="27"/>
      <c r="AD235" s="27"/>
      <c r="AE235" s="27"/>
      <c r="AT235" s="8" t="s">
        <v>120</v>
      </c>
      <c r="AU235" s="8" t="s">
        <v>77</v>
      </c>
    </row>
    <row r="236" spans="1:47" s="33" customFormat="1" ht="29.25">
      <c r="A236" s="27"/>
      <c r="B236" s="28"/>
      <c r="C236" s="27"/>
      <c r="D236" s="272" t="s">
        <v>122</v>
      </c>
      <c r="E236" s="27"/>
      <c r="F236" s="276" t="s">
        <v>313</v>
      </c>
      <c r="G236" s="27"/>
      <c r="H236" s="27"/>
      <c r="I236" s="27"/>
      <c r="J236" s="27"/>
      <c r="K236" s="27"/>
      <c r="L236" s="28"/>
      <c r="M236" s="274"/>
      <c r="N236" s="275"/>
      <c r="O236" s="75"/>
      <c r="P236" s="75"/>
      <c r="Q236" s="75"/>
      <c r="R236" s="75"/>
      <c r="S236" s="75"/>
      <c r="T236" s="76"/>
      <c r="U236" s="27"/>
      <c r="V236" s="27"/>
      <c r="W236" s="27"/>
      <c r="X236" s="27"/>
      <c r="Y236" s="27"/>
      <c r="Z236" s="27"/>
      <c r="AA236" s="27"/>
      <c r="AB236" s="27"/>
      <c r="AC236" s="27"/>
      <c r="AD236" s="27"/>
      <c r="AE236" s="27"/>
      <c r="AT236" s="8" t="s">
        <v>122</v>
      </c>
      <c r="AU236" s="8" t="s">
        <v>77</v>
      </c>
    </row>
    <row r="237" spans="1:65" s="33" customFormat="1" ht="16.5" customHeight="1">
      <c r="A237" s="27"/>
      <c r="B237" s="28"/>
      <c r="C237" s="260" t="s">
        <v>320</v>
      </c>
      <c r="D237" s="260" t="s">
        <v>113</v>
      </c>
      <c r="E237" s="261" t="s">
        <v>321</v>
      </c>
      <c r="F237" s="262" t="s">
        <v>322</v>
      </c>
      <c r="G237" s="263" t="s">
        <v>134</v>
      </c>
      <c r="H237" s="264">
        <v>42.4</v>
      </c>
      <c r="I237" s="297"/>
      <c r="J237" s="265">
        <f>ROUND(I237*H237,2)</f>
        <v>0</v>
      </c>
      <c r="K237" s="262" t="s">
        <v>117</v>
      </c>
      <c r="L237" s="28"/>
      <c r="M237" s="266" t="s">
        <v>1</v>
      </c>
      <c r="N237" s="267" t="s">
        <v>33</v>
      </c>
      <c r="O237" s="268">
        <v>0.268</v>
      </c>
      <c r="P237" s="268">
        <f>O237*H237</f>
        <v>11.3632</v>
      </c>
      <c r="Q237" s="268">
        <v>0.1554</v>
      </c>
      <c r="R237" s="268">
        <f>Q237*H237</f>
        <v>6.58896</v>
      </c>
      <c r="S237" s="268">
        <v>0</v>
      </c>
      <c r="T237" s="269">
        <f>S237*H237</f>
        <v>0</v>
      </c>
      <c r="U237" s="27"/>
      <c r="V237" s="27"/>
      <c r="W237" s="27"/>
      <c r="X237" s="27"/>
      <c r="Y237" s="27"/>
      <c r="Z237" s="27"/>
      <c r="AA237" s="27"/>
      <c r="AB237" s="27"/>
      <c r="AC237" s="27"/>
      <c r="AD237" s="27"/>
      <c r="AE237" s="27"/>
      <c r="AR237" s="270" t="s">
        <v>118</v>
      </c>
      <c r="AT237" s="270" t="s">
        <v>113</v>
      </c>
      <c r="AU237" s="270" t="s">
        <v>77</v>
      </c>
      <c r="AY237" s="8" t="s">
        <v>111</v>
      </c>
      <c r="BE237" s="271">
        <f>IF(N237="základní",J237,0)</f>
        <v>0</v>
      </c>
      <c r="BF237" s="271">
        <f>IF(N237="snížená",J237,0)</f>
        <v>0</v>
      </c>
      <c r="BG237" s="271">
        <f>IF(N237="zákl. přenesená",J237,0)</f>
        <v>0</v>
      </c>
      <c r="BH237" s="271">
        <f>IF(N237="sníž. přenesená",J237,0)</f>
        <v>0</v>
      </c>
      <c r="BI237" s="271">
        <f>IF(N237="nulová",J237,0)</f>
        <v>0</v>
      </c>
      <c r="BJ237" s="8" t="s">
        <v>75</v>
      </c>
      <c r="BK237" s="271">
        <f>ROUND(I237*H237,2)</f>
        <v>0</v>
      </c>
      <c r="BL237" s="8" t="s">
        <v>118</v>
      </c>
      <c r="BM237" s="270" t="s">
        <v>323</v>
      </c>
    </row>
    <row r="238" spans="1:47" s="33" customFormat="1" ht="19.5">
      <c r="A238" s="27"/>
      <c r="B238" s="28"/>
      <c r="C238" s="27"/>
      <c r="D238" s="272" t="s">
        <v>120</v>
      </c>
      <c r="E238" s="27"/>
      <c r="F238" s="273" t="s">
        <v>324</v>
      </c>
      <c r="G238" s="27"/>
      <c r="H238" s="27"/>
      <c r="I238" s="27"/>
      <c r="J238" s="27"/>
      <c r="K238" s="27"/>
      <c r="L238" s="28"/>
      <c r="M238" s="274"/>
      <c r="N238" s="275"/>
      <c r="O238" s="75"/>
      <c r="P238" s="75"/>
      <c r="Q238" s="75"/>
      <c r="R238" s="75"/>
      <c r="S238" s="75"/>
      <c r="T238" s="76"/>
      <c r="U238" s="27"/>
      <c r="V238" s="27"/>
      <c r="W238" s="27"/>
      <c r="X238" s="27"/>
      <c r="Y238" s="27"/>
      <c r="Z238" s="27"/>
      <c r="AA238" s="27"/>
      <c r="AB238" s="27"/>
      <c r="AC238" s="27"/>
      <c r="AD238" s="27"/>
      <c r="AE238" s="27"/>
      <c r="AT238" s="8" t="s">
        <v>120</v>
      </c>
      <c r="AU238" s="8" t="s">
        <v>77</v>
      </c>
    </row>
    <row r="239" spans="1:47" s="33" customFormat="1" ht="58.5">
      <c r="A239" s="27"/>
      <c r="B239" s="28"/>
      <c r="C239" s="27"/>
      <c r="D239" s="272" t="s">
        <v>122</v>
      </c>
      <c r="E239" s="27"/>
      <c r="F239" s="276" t="s">
        <v>325</v>
      </c>
      <c r="G239" s="27"/>
      <c r="H239" s="27"/>
      <c r="I239" s="27"/>
      <c r="J239" s="27"/>
      <c r="K239" s="27"/>
      <c r="L239" s="28"/>
      <c r="M239" s="274"/>
      <c r="N239" s="275"/>
      <c r="O239" s="75"/>
      <c r="P239" s="75"/>
      <c r="Q239" s="75"/>
      <c r="R239" s="75"/>
      <c r="S239" s="75"/>
      <c r="T239" s="76"/>
      <c r="U239" s="27"/>
      <c r="V239" s="27"/>
      <c r="W239" s="27"/>
      <c r="X239" s="27"/>
      <c r="Y239" s="27"/>
      <c r="Z239" s="27"/>
      <c r="AA239" s="27"/>
      <c r="AB239" s="27"/>
      <c r="AC239" s="27"/>
      <c r="AD239" s="27"/>
      <c r="AE239" s="27"/>
      <c r="AT239" s="8" t="s">
        <v>122</v>
      </c>
      <c r="AU239" s="8" t="s">
        <v>77</v>
      </c>
    </row>
    <row r="240" spans="1:65" s="33" customFormat="1" ht="16.5" customHeight="1">
      <c r="A240" s="27"/>
      <c r="B240" s="28"/>
      <c r="C240" s="285" t="s">
        <v>326</v>
      </c>
      <c r="D240" s="285" t="s">
        <v>184</v>
      </c>
      <c r="E240" s="286" t="s">
        <v>327</v>
      </c>
      <c r="F240" s="287" t="s">
        <v>328</v>
      </c>
      <c r="G240" s="288" t="s">
        <v>134</v>
      </c>
      <c r="H240" s="289">
        <v>42.4</v>
      </c>
      <c r="I240" s="298"/>
      <c r="J240" s="290">
        <f>ROUND(I240*H240,2)</f>
        <v>0</v>
      </c>
      <c r="K240" s="287" t="s">
        <v>117</v>
      </c>
      <c r="L240" s="291"/>
      <c r="M240" s="292" t="s">
        <v>1</v>
      </c>
      <c r="N240" s="293" t="s">
        <v>33</v>
      </c>
      <c r="O240" s="268">
        <v>0</v>
      </c>
      <c r="P240" s="268">
        <f>O240*H240</f>
        <v>0</v>
      </c>
      <c r="Q240" s="268">
        <v>0.085</v>
      </c>
      <c r="R240" s="268">
        <f>Q240*H240</f>
        <v>3.604</v>
      </c>
      <c r="S240" s="268">
        <v>0</v>
      </c>
      <c r="T240" s="269">
        <f>S240*H240</f>
        <v>0</v>
      </c>
      <c r="U240" s="27"/>
      <c r="V240" s="27"/>
      <c r="W240" s="27"/>
      <c r="X240" s="27"/>
      <c r="Y240" s="27"/>
      <c r="Z240" s="27"/>
      <c r="AA240" s="27"/>
      <c r="AB240" s="27"/>
      <c r="AC240" s="27"/>
      <c r="AD240" s="27"/>
      <c r="AE240" s="27"/>
      <c r="AR240" s="270" t="s">
        <v>163</v>
      </c>
      <c r="AT240" s="270" t="s">
        <v>184</v>
      </c>
      <c r="AU240" s="270" t="s">
        <v>77</v>
      </c>
      <c r="AY240" s="8" t="s">
        <v>111</v>
      </c>
      <c r="BE240" s="271">
        <f>IF(N240="základní",J240,0)</f>
        <v>0</v>
      </c>
      <c r="BF240" s="271">
        <f>IF(N240="snížená",J240,0)</f>
        <v>0</v>
      </c>
      <c r="BG240" s="271">
        <f>IF(N240="zákl. přenesená",J240,0)</f>
        <v>0</v>
      </c>
      <c r="BH240" s="271">
        <f>IF(N240="sníž. přenesená",J240,0)</f>
        <v>0</v>
      </c>
      <c r="BI240" s="271">
        <f>IF(N240="nulová",J240,0)</f>
        <v>0</v>
      </c>
      <c r="BJ240" s="8" t="s">
        <v>75</v>
      </c>
      <c r="BK240" s="271">
        <f>ROUND(I240*H240,2)</f>
        <v>0</v>
      </c>
      <c r="BL240" s="8" t="s">
        <v>118</v>
      </c>
      <c r="BM240" s="270" t="s">
        <v>329</v>
      </c>
    </row>
    <row r="241" spans="1:47" s="33" customFormat="1" ht="12">
      <c r="A241" s="27"/>
      <c r="B241" s="28"/>
      <c r="C241" s="27"/>
      <c r="D241" s="272" t="s">
        <v>120</v>
      </c>
      <c r="E241" s="27"/>
      <c r="F241" s="273" t="s">
        <v>328</v>
      </c>
      <c r="G241" s="27"/>
      <c r="H241" s="27"/>
      <c r="I241" s="27"/>
      <c r="J241" s="27"/>
      <c r="K241" s="27"/>
      <c r="L241" s="28"/>
      <c r="M241" s="274"/>
      <c r="N241" s="275"/>
      <c r="O241" s="75"/>
      <c r="P241" s="75"/>
      <c r="Q241" s="75"/>
      <c r="R241" s="75"/>
      <c r="S241" s="75"/>
      <c r="T241" s="76"/>
      <c r="U241" s="27"/>
      <c r="V241" s="27"/>
      <c r="W241" s="27"/>
      <c r="X241" s="27"/>
      <c r="Y241" s="27"/>
      <c r="Z241" s="27"/>
      <c r="AA241" s="27"/>
      <c r="AB241" s="27"/>
      <c r="AC241" s="27"/>
      <c r="AD241" s="27"/>
      <c r="AE241" s="27"/>
      <c r="AT241" s="8" t="s">
        <v>120</v>
      </c>
      <c r="AU241" s="8" t="s">
        <v>77</v>
      </c>
    </row>
    <row r="242" spans="1:65" s="33" customFormat="1" ht="16.5" customHeight="1">
      <c r="A242" s="27"/>
      <c r="B242" s="28"/>
      <c r="C242" s="260" t="s">
        <v>330</v>
      </c>
      <c r="D242" s="260" t="s">
        <v>113</v>
      </c>
      <c r="E242" s="261" t="s">
        <v>331</v>
      </c>
      <c r="F242" s="262" t="s">
        <v>332</v>
      </c>
      <c r="G242" s="263" t="s">
        <v>134</v>
      </c>
      <c r="H242" s="264">
        <v>16</v>
      </c>
      <c r="I242" s="297"/>
      <c r="J242" s="265">
        <f>ROUND(I242*H242,2)</f>
        <v>0</v>
      </c>
      <c r="K242" s="262" t="s">
        <v>117</v>
      </c>
      <c r="L242" s="28"/>
      <c r="M242" s="266" t="s">
        <v>1</v>
      </c>
      <c r="N242" s="267" t="s">
        <v>33</v>
      </c>
      <c r="O242" s="268">
        <v>0.271</v>
      </c>
      <c r="P242" s="268">
        <f>O242*H242</f>
        <v>4.336</v>
      </c>
      <c r="Q242" s="268">
        <v>0.16849</v>
      </c>
      <c r="R242" s="268">
        <f>Q242*H242</f>
        <v>2.69584</v>
      </c>
      <c r="S242" s="268">
        <v>0</v>
      </c>
      <c r="T242" s="269">
        <f>S242*H242</f>
        <v>0</v>
      </c>
      <c r="U242" s="27"/>
      <c r="V242" s="27"/>
      <c r="W242" s="27"/>
      <c r="X242" s="27"/>
      <c r="Y242" s="27"/>
      <c r="Z242" s="27"/>
      <c r="AA242" s="27"/>
      <c r="AB242" s="27"/>
      <c r="AC242" s="27"/>
      <c r="AD242" s="27"/>
      <c r="AE242" s="27"/>
      <c r="AR242" s="270" t="s">
        <v>118</v>
      </c>
      <c r="AT242" s="270" t="s">
        <v>113</v>
      </c>
      <c r="AU242" s="270" t="s">
        <v>77</v>
      </c>
      <c r="AY242" s="8" t="s">
        <v>111</v>
      </c>
      <c r="BE242" s="271">
        <f>IF(N242="základní",J242,0)</f>
        <v>0</v>
      </c>
      <c r="BF242" s="271">
        <f>IF(N242="snížená",J242,0)</f>
        <v>0</v>
      </c>
      <c r="BG242" s="271">
        <f>IF(N242="zákl. přenesená",J242,0)</f>
        <v>0</v>
      </c>
      <c r="BH242" s="271">
        <f>IF(N242="sníž. přenesená",J242,0)</f>
        <v>0</v>
      </c>
      <c r="BI242" s="271">
        <f>IF(N242="nulová",J242,0)</f>
        <v>0</v>
      </c>
      <c r="BJ242" s="8" t="s">
        <v>75</v>
      </c>
      <c r="BK242" s="271">
        <f>ROUND(I242*H242,2)</f>
        <v>0</v>
      </c>
      <c r="BL242" s="8" t="s">
        <v>118</v>
      </c>
      <c r="BM242" s="270" t="s">
        <v>333</v>
      </c>
    </row>
    <row r="243" spans="1:47" s="33" customFormat="1" ht="19.5">
      <c r="A243" s="27"/>
      <c r="B243" s="28"/>
      <c r="C243" s="27"/>
      <c r="D243" s="272" t="s">
        <v>120</v>
      </c>
      <c r="E243" s="27"/>
      <c r="F243" s="273" t="s">
        <v>334</v>
      </c>
      <c r="G243" s="27"/>
      <c r="H243" s="27"/>
      <c r="I243" s="27"/>
      <c r="J243" s="27"/>
      <c r="K243" s="27"/>
      <c r="L243" s="28"/>
      <c r="M243" s="274"/>
      <c r="N243" s="275"/>
      <c r="O243" s="75"/>
      <c r="P243" s="75"/>
      <c r="Q243" s="75"/>
      <c r="R243" s="75"/>
      <c r="S243" s="75"/>
      <c r="T243" s="76"/>
      <c r="U243" s="27"/>
      <c r="V243" s="27"/>
      <c r="W243" s="27"/>
      <c r="X243" s="27"/>
      <c r="Y243" s="27"/>
      <c r="Z243" s="27"/>
      <c r="AA243" s="27"/>
      <c r="AB243" s="27"/>
      <c r="AC243" s="27"/>
      <c r="AD243" s="27"/>
      <c r="AE243" s="27"/>
      <c r="AT243" s="8" t="s">
        <v>120</v>
      </c>
      <c r="AU243" s="8" t="s">
        <v>77</v>
      </c>
    </row>
    <row r="244" spans="1:47" s="33" customFormat="1" ht="48.75">
      <c r="A244" s="27"/>
      <c r="B244" s="28"/>
      <c r="C244" s="27"/>
      <c r="D244" s="272" t="s">
        <v>122</v>
      </c>
      <c r="E244" s="27"/>
      <c r="F244" s="276" t="s">
        <v>335</v>
      </c>
      <c r="G244" s="27"/>
      <c r="H244" s="27"/>
      <c r="I244" s="27"/>
      <c r="J244" s="27"/>
      <c r="K244" s="27"/>
      <c r="L244" s="28"/>
      <c r="M244" s="274"/>
      <c r="N244" s="275"/>
      <c r="O244" s="75"/>
      <c r="P244" s="75"/>
      <c r="Q244" s="75"/>
      <c r="R244" s="75"/>
      <c r="S244" s="75"/>
      <c r="T244" s="76"/>
      <c r="U244" s="27"/>
      <c r="V244" s="27"/>
      <c r="W244" s="27"/>
      <c r="X244" s="27"/>
      <c r="Y244" s="27"/>
      <c r="Z244" s="27"/>
      <c r="AA244" s="27"/>
      <c r="AB244" s="27"/>
      <c r="AC244" s="27"/>
      <c r="AD244" s="27"/>
      <c r="AE244" s="27"/>
      <c r="AT244" s="8" t="s">
        <v>122</v>
      </c>
      <c r="AU244" s="8" t="s">
        <v>77</v>
      </c>
    </row>
    <row r="245" spans="1:65" s="33" customFormat="1" ht="16.5" customHeight="1">
      <c r="A245" s="27"/>
      <c r="B245" s="28"/>
      <c r="C245" s="285" t="s">
        <v>336</v>
      </c>
      <c r="D245" s="285" t="s">
        <v>184</v>
      </c>
      <c r="E245" s="286" t="s">
        <v>337</v>
      </c>
      <c r="F245" s="287" t="s">
        <v>338</v>
      </c>
      <c r="G245" s="288" t="s">
        <v>134</v>
      </c>
      <c r="H245" s="289">
        <v>16</v>
      </c>
      <c r="I245" s="298"/>
      <c r="J245" s="290">
        <f>ROUND(I245*H245,2)</f>
        <v>0</v>
      </c>
      <c r="K245" s="287" t="s">
        <v>1</v>
      </c>
      <c r="L245" s="291"/>
      <c r="M245" s="292" t="s">
        <v>1</v>
      </c>
      <c r="N245" s="293" t="s">
        <v>33</v>
      </c>
      <c r="O245" s="268">
        <v>0</v>
      </c>
      <c r="P245" s="268">
        <f>O245*H245</f>
        <v>0</v>
      </c>
      <c r="Q245" s="268">
        <v>0.061</v>
      </c>
      <c r="R245" s="268">
        <f>Q245*H245</f>
        <v>0.976</v>
      </c>
      <c r="S245" s="268">
        <v>0</v>
      </c>
      <c r="T245" s="269">
        <f>S245*H245</f>
        <v>0</v>
      </c>
      <c r="U245" s="27"/>
      <c r="V245" s="27"/>
      <c r="W245" s="27"/>
      <c r="X245" s="27"/>
      <c r="Y245" s="27"/>
      <c r="Z245" s="27"/>
      <c r="AA245" s="27"/>
      <c r="AB245" s="27"/>
      <c r="AC245" s="27"/>
      <c r="AD245" s="27"/>
      <c r="AE245" s="27"/>
      <c r="AR245" s="270" t="s">
        <v>163</v>
      </c>
      <c r="AT245" s="270" t="s">
        <v>184</v>
      </c>
      <c r="AU245" s="270" t="s">
        <v>77</v>
      </c>
      <c r="AY245" s="8" t="s">
        <v>111</v>
      </c>
      <c r="BE245" s="271">
        <f>IF(N245="základní",J245,0)</f>
        <v>0</v>
      </c>
      <c r="BF245" s="271">
        <f>IF(N245="snížená",J245,0)</f>
        <v>0</v>
      </c>
      <c r="BG245" s="271">
        <f>IF(N245="zákl. přenesená",J245,0)</f>
        <v>0</v>
      </c>
      <c r="BH245" s="271">
        <f>IF(N245="sníž. přenesená",J245,0)</f>
        <v>0</v>
      </c>
      <c r="BI245" s="271">
        <f>IF(N245="nulová",J245,0)</f>
        <v>0</v>
      </c>
      <c r="BJ245" s="8" t="s">
        <v>75</v>
      </c>
      <c r="BK245" s="271">
        <f>ROUND(I245*H245,2)</f>
        <v>0</v>
      </c>
      <c r="BL245" s="8" t="s">
        <v>118</v>
      </c>
      <c r="BM245" s="270" t="s">
        <v>339</v>
      </c>
    </row>
    <row r="246" spans="1:47" s="33" customFormat="1" ht="12">
      <c r="A246" s="27"/>
      <c r="B246" s="28"/>
      <c r="C246" s="27"/>
      <c r="D246" s="272" t="s">
        <v>120</v>
      </c>
      <c r="E246" s="27"/>
      <c r="F246" s="273" t="s">
        <v>340</v>
      </c>
      <c r="G246" s="27"/>
      <c r="H246" s="27"/>
      <c r="I246" s="27"/>
      <c r="J246" s="27"/>
      <c r="K246" s="27"/>
      <c r="L246" s="28"/>
      <c r="M246" s="274"/>
      <c r="N246" s="275"/>
      <c r="O246" s="75"/>
      <c r="P246" s="75"/>
      <c r="Q246" s="75"/>
      <c r="R246" s="75"/>
      <c r="S246" s="75"/>
      <c r="T246" s="76"/>
      <c r="U246" s="27"/>
      <c r="V246" s="27"/>
      <c r="W246" s="27"/>
      <c r="X246" s="27"/>
      <c r="Y246" s="27"/>
      <c r="Z246" s="27"/>
      <c r="AA246" s="27"/>
      <c r="AB246" s="27"/>
      <c r="AC246" s="27"/>
      <c r="AD246" s="27"/>
      <c r="AE246" s="27"/>
      <c r="AT246" s="8" t="s">
        <v>120</v>
      </c>
      <c r="AU246" s="8" t="s">
        <v>77</v>
      </c>
    </row>
    <row r="247" spans="1:65" s="33" customFormat="1" ht="16.5" customHeight="1">
      <c r="A247" s="27"/>
      <c r="B247" s="28"/>
      <c r="C247" s="260" t="s">
        <v>341</v>
      </c>
      <c r="D247" s="260" t="s">
        <v>113</v>
      </c>
      <c r="E247" s="261" t="s">
        <v>342</v>
      </c>
      <c r="F247" s="262" t="s">
        <v>343</v>
      </c>
      <c r="G247" s="263" t="s">
        <v>134</v>
      </c>
      <c r="H247" s="264">
        <v>28.4</v>
      </c>
      <c r="I247" s="297"/>
      <c r="J247" s="265">
        <f>ROUND(I247*H247,2)</f>
        <v>0</v>
      </c>
      <c r="K247" s="262" t="s">
        <v>117</v>
      </c>
      <c r="L247" s="28"/>
      <c r="M247" s="266" t="s">
        <v>1</v>
      </c>
      <c r="N247" s="267" t="s">
        <v>33</v>
      </c>
      <c r="O247" s="268">
        <v>0.14</v>
      </c>
      <c r="P247" s="268">
        <f>O247*H247</f>
        <v>3.976</v>
      </c>
      <c r="Q247" s="268">
        <v>0.10095</v>
      </c>
      <c r="R247" s="268">
        <f>Q247*H247</f>
        <v>2.86698</v>
      </c>
      <c r="S247" s="268">
        <v>0</v>
      </c>
      <c r="T247" s="269">
        <f>S247*H247</f>
        <v>0</v>
      </c>
      <c r="U247" s="27"/>
      <c r="V247" s="27"/>
      <c r="W247" s="27"/>
      <c r="X247" s="27"/>
      <c r="Y247" s="27"/>
      <c r="Z247" s="27"/>
      <c r="AA247" s="27"/>
      <c r="AB247" s="27"/>
      <c r="AC247" s="27"/>
      <c r="AD247" s="27"/>
      <c r="AE247" s="27"/>
      <c r="AR247" s="270" t="s">
        <v>118</v>
      </c>
      <c r="AT247" s="270" t="s">
        <v>113</v>
      </c>
      <c r="AU247" s="270" t="s">
        <v>77</v>
      </c>
      <c r="AY247" s="8" t="s">
        <v>111</v>
      </c>
      <c r="BE247" s="271">
        <f>IF(N247="základní",J247,0)</f>
        <v>0</v>
      </c>
      <c r="BF247" s="271">
        <f>IF(N247="snížená",J247,0)</f>
        <v>0</v>
      </c>
      <c r="BG247" s="271">
        <f>IF(N247="zákl. přenesená",J247,0)</f>
        <v>0</v>
      </c>
      <c r="BH247" s="271">
        <f>IF(N247="sníž. přenesená",J247,0)</f>
        <v>0</v>
      </c>
      <c r="BI247" s="271">
        <f>IF(N247="nulová",J247,0)</f>
        <v>0</v>
      </c>
      <c r="BJ247" s="8" t="s">
        <v>75</v>
      </c>
      <c r="BK247" s="271">
        <f>ROUND(I247*H247,2)</f>
        <v>0</v>
      </c>
      <c r="BL247" s="8" t="s">
        <v>118</v>
      </c>
      <c r="BM247" s="270" t="s">
        <v>344</v>
      </c>
    </row>
    <row r="248" spans="1:47" s="33" customFormat="1" ht="19.5">
      <c r="A248" s="27"/>
      <c r="B248" s="28"/>
      <c r="C248" s="27"/>
      <c r="D248" s="272" t="s">
        <v>120</v>
      </c>
      <c r="E248" s="27"/>
      <c r="F248" s="273" t="s">
        <v>345</v>
      </c>
      <c r="G248" s="27"/>
      <c r="H248" s="27"/>
      <c r="I248" s="27"/>
      <c r="J248" s="27"/>
      <c r="K248" s="27"/>
      <c r="L248" s="28"/>
      <c r="M248" s="274"/>
      <c r="N248" s="275"/>
      <c r="O248" s="75"/>
      <c r="P248" s="75"/>
      <c r="Q248" s="75"/>
      <c r="R248" s="75"/>
      <c r="S248" s="75"/>
      <c r="T248" s="76"/>
      <c r="U248" s="27"/>
      <c r="V248" s="27"/>
      <c r="W248" s="27"/>
      <c r="X248" s="27"/>
      <c r="Y248" s="27"/>
      <c r="Z248" s="27"/>
      <c r="AA248" s="27"/>
      <c r="AB248" s="27"/>
      <c r="AC248" s="27"/>
      <c r="AD248" s="27"/>
      <c r="AE248" s="27"/>
      <c r="AT248" s="8" t="s">
        <v>120</v>
      </c>
      <c r="AU248" s="8" t="s">
        <v>77</v>
      </c>
    </row>
    <row r="249" spans="1:47" s="33" customFormat="1" ht="39">
      <c r="A249" s="27"/>
      <c r="B249" s="28"/>
      <c r="C249" s="27"/>
      <c r="D249" s="272" t="s">
        <v>122</v>
      </c>
      <c r="E249" s="27"/>
      <c r="F249" s="276" t="s">
        <v>346</v>
      </c>
      <c r="G249" s="27"/>
      <c r="H249" s="27"/>
      <c r="I249" s="27"/>
      <c r="J249" s="27"/>
      <c r="K249" s="27"/>
      <c r="L249" s="28"/>
      <c r="M249" s="274"/>
      <c r="N249" s="275"/>
      <c r="O249" s="75"/>
      <c r="P249" s="75"/>
      <c r="Q249" s="75"/>
      <c r="R249" s="75"/>
      <c r="S249" s="75"/>
      <c r="T249" s="76"/>
      <c r="U249" s="27"/>
      <c r="V249" s="27"/>
      <c r="W249" s="27"/>
      <c r="X249" s="27"/>
      <c r="Y249" s="27"/>
      <c r="Z249" s="27"/>
      <c r="AA249" s="27"/>
      <c r="AB249" s="27"/>
      <c r="AC249" s="27"/>
      <c r="AD249" s="27"/>
      <c r="AE249" s="27"/>
      <c r="AT249" s="8" t="s">
        <v>122</v>
      </c>
      <c r="AU249" s="8" t="s">
        <v>77</v>
      </c>
    </row>
    <row r="250" spans="1:65" s="33" customFormat="1" ht="16.5" customHeight="1">
      <c r="A250" s="27"/>
      <c r="B250" s="28"/>
      <c r="C250" s="285" t="s">
        <v>347</v>
      </c>
      <c r="D250" s="285" t="s">
        <v>184</v>
      </c>
      <c r="E250" s="286" t="s">
        <v>348</v>
      </c>
      <c r="F250" s="287" t="s">
        <v>349</v>
      </c>
      <c r="G250" s="288" t="s">
        <v>134</v>
      </c>
      <c r="H250" s="289">
        <v>28.4</v>
      </c>
      <c r="I250" s="298"/>
      <c r="J250" s="290">
        <f>ROUND(I250*H250,2)</f>
        <v>0</v>
      </c>
      <c r="K250" s="287" t="s">
        <v>117</v>
      </c>
      <c r="L250" s="291"/>
      <c r="M250" s="292" t="s">
        <v>1</v>
      </c>
      <c r="N250" s="293" t="s">
        <v>33</v>
      </c>
      <c r="O250" s="268">
        <v>0</v>
      </c>
      <c r="P250" s="268">
        <f>O250*H250</f>
        <v>0</v>
      </c>
      <c r="Q250" s="268">
        <v>0.028</v>
      </c>
      <c r="R250" s="268">
        <f>Q250*H250</f>
        <v>0.7952</v>
      </c>
      <c r="S250" s="268">
        <v>0</v>
      </c>
      <c r="T250" s="269">
        <f>S250*H250</f>
        <v>0</v>
      </c>
      <c r="U250" s="27"/>
      <c r="V250" s="27"/>
      <c r="W250" s="27"/>
      <c r="X250" s="27"/>
      <c r="Y250" s="27"/>
      <c r="Z250" s="27"/>
      <c r="AA250" s="27"/>
      <c r="AB250" s="27"/>
      <c r="AC250" s="27"/>
      <c r="AD250" s="27"/>
      <c r="AE250" s="27"/>
      <c r="AR250" s="270" t="s">
        <v>163</v>
      </c>
      <c r="AT250" s="270" t="s">
        <v>184</v>
      </c>
      <c r="AU250" s="270" t="s">
        <v>77</v>
      </c>
      <c r="AY250" s="8" t="s">
        <v>111</v>
      </c>
      <c r="BE250" s="271">
        <f>IF(N250="základní",J250,0)</f>
        <v>0</v>
      </c>
      <c r="BF250" s="271">
        <f>IF(N250="snížená",J250,0)</f>
        <v>0</v>
      </c>
      <c r="BG250" s="271">
        <f>IF(N250="zákl. přenesená",J250,0)</f>
        <v>0</v>
      </c>
      <c r="BH250" s="271">
        <f>IF(N250="sníž. přenesená",J250,0)</f>
        <v>0</v>
      </c>
      <c r="BI250" s="271">
        <f>IF(N250="nulová",J250,0)</f>
        <v>0</v>
      </c>
      <c r="BJ250" s="8" t="s">
        <v>75</v>
      </c>
      <c r="BK250" s="271">
        <f>ROUND(I250*H250,2)</f>
        <v>0</v>
      </c>
      <c r="BL250" s="8" t="s">
        <v>118</v>
      </c>
      <c r="BM250" s="270" t="s">
        <v>350</v>
      </c>
    </row>
    <row r="251" spans="1:47" s="33" customFormat="1" ht="12">
      <c r="A251" s="27"/>
      <c r="B251" s="28"/>
      <c r="C251" s="27"/>
      <c r="D251" s="272" t="s">
        <v>120</v>
      </c>
      <c r="E251" s="27"/>
      <c r="F251" s="273" t="s">
        <v>349</v>
      </c>
      <c r="G251" s="27"/>
      <c r="H251" s="27"/>
      <c r="I251" s="27"/>
      <c r="J251" s="27"/>
      <c r="K251" s="27"/>
      <c r="L251" s="28"/>
      <c r="M251" s="274"/>
      <c r="N251" s="275"/>
      <c r="O251" s="75"/>
      <c r="P251" s="75"/>
      <c r="Q251" s="75"/>
      <c r="R251" s="75"/>
      <c r="S251" s="75"/>
      <c r="T251" s="76"/>
      <c r="U251" s="27"/>
      <c r="V251" s="27"/>
      <c r="W251" s="27"/>
      <c r="X251" s="27"/>
      <c r="Y251" s="27"/>
      <c r="Z251" s="27"/>
      <c r="AA251" s="27"/>
      <c r="AB251" s="27"/>
      <c r="AC251" s="27"/>
      <c r="AD251" s="27"/>
      <c r="AE251" s="27"/>
      <c r="AT251" s="8" t="s">
        <v>120</v>
      </c>
      <c r="AU251" s="8" t="s">
        <v>77</v>
      </c>
    </row>
    <row r="252" spans="1:65" s="33" customFormat="1" ht="16.5" customHeight="1">
      <c r="A252" s="27"/>
      <c r="B252" s="28"/>
      <c r="C252" s="260" t="s">
        <v>351</v>
      </c>
      <c r="D252" s="260" t="s">
        <v>113</v>
      </c>
      <c r="E252" s="261" t="s">
        <v>352</v>
      </c>
      <c r="F252" s="262" t="s">
        <v>353</v>
      </c>
      <c r="G252" s="263" t="s">
        <v>134</v>
      </c>
      <c r="H252" s="264">
        <v>63.6</v>
      </c>
      <c r="I252" s="297"/>
      <c r="J252" s="265">
        <f>ROUND(I252*H252,2)</f>
        <v>0</v>
      </c>
      <c r="K252" s="262" t="s">
        <v>117</v>
      </c>
      <c r="L252" s="28"/>
      <c r="M252" s="266" t="s">
        <v>1</v>
      </c>
      <c r="N252" s="267" t="s">
        <v>33</v>
      </c>
      <c r="O252" s="268">
        <v>0.12</v>
      </c>
      <c r="P252" s="268">
        <f>O252*H252</f>
        <v>7.632</v>
      </c>
      <c r="Q252" s="268">
        <v>0</v>
      </c>
      <c r="R252" s="268">
        <f>Q252*H252</f>
        <v>0</v>
      </c>
      <c r="S252" s="268">
        <v>0</v>
      </c>
      <c r="T252" s="269">
        <f>S252*H252</f>
        <v>0</v>
      </c>
      <c r="U252" s="27"/>
      <c r="V252" s="27"/>
      <c r="W252" s="27"/>
      <c r="X252" s="27"/>
      <c r="Y252" s="27"/>
      <c r="Z252" s="27"/>
      <c r="AA252" s="27"/>
      <c r="AB252" s="27"/>
      <c r="AC252" s="27"/>
      <c r="AD252" s="27"/>
      <c r="AE252" s="27"/>
      <c r="AR252" s="270" t="s">
        <v>118</v>
      </c>
      <c r="AT252" s="270" t="s">
        <v>113</v>
      </c>
      <c r="AU252" s="270" t="s">
        <v>77</v>
      </c>
      <c r="AY252" s="8" t="s">
        <v>111</v>
      </c>
      <c r="BE252" s="271">
        <f>IF(N252="základní",J252,0)</f>
        <v>0</v>
      </c>
      <c r="BF252" s="271">
        <f>IF(N252="snížená",J252,0)</f>
        <v>0</v>
      </c>
      <c r="BG252" s="271">
        <f>IF(N252="zákl. přenesená",J252,0)</f>
        <v>0</v>
      </c>
      <c r="BH252" s="271">
        <f>IF(N252="sníž. přenesená",J252,0)</f>
        <v>0</v>
      </c>
      <c r="BI252" s="271">
        <f>IF(N252="nulová",J252,0)</f>
        <v>0</v>
      </c>
      <c r="BJ252" s="8" t="s">
        <v>75</v>
      </c>
      <c r="BK252" s="271">
        <f>ROUND(I252*H252,2)</f>
        <v>0</v>
      </c>
      <c r="BL252" s="8" t="s">
        <v>118</v>
      </c>
      <c r="BM252" s="270" t="s">
        <v>354</v>
      </c>
    </row>
    <row r="253" spans="1:47" s="33" customFormat="1" ht="12">
      <c r="A253" s="27"/>
      <c r="B253" s="28"/>
      <c r="C253" s="27"/>
      <c r="D253" s="272" t="s">
        <v>120</v>
      </c>
      <c r="E253" s="27"/>
      <c r="F253" s="273" t="s">
        <v>355</v>
      </c>
      <c r="G253" s="27"/>
      <c r="H253" s="27"/>
      <c r="I253" s="27"/>
      <c r="J253" s="27"/>
      <c r="K253" s="27"/>
      <c r="L253" s="28"/>
      <c r="M253" s="274"/>
      <c r="N253" s="275"/>
      <c r="O253" s="75"/>
      <c r="P253" s="75"/>
      <c r="Q253" s="75"/>
      <c r="R253" s="75"/>
      <c r="S253" s="75"/>
      <c r="T253" s="76"/>
      <c r="U253" s="27"/>
      <c r="V253" s="27"/>
      <c r="W253" s="27"/>
      <c r="X253" s="27"/>
      <c r="Y253" s="27"/>
      <c r="Z253" s="27"/>
      <c r="AA253" s="27"/>
      <c r="AB253" s="27"/>
      <c r="AC253" s="27"/>
      <c r="AD253" s="27"/>
      <c r="AE253" s="27"/>
      <c r="AT253" s="8" t="s">
        <v>120</v>
      </c>
      <c r="AU253" s="8" t="s">
        <v>77</v>
      </c>
    </row>
    <row r="254" spans="1:47" s="33" customFormat="1" ht="19.5">
      <c r="A254" s="27"/>
      <c r="B254" s="28"/>
      <c r="C254" s="27"/>
      <c r="D254" s="272" t="s">
        <v>122</v>
      </c>
      <c r="E254" s="27"/>
      <c r="F254" s="276" t="s">
        <v>356</v>
      </c>
      <c r="G254" s="27"/>
      <c r="H254" s="27"/>
      <c r="I254" s="27"/>
      <c r="J254" s="27"/>
      <c r="K254" s="27"/>
      <c r="L254" s="28"/>
      <c r="M254" s="274"/>
      <c r="N254" s="275"/>
      <c r="O254" s="75"/>
      <c r="P254" s="75"/>
      <c r="Q254" s="75"/>
      <c r="R254" s="75"/>
      <c r="S254" s="75"/>
      <c r="T254" s="76"/>
      <c r="U254" s="27"/>
      <c r="V254" s="27"/>
      <c r="W254" s="27"/>
      <c r="X254" s="27"/>
      <c r="Y254" s="27"/>
      <c r="Z254" s="27"/>
      <c r="AA254" s="27"/>
      <c r="AB254" s="27"/>
      <c r="AC254" s="27"/>
      <c r="AD254" s="27"/>
      <c r="AE254" s="27"/>
      <c r="AT254" s="8" t="s">
        <v>122</v>
      </c>
      <c r="AU254" s="8" t="s">
        <v>77</v>
      </c>
    </row>
    <row r="255" spans="1:65" s="33" customFormat="1" ht="16.5" customHeight="1">
      <c r="A255" s="27"/>
      <c r="B255" s="28"/>
      <c r="C255" s="260" t="s">
        <v>357</v>
      </c>
      <c r="D255" s="260" t="s">
        <v>113</v>
      </c>
      <c r="E255" s="261" t="s">
        <v>358</v>
      </c>
      <c r="F255" s="262" t="s">
        <v>359</v>
      </c>
      <c r="G255" s="263" t="s">
        <v>134</v>
      </c>
      <c r="H255" s="264">
        <v>122</v>
      </c>
      <c r="I255" s="297"/>
      <c r="J255" s="265">
        <f>ROUND(I255*H255,2)</f>
        <v>0</v>
      </c>
      <c r="K255" s="262" t="s">
        <v>117</v>
      </c>
      <c r="L255" s="28"/>
      <c r="M255" s="266" t="s">
        <v>1</v>
      </c>
      <c r="N255" s="267" t="s">
        <v>33</v>
      </c>
      <c r="O255" s="268">
        <v>0.147</v>
      </c>
      <c r="P255" s="268">
        <f>O255*H255</f>
        <v>17.933999999999997</v>
      </c>
      <c r="Q255" s="268">
        <v>0.00022</v>
      </c>
      <c r="R255" s="268">
        <f>Q255*H255</f>
        <v>0.02684</v>
      </c>
      <c r="S255" s="268">
        <v>0</v>
      </c>
      <c r="T255" s="269">
        <f>S255*H255</f>
        <v>0</v>
      </c>
      <c r="U255" s="27"/>
      <c r="V255" s="27"/>
      <c r="W255" s="27"/>
      <c r="X255" s="27"/>
      <c r="Y255" s="27"/>
      <c r="Z255" s="27"/>
      <c r="AA255" s="27"/>
      <c r="AB255" s="27"/>
      <c r="AC255" s="27"/>
      <c r="AD255" s="27"/>
      <c r="AE255" s="27"/>
      <c r="AR255" s="270" t="s">
        <v>118</v>
      </c>
      <c r="AT255" s="270" t="s">
        <v>113</v>
      </c>
      <c r="AU255" s="270" t="s">
        <v>77</v>
      </c>
      <c r="AY255" s="8" t="s">
        <v>111</v>
      </c>
      <c r="BE255" s="271">
        <f>IF(N255="základní",J255,0)</f>
        <v>0</v>
      </c>
      <c r="BF255" s="271">
        <f>IF(N255="snížená",J255,0)</f>
        <v>0</v>
      </c>
      <c r="BG255" s="271">
        <f>IF(N255="zákl. přenesená",J255,0)</f>
        <v>0</v>
      </c>
      <c r="BH255" s="271">
        <f>IF(N255="sníž. přenesená",J255,0)</f>
        <v>0</v>
      </c>
      <c r="BI255" s="271">
        <f>IF(N255="nulová",J255,0)</f>
        <v>0</v>
      </c>
      <c r="BJ255" s="8" t="s">
        <v>75</v>
      </c>
      <c r="BK255" s="271">
        <f>ROUND(I255*H255,2)</f>
        <v>0</v>
      </c>
      <c r="BL255" s="8" t="s">
        <v>118</v>
      </c>
      <c r="BM255" s="270" t="s">
        <v>360</v>
      </c>
    </row>
    <row r="256" spans="1:47" s="33" customFormat="1" ht="19.5">
      <c r="A256" s="27"/>
      <c r="B256" s="28"/>
      <c r="C256" s="27"/>
      <c r="D256" s="272" t="s">
        <v>120</v>
      </c>
      <c r="E256" s="27"/>
      <c r="F256" s="273" t="s">
        <v>361</v>
      </c>
      <c r="G256" s="27"/>
      <c r="H256" s="27"/>
      <c r="I256" s="27"/>
      <c r="J256" s="27"/>
      <c r="K256" s="27"/>
      <c r="L256" s="28"/>
      <c r="M256" s="274"/>
      <c r="N256" s="275"/>
      <c r="O256" s="75"/>
      <c r="P256" s="75"/>
      <c r="Q256" s="75"/>
      <c r="R256" s="75"/>
      <c r="S256" s="75"/>
      <c r="T256" s="76"/>
      <c r="U256" s="27"/>
      <c r="V256" s="27"/>
      <c r="W256" s="27"/>
      <c r="X256" s="27"/>
      <c r="Y256" s="27"/>
      <c r="Z256" s="27"/>
      <c r="AA256" s="27"/>
      <c r="AB256" s="27"/>
      <c r="AC256" s="27"/>
      <c r="AD256" s="27"/>
      <c r="AE256" s="27"/>
      <c r="AT256" s="8" t="s">
        <v>120</v>
      </c>
      <c r="AU256" s="8" t="s">
        <v>77</v>
      </c>
    </row>
    <row r="257" spans="1:47" s="33" customFormat="1" ht="29.25">
      <c r="A257" s="27"/>
      <c r="B257" s="28"/>
      <c r="C257" s="27"/>
      <c r="D257" s="272" t="s">
        <v>122</v>
      </c>
      <c r="E257" s="27"/>
      <c r="F257" s="276" t="s">
        <v>362</v>
      </c>
      <c r="G257" s="27"/>
      <c r="H257" s="27"/>
      <c r="I257" s="27"/>
      <c r="J257" s="27"/>
      <c r="K257" s="27"/>
      <c r="L257" s="28"/>
      <c r="M257" s="274"/>
      <c r="N257" s="275"/>
      <c r="O257" s="75"/>
      <c r="P257" s="75"/>
      <c r="Q257" s="75"/>
      <c r="R257" s="75"/>
      <c r="S257" s="75"/>
      <c r="T257" s="76"/>
      <c r="U257" s="27"/>
      <c r="V257" s="27"/>
      <c r="W257" s="27"/>
      <c r="X257" s="27"/>
      <c r="Y257" s="27"/>
      <c r="Z257" s="27"/>
      <c r="AA257" s="27"/>
      <c r="AB257" s="27"/>
      <c r="AC257" s="27"/>
      <c r="AD257" s="27"/>
      <c r="AE257" s="27"/>
      <c r="AT257" s="8" t="s">
        <v>122</v>
      </c>
      <c r="AU257" s="8" t="s">
        <v>77</v>
      </c>
    </row>
    <row r="258" spans="2:63" s="247" customFormat="1" ht="22.9" customHeight="1">
      <c r="B258" s="248"/>
      <c r="D258" s="249" t="s">
        <v>67</v>
      </c>
      <c r="E258" s="258" t="s">
        <v>363</v>
      </c>
      <c r="F258" s="258" t="s">
        <v>364</v>
      </c>
      <c r="J258" s="259">
        <f>BK258</f>
        <v>0</v>
      </c>
      <c r="L258" s="248"/>
      <c r="M258" s="252"/>
      <c r="N258" s="253"/>
      <c r="O258" s="253"/>
      <c r="P258" s="254">
        <f>SUM(P259:P272)</f>
        <v>1.456863</v>
      </c>
      <c r="Q258" s="253"/>
      <c r="R258" s="254">
        <f>SUM(R259:R272)</f>
        <v>0</v>
      </c>
      <c r="S258" s="253"/>
      <c r="T258" s="255">
        <f>SUM(T259:T272)</f>
        <v>0</v>
      </c>
      <c r="AR258" s="249" t="s">
        <v>75</v>
      </c>
      <c r="AT258" s="256" t="s">
        <v>67</v>
      </c>
      <c r="AU258" s="256" t="s">
        <v>75</v>
      </c>
      <c r="AY258" s="249" t="s">
        <v>111</v>
      </c>
      <c r="BK258" s="257">
        <f>SUM(BK259:BK272)</f>
        <v>0</v>
      </c>
    </row>
    <row r="259" spans="1:65" s="33" customFormat="1" ht="16.5" customHeight="1">
      <c r="A259" s="27"/>
      <c r="B259" s="28"/>
      <c r="C259" s="260" t="s">
        <v>365</v>
      </c>
      <c r="D259" s="260" t="s">
        <v>113</v>
      </c>
      <c r="E259" s="261" t="s">
        <v>366</v>
      </c>
      <c r="F259" s="262" t="s">
        <v>367</v>
      </c>
      <c r="G259" s="263" t="s">
        <v>166</v>
      </c>
      <c r="H259" s="264">
        <v>25.559</v>
      </c>
      <c r="I259" s="297"/>
      <c r="J259" s="265">
        <f>ROUND(I259*H259,2)</f>
        <v>0</v>
      </c>
      <c r="K259" s="262" t="s">
        <v>117</v>
      </c>
      <c r="L259" s="28"/>
      <c r="M259" s="266" t="s">
        <v>1</v>
      </c>
      <c r="N259" s="267" t="s">
        <v>33</v>
      </c>
      <c r="O259" s="268">
        <v>0.03</v>
      </c>
      <c r="P259" s="268">
        <f>O259*H259</f>
        <v>0.76677</v>
      </c>
      <c r="Q259" s="268">
        <v>0</v>
      </c>
      <c r="R259" s="268">
        <f>Q259*H259</f>
        <v>0</v>
      </c>
      <c r="S259" s="268">
        <v>0</v>
      </c>
      <c r="T259" s="269">
        <f>S259*H259</f>
        <v>0</v>
      </c>
      <c r="U259" s="27"/>
      <c r="V259" s="27"/>
      <c r="W259" s="27"/>
      <c r="X259" s="27"/>
      <c r="Y259" s="27"/>
      <c r="Z259" s="27"/>
      <c r="AA259" s="27"/>
      <c r="AB259" s="27"/>
      <c r="AC259" s="27"/>
      <c r="AD259" s="27"/>
      <c r="AE259" s="27"/>
      <c r="AR259" s="270" t="s">
        <v>118</v>
      </c>
      <c r="AT259" s="270" t="s">
        <v>113</v>
      </c>
      <c r="AU259" s="270" t="s">
        <v>77</v>
      </c>
      <c r="AY259" s="8" t="s">
        <v>111</v>
      </c>
      <c r="BE259" s="271">
        <f>IF(N259="základní",J259,0)</f>
        <v>0</v>
      </c>
      <c r="BF259" s="271">
        <f>IF(N259="snížená",J259,0)</f>
        <v>0</v>
      </c>
      <c r="BG259" s="271">
        <f>IF(N259="zákl. přenesená",J259,0)</f>
        <v>0</v>
      </c>
      <c r="BH259" s="271">
        <f>IF(N259="sníž. přenesená",J259,0)</f>
        <v>0</v>
      </c>
      <c r="BI259" s="271">
        <f>IF(N259="nulová",J259,0)</f>
        <v>0</v>
      </c>
      <c r="BJ259" s="8" t="s">
        <v>75</v>
      </c>
      <c r="BK259" s="271">
        <f>ROUND(I259*H259,2)</f>
        <v>0</v>
      </c>
      <c r="BL259" s="8" t="s">
        <v>118</v>
      </c>
      <c r="BM259" s="270" t="s">
        <v>368</v>
      </c>
    </row>
    <row r="260" spans="1:47" s="33" customFormat="1" ht="12">
      <c r="A260" s="27"/>
      <c r="B260" s="28"/>
      <c r="C260" s="27"/>
      <c r="D260" s="272" t="s">
        <v>120</v>
      </c>
      <c r="E260" s="27"/>
      <c r="F260" s="273" t="s">
        <v>369</v>
      </c>
      <c r="G260" s="27"/>
      <c r="H260" s="27"/>
      <c r="I260" s="27"/>
      <c r="J260" s="27"/>
      <c r="K260" s="27"/>
      <c r="L260" s="28"/>
      <c r="M260" s="274"/>
      <c r="N260" s="275"/>
      <c r="O260" s="75"/>
      <c r="P260" s="75"/>
      <c r="Q260" s="75"/>
      <c r="R260" s="75"/>
      <c r="S260" s="75"/>
      <c r="T260" s="76"/>
      <c r="U260" s="27"/>
      <c r="V260" s="27"/>
      <c r="W260" s="27"/>
      <c r="X260" s="27"/>
      <c r="Y260" s="27"/>
      <c r="Z260" s="27"/>
      <c r="AA260" s="27"/>
      <c r="AB260" s="27"/>
      <c r="AC260" s="27"/>
      <c r="AD260" s="27"/>
      <c r="AE260" s="27"/>
      <c r="AT260" s="8" t="s">
        <v>120</v>
      </c>
      <c r="AU260" s="8" t="s">
        <v>77</v>
      </c>
    </row>
    <row r="261" spans="1:47" s="33" customFormat="1" ht="48.75">
      <c r="A261" s="27"/>
      <c r="B261" s="28"/>
      <c r="C261" s="27"/>
      <c r="D261" s="272" t="s">
        <v>122</v>
      </c>
      <c r="E261" s="27"/>
      <c r="F261" s="276" t="s">
        <v>370</v>
      </c>
      <c r="G261" s="27"/>
      <c r="H261" s="27"/>
      <c r="I261" s="27"/>
      <c r="J261" s="27"/>
      <c r="K261" s="27"/>
      <c r="L261" s="28"/>
      <c r="M261" s="274"/>
      <c r="N261" s="275"/>
      <c r="O261" s="75"/>
      <c r="P261" s="75"/>
      <c r="Q261" s="75"/>
      <c r="R261" s="75"/>
      <c r="S261" s="75"/>
      <c r="T261" s="76"/>
      <c r="U261" s="27"/>
      <c r="V261" s="27"/>
      <c r="W261" s="27"/>
      <c r="X261" s="27"/>
      <c r="Y261" s="27"/>
      <c r="Z261" s="27"/>
      <c r="AA261" s="27"/>
      <c r="AB261" s="27"/>
      <c r="AC261" s="27"/>
      <c r="AD261" s="27"/>
      <c r="AE261" s="27"/>
      <c r="AT261" s="8" t="s">
        <v>122</v>
      </c>
      <c r="AU261" s="8" t="s">
        <v>77</v>
      </c>
    </row>
    <row r="262" spans="1:65" s="33" customFormat="1" ht="16.5" customHeight="1">
      <c r="A262" s="27"/>
      <c r="B262" s="28"/>
      <c r="C262" s="260" t="s">
        <v>371</v>
      </c>
      <c r="D262" s="260" t="s">
        <v>113</v>
      </c>
      <c r="E262" s="261" t="s">
        <v>372</v>
      </c>
      <c r="F262" s="262" t="s">
        <v>373</v>
      </c>
      <c r="G262" s="263" t="s">
        <v>166</v>
      </c>
      <c r="H262" s="264">
        <v>230.031</v>
      </c>
      <c r="I262" s="297"/>
      <c r="J262" s="265">
        <f>ROUND(I262*H262,2)</f>
        <v>0</v>
      </c>
      <c r="K262" s="262" t="s">
        <v>117</v>
      </c>
      <c r="L262" s="28"/>
      <c r="M262" s="266" t="s">
        <v>1</v>
      </c>
      <c r="N262" s="267" t="s">
        <v>33</v>
      </c>
      <c r="O262" s="268">
        <v>0.003</v>
      </c>
      <c r="P262" s="268">
        <f>O262*H262</f>
        <v>0.6900930000000001</v>
      </c>
      <c r="Q262" s="268">
        <v>0</v>
      </c>
      <c r="R262" s="268">
        <f>Q262*H262</f>
        <v>0</v>
      </c>
      <c r="S262" s="268">
        <v>0</v>
      </c>
      <c r="T262" s="269">
        <f>S262*H262</f>
        <v>0</v>
      </c>
      <c r="U262" s="27"/>
      <c r="V262" s="27"/>
      <c r="W262" s="27"/>
      <c r="X262" s="27"/>
      <c r="Y262" s="27"/>
      <c r="Z262" s="27"/>
      <c r="AA262" s="27"/>
      <c r="AB262" s="27"/>
      <c r="AC262" s="27"/>
      <c r="AD262" s="27"/>
      <c r="AE262" s="27"/>
      <c r="AR262" s="270" t="s">
        <v>118</v>
      </c>
      <c r="AT262" s="270" t="s">
        <v>113</v>
      </c>
      <c r="AU262" s="270" t="s">
        <v>77</v>
      </c>
      <c r="AY262" s="8" t="s">
        <v>111</v>
      </c>
      <c r="BE262" s="271">
        <f>IF(N262="základní",J262,0)</f>
        <v>0</v>
      </c>
      <c r="BF262" s="271">
        <f>IF(N262="snížená",J262,0)</f>
        <v>0</v>
      </c>
      <c r="BG262" s="271">
        <f>IF(N262="zákl. přenesená",J262,0)</f>
        <v>0</v>
      </c>
      <c r="BH262" s="271">
        <f>IF(N262="sníž. přenesená",J262,0)</f>
        <v>0</v>
      </c>
      <c r="BI262" s="271">
        <f>IF(N262="nulová",J262,0)</f>
        <v>0</v>
      </c>
      <c r="BJ262" s="8" t="s">
        <v>75</v>
      </c>
      <c r="BK262" s="271">
        <f>ROUND(I262*H262,2)</f>
        <v>0</v>
      </c>
      <c r="BL262" s="8" t="s">
        <v>118</v>
      </c>
      <c r="BM262" s="270" t="s">
        <v>374</v>
      </c>
    </row>
    <row r="263" spans="1:47" s="33" customFormat="1" ht="12">
      <c r="A263" s="27"/>
      <c r="B263" s="28"/>
      <c r="C263" s="27"/>
      <c r="D263" s="272" t="s">
        <v>120</v>
      </c>
      <c r="E263" s="27"/>
      <c r="F263" s="273" t="s">
        <v>375</v>
      </c>
      <c r="G263" s="27"/>
      <c r="H263" s="27"/>
      <c r="I263" s="27"/>
      <c r="J263" s="27"/>
      <c r="K263" s="27"/>
      <c r="L263" s="28"/>
      <c r="M263" s="274"/>
      <c r="N263" s="275"/>
      <c r="O263" s="75"/>
      <c r="P263" s="75"/>
      <c r="Q263" s="75"/>
      <c r="R263" s="75"/>
      <c r="S263" s="75"/>
      <c r="T263" s="76"/>
      <c r="U263" s="27"/>
      <c r="V263" s="27"/>
      <c r="W263" s="27"/>
      <c r="X263" s="27"/>
      <c r="Y263" s="27"/>
      <c r="Z263" s="27"/>
      <c r="AA263" s="27"/>
      <c r="AB263" s="27"/>
      <c r="AC263" s="27"/>
      <c r="AD263" s="27"/>
      <c r="AE263" s="27"/>
      <c r="AT263" s="8" t="s">
        <v>120</v>
      </c>
      <c r="AU263" s="8" t="s">
        <v>77</v>
      </c>
    </row>
    <row r="264" spans="1:47" s="33" customFormat="1" ht="48.75">
      <c r="A264" s="27"/>
      <c r="B264" s="28"/>
      <c r="C264" s="27"/>
      <c r="D264" s="272" t="s">
        <v>122</v>
      </c>
      <c r="E264" s="27"/>
      <c r="F264" s="276" t="s">
        <v>370</v>
      </c>
      <c r="G264" s="27"/>
      <c r="H264" s="27"/>
      <c r="I264" s="27"/>
      <c r="J264" s="27"/>
      <c r="K264" s="27"/>
      <c r="L264" s="28"/>
      <c r="M264" s="274"/>
      <c r="N264" s="275"/>
      <c r="O264" s="75"/>
      <c r="P264" s="75"/>
      <c r="Q264" s="75"/>
      <c r="R264" s="75"/>
      <c r="S264" s="75"/>
      <c r="T264" s="76"/>
      <c r="U264" s="27"/>
      <c r="V264" s="27"/>
      <c r="W264" s="27"/>
      <c r="X264" s="27"/>
      <c r="Y264" s="27"/>
      <c r="Z264" s="27"/>
      <c r="AA264" s="27"/>
      <c r="AB264" s="27"/>
      <c r="AC264" s="27"/>
      <c r="AD264" s="27"/>
      <c r="AE264" s="27"/>
      <c r="AT264" s="8" t="s">
        <v>122</v>
      </c>
      <c r="AU264" s="8" t="s">
        <v>77</v>
      </c>
    </row>
    <row r="265" spans="2:51" s="277" customFormat="1" ht="12">
      <c r="B265" s="278"/>
      <c r="D265" s="272" t="s">
        <v>129</v>
      </c>
      <c r="E265" s="279" t="s">
        <v>1</v>
      </c>
      <c r="F265" s="280" t="s">
        <v>376</v>
      </c>
      <c r="H265" s="281">
        <v>230.031</v>
      </c>
      <c r="L265" s="278"/>
      <c r="M265" s="282"/>
      <c r="N265" s="283"/>
      <c r="O265" s="283"/>
      <c r="P265" s="283"/>
      <c r="Q265" s="283"/>
      <c r="R265" s="283"/>
      <c r="S265" s="283"/>
      <c r="T265" s="284"/>
      <c r="AT265" s="279" t="s">
        <v>129</v>
      </c>
      <c r="AU265" s="279" t="s">
        <v>77</v>
      </c>
      <c r="AV265" s="277" t="s">
        <v>77</v>
      </c>
      <c r="AW265" s="277" t="s">
        <v>25</v>
      </c>
      <c r="AX265" s="277" t="s">
        <v>75</v>
      </c>
      <c r="AY265" s="279" t="s">
        <v>111</v>
      </c>
    </row>
    <row r="266" spans="1:65" s="33" customFormat="1" ht="16.5" customHeight="1">
      <c r="A266" s="27"/>
      <c r="B266" s="28"/>
      <c r="C266" s="260" t="s">
        <v>377</v>
      </c>
      <c r="D266" s="260" t="s">
        <v>113</v>
      </c>
      <c r="E266" s="261" t="s">
        <v>378</v>
      </c>
      <c r="F266" s="262" t="s">
        <v>379</v>
      </c>
      <c r="G266" s="263" t="s">
        <v>166</v>
      </c>
      <c r="H266" s="264">
        <v>20.914</v>
      </c>
      <c r="I266" s="297"/>
      <c r="J266" s="265">
        <f>ROUND(I266*H266,2)</f>
        <v>0</v>
      </c>
      <c r="K266" s="262" t="s">
        <v>117</v>
      </c>
      <c r="L266" s="28"/>
      <c r="M266" s="266" t="s">
        <v>1</v>
      </c>
      <c r="N266" s="267" t="s">
        <v>33</v>
      </c>
      <c r="O266" s="268">
        <v>0</v>
      </c>
      <c r="P266" s="268">
        <f>O266*H266</f>
        <v>0</v>
      </c>
      <c r="Q266" s="268">
        <v>0</v>
      </c>
      <c r="R266" s="268">
        <f>Q266*H266</f>
        <v>0</v>
      </c>
      <c r="S266" s="268">
        <v>0</v>
      </c>
      <c r="T266" s="269">
        <f>S266*H266</f>
        <v>0</v>
      </c>
      <c r="U266" s="27"/>
      <c r="V266" s="27"/>
      <c r="W266" s="27"/>
      <c r="X266" s="27"/>
      <c r="Y266" s="27"/>
      <c r="Z266" s="27"/>
      <c r="AA266" s="27"/>
      <c r="AB266" s="27"/>
      <c r="AC266" s="27"/>
      <c r="AD266" s="27"/>
      <c r="AE266" s="27"/>
      <c r="AR266" s="270" t="s">
        <v>118</v>
      </c>
      <c r="AT266" s="270" t="s">
        <v>113</v>
      </c>
      <c r="AU266" s="270" t="s">
        <v>77</v>
      </c>
      <c r="AY266" s="8" t="s">
        <v>111</v>
      </c>
      <c r="BE266" s="271">
        <f>IF(N266="základní",J266,0)</f>
        <v>0</v>
      </c>
      <c r="BF266" s="271">
        <f>IF(N266="snížená",J266,0)</f>
        <v>0</v>
      </c>
      <c r="BG266" s="271">
        <f>IF(N266="zákl. přenesená",J266,0)</f>
        <v>0</v>
      </c>
      <c r="BH266" s="271">
        <f>IF(N266="sníž. přenesená",J266,0)</f>
        <v>0</v>
      </c>
      <c r="BI266" s="271">
        <f>IF(N266="nulová",J266,0)</f>
        <v>0</v>
      </c>
      <c r="BJ266" s="8" t="s">
        <v>75</v>
      </c>
      <c r="BK266" s="271">
        <f>ROUND(I266*H266,2)</f>
        <v>0</v>
      </c>
      <c r="BL266" s="8" t="s">
        <v>118</v>
      </c>
      <c r="BM266" s="270" t="s">
        <v>380</v>
      </c>
    </row>
    <row r="267" spans="1:47" s="33" customFormat="1" ht="12">
      <c r="A267" s="27"/>
      <c r="B267" s="28"/>
      <c r="C267" s="27"/>
      <c r="D267" s="272" t="s">
        <v>120</v>
      </c>
      <c r="E267" s="27"/>
      <c r="F267" s="273" t="s">
        <v>381</v>
      </c>
      <c r="G267" s="27"/>
      <c r="H267" s="27"/>
      <c r="I267" s="27"/>
      <c r="J267" s="27"/>
      <c r="K267" s="27"/>
      <c r="L267" s="28"/>
      <c r="M267" s="274"/>
      <c r="N267" s="275"/>
      <c r="O267" s="75"/>
      <c r="P267" s="75"/>
      <c r="Q267" s="75"/>
      <c r="R267" s="75"/>
      <c r="S267" s="75"/>
      <c r="T267" s="76"/>
      <c r="U267" s="27"/>
      <c r="V267" s="27"/>
      <c r="W267" s="27"/>
      <c r="X267" s="27"/>
      <c r="Y267" s="27"/>
      <c r="Z267" s="27"/>
      <c r="AA267" s="27"/>
      <c r="AB267" s="27"/>
      <c r="AC267" s="27"/>
      <c r="AD267" s="27"/>
      <c r="AE267" s="27"/>
      <c r="AT267" s="8" t="s">
        <v>120</v>
      </c>
      <c r="AU267" s="8" t="s">
        <v>77</v>
      </c>
    </row>
    <row r="268" spans="1:47" s="33" customFormat="1" ht="48.75">
      <c r="A268" s="27"/>
      <c r="B268" s="28"/>
      <c r="C268" s="27"/>
      <c r="D268" s="272" t="s">
        <v>122</v>
      </c>
      <c r="E268" s="27"/>
      <c r="F268" s="276" t="s">
        <v>382</v>
      </c>
      <c r="G268" s="27"/>
      <c r="H268" s="27"/>
      <c r="I268" s="27"/>
      <c r="J268" s="27"/>
      <c r="K268" s="27"/>
      <c r="L268" s="28"/>
      <c r="M268" s="274"/>
      <c r="N268" s="275"/>
      <c r="O268" s="75"/>
      <c r="P268" s="75"/>
      <c r="Q268" s="75"/>
      <c r="R268" s="75"/>
      <c r="S268" s="75"/>
      <c r="T268" s="76"/>
      <c r="U268" s="27"/>
      <c r="V268" s="27"/>
      <c r="W268" s="27"/>
      <c r="X268" s="27"/>
      <c r="Y268" s="27"/>
      <c r="Z268" s="27"/>
      <c r="AA268" s="27"/>
      <c r="AB268" s="27"/>
      <c r="AC268" s="27"/>
      <c r="AD268" s="27"/>
      <c r="AE268" s="27"/>
      <c r="AT268" s="8" t="s">
        <v>122</v>
      </c>
      <c r="AU268" s="8" t="s">
        <v>77</v>
      </c>
    </row>
    <row r="269" spans="2:51" s="277" customFormat="1" ht="12">
      <c r="B269" s="278"/>
      <c r="D269" s="272" t="s">
        <v>129</v>
      </c>
      <c r="E269" s="279" t="s">
        <v>1</v>
      </c>
      <c r="F269" s="280" t="s">
        <v>383</v>
      </c>
      <c r="H269" s="281">
        <v>20.914</v>
      </c>
      <c r="L269" s="278"/>
      <c r="M269" s="282"/>
      <c r="N269" s="283"/>
      <c r="O269" s="283"/>
      <c r="P269" s="283"/>
      <c r="Q269" s="283"/>
      <c r="R269" s="283"/>
      <c r="S269" s="283"/>
      <c r="T269" s="284"/>
      <c r="AT269" s="279" t="s">
        <v>129</v>
      </c>
      <c r="AU269" s="279" t="s">
        <v>77</v>
      </c>
      <c r="AV269" s="277" t="s">
        <v>77</v>
      </c>
      <c r="AW269" s="277" t="s">
        <v>25</v>
      </c>
      <c r="AX269" s="277" t="s">
        <v>75</v>
      </c>
      <c r="AY269" s="279" t="s">
        <v>111</v>
      </c>
    </row>
    <row r="270" spans="1:65" s="33" customFormat="1" ht="16.5" customHeight="1">
      <c r="A270" s="27"/>
      <c r="B270" s="28"/>
      <c r="C270" s="260" t="s">
        <v>384</v>
      </c>
      <c r="D270" s="260" t="s">
        <v>113</v>
      </c>
      <c r="E270" s="261" t="s">
        <v>385</v>
      </c>
      <c r="F270" s="262" t="s">
        <v>386</v>
      </c>
      <c r="G270" s="263" t="s">
        <v>166</v>
      </c>
      <c r="H270" s="264">
        <v>4.645</v>
      </c>
      <c r="I270" s="297"/>
      <c r="J270" s="265">
        <f>ROUND(I270*H270,2)</f>
        <v>0</v>
      </c>
      <c r="K270" s="262" t="s">
        <v>117</v>
      </c>
      <c r="L270" s="28"/>
      <c r="M270" s="266" t="s">
        <v>1</v>
      </c>
      <c r="N270" s="267" t="s">
        <v>33</v>
      </c>
      <c r="O270" s="268">
        <v>0</v>
      </c>
      <c r="P270" s="268">
        <f>O270*H270</f>
        <v>0</v>
      </c>
      <c r="Q270" s="268">
        <v>0</v>
      </c>
      <c r="R270" s="268">
        <f>Q270*H270</f>
        <v>0</v>
      </c>
      <c r="S270" s="268">
        <v>0</v>
      </c>
      <c r="T270" s="269">
        <f>S270*H270</f>
        <v>0</v>
      </c>
      <c r="U270" s="27"/>
      <c r="V270" s="27"/>
      <c r="W270" s="27"/>
      <c r="X270" s="27"/>
      <c r="Y270" s="27"/>
      <c r="Z270" s="27"/>
      <c r="AA270" s="27"/>
      <c r="AB270" s="27"/>
      <c r="AC270" s="27"/>
      <c r="AD270" s="27"/>
      <c r="AE270" s="27"/>
      <c r="AR270" s="270" t="s">
        <v>118</v>
      </c>
      <c r="AT270" s="270" t="s">
        <v>113</v>
      </c>
      <c r="AU270" s="270" t="s">
        <v>77</v>
      </c>
      <c r="AY270" s="8" t="s">
        <v>111</v>
      </c>
      <c r="BE270" s="271">
        <f>IF(N270="základní",J270,0)</f>
        <v>0</v>
      </c>
      <c r="BF270" s="271">
        <f>IF(N270="snížená",J270,0)</f>
        <v>0</v>
      </c>
      <c r="BG270" s="271">
        <f>IF(N270="zákl. přenesená",J270,0)</f>
        <v>0</v>
      </c>
      <c r="BH270" s="271">
        <f>IF(N270="sníž. přenesená",J270,0)</f>
        <v>0</v>
      </c>
      <c r="BI270" s="271">
        <f>IF(N270="nulová",J270,0)</f>
        <v>0</v>
      </c>
      <c r="BJ270" s="8" t="s">
        <v>75</v>
      </c>
      <c r="BK270" s="271">
        <f>ROUND(I270*H270,2)</f>
        <v>0</v>
      </c>
      <c r="BL270" s="8" t="s">
        <v>118</v>
      </c>
      <c r="BM270" s="270" t="s">
        <v>387</v>
      </c>
    </row>
    <row r="271" spans="1:47" s="33" customFormat="1" ht="19.5">
      <c r="A271" s="27"/>
      <c r="B271" s="28"/>
      <c r="C271" s="27"/>
      <c r="D271" s="272" t="s">
        <v>120</v>
      </c>
      <c r="E271" s="27"/>
      <c r="F271" s="273" t="s">
        <v>388</v>
      </c>
      <c r="G271" s="27"/>
      <c r="H271" s="27"/>
      <c r="I271" s="27"/>
      <c r="J271" s="27"/>
      <c r="K271" s="27"/>
      <c r="L271" s="28"/>
      <c r="M271" s="274"/>
      <c r="N271" s="275"/>
      <c r="O271" s="75"/>
      <c r="P271" s="75"/>
      <c r="Q271" s="75"/>
      <c r="R271" s="75"/>
      <c r="S271" s="75"/>
      <c r="T271" s="76"/>
      <c r="U271" s="27"/>
      <c r="V271" s="27"/>
      <c r="W271" s="27"/>
      <c r="X271" s="27"/>
      <c r="Y271" s="27"/>
      <c r="Z271" s="27"/>
      <c r="AA271" s="27"/>
      <c r="AB271" s="27"/>
      <c r="AC271" s="27"/>
      <c r="AD271" s="27"/>
      <c r="AE271" s="27"/>
      <c r="AT271" s="8" t="s">
        <v>120</v>
      </c>
      <c r="AU271" s="8" t="s">
        <v>77</v>
      </c>
    </row>
    <row r="272" spans="1:47" s="33" customFormat="1" ht="48.75">
      <c r="A272" s="27"/>
      <c r="B272" s="28"/>
      <c r="C272" s="27"/>
      <c r="D272" s="272" t="s">
        <v>122</v>
      </c>
      <c r="E272" s="27"/>
      <c r="F272" s="276" t="s">
        <v>382</v>
      </c>
      <c r="G272" s="27"/>
      <c r="H272" s="27"/>
      <c r="I272" s="27"/>
      <c r="J272" s="27"/>
      <c r="K272" s="27"/>
      <c r="L272" s="28"/>
      <c r="M272" s="274"/>
      <c r="N272" s="275"/>
      <c r="O272" s="75"/>
      <c r="P272" s="75"/>
      <c r="Q272" s="75"/>
      <c r="R272" s="75"/>
      <c r="S272" s="75"/>
      <c r="T272" s="76"/>
      <c r="U272" s="27"/>
      <c r="V272" s="27"/>
      <c r="W272" s="27"/>
      <c r="X272" s="27"/>
      <c r="Y272" s="27"/>
      <c r="Z272" s="27"/>
      <c r="AA272" s="27"/>
      <c r="AB272" s="27"/>
      <c r="AC272" s="27"/>
      <c r="AD272" s="27"/>
      <c r="AE272" s="27"/>
      <c r="AT272" s="8" t="s">
        <v>122</v>
      </c>
      <c r="AU272" s="8" t="s">
        <v>77</v>
      </c>
    </row>
    <row r="273" spans="2:63" s="247" customFormat="1" ht="22.9" customHeight="1">
      <c r="B273" s="248"/>
      <c r="D273" s="249" t="s">
        <v>67</v>
      </c>
      <c r="E273" s="258" t="s">
        <v>389</v>
      </c>
      <c r="F273" s="258" t="s">
        <v>390</v>
      </c>
      <c r="J273" s="259">
        <f>BK273</f>
        <v>0</v>
      </c>
      <c r="L273" s="248"/>
      <c r="M273" s="252"/>
      <c r="N273" s="253"/>
      <c r="O273" s="253"/>
      <c r="P273" s="254">
        <f>SUM(P274:P275)</f>
        <v>30.924712000000003</v>
      </c>
      <c r="Q273" s="253"/>
      <c r="R273" s="254">
        <f>SUM(R274:R275)</f>
        <v>0</v>
      </c>
      <c r="S273" s="253"/>
      <c r="T273" s="255">
        <f>SUM(T274:T275)</f>
        <v>0</v>
      </c>
      <c r="AR273" s="249" t="s">
        <v>75</v>
      </c>
      <c r="AT273" s="256" t="s">
        <v>67</v>
      </c>
      <c r="AU273" s="256" t="s">
        <v>75</v>
      </c>
      <c r="AY273" s="249" t="s">
        <v>111</v>
      </c>
      <c r="BK273" s="257">
        <f>SUM(BK274:BK275)</f>
        <v>0</v>
      </c>
    </row>
    <row r="274" spans="1:65" s="33" customFormat="1" ht="16.5" customHeight="1">
      <c r="A274" s="27"/>
      <c r="B274" s="28"/>
      <c r="C274" s="260" t="s">
        <v>391</v>
      </c>
      <c r="D274" s="260" t="s">
        <v>113</v>
      </c>
      <c r="E274" s="261" t="s">
        <v>392</v>
      </c>
      <c r="F274" s="262" t="s">
        <v>393</v>
      </c>
      <c r="G274" s="263" t="s">
        <v>166</v>
      </c>
      <c r="H274" s="264">
        <v>77.896</v>
      </c>
      <c r="I274" s="297"/>
      <c r="J274" s="265">
        <f>ROUND(I274*H274,2)</f>
        <v>0</v>
      </c>
      <c r="K274" s="262" t="s">
        <v>117</v>
      </c>
      <c r="L274" s="28"/>
      <c r="M274" s="266" t="s">
        <v>1</v>
      </c>
      <c r="N274" s="267" t="s">
        <v>33</v>
      </c>
      <c r="O274" s="268">
        <v>0.397</v>
      </c>
      <c r="P274" s="268">
        <f>O274*H274</f>
        <v>30.924712000000003</v>
      </c>
      <c r="Q274" s="268">
        <v>0</v>
      </c>
      <c r="R274" s="268">
        <f>Q274*H274</f>
        <v>0</v>
      </c>
      <c r="S274" s="268">
        <v>0</v>
      </c>
      <c r="T274" s="269">
        <f>S274*H274</f>
        <v>0</v>
      </c>
      <c r="U274" s="27"/>
      <c r="V274" s="27"/>
      <c r="W274" s="27"/>
      <c r="X274" s="27"/>
      <c r="Y274" s="27"/>
      <c r="Z274" s="27"/>
      <c r="AA274" s="27"/>
      <c r="AB274" s="27"/>
      <c r="AC274" s="27"/>
      <c r="AD274" s="27"/>
      <c r="AE274" s="27"/>
      <c r="AR274" s="270" t="s">
        <v>118</v>
      </c>
      <c r="AT274" s="270" t="s">
        <v>113</v>
      </c>
      <c r="AU274" s="270" t="s">
        <v>77</v>
      </c>
      <c r="AY274" s="8" t="s">
        <v>111</v>
      </c>
      <c r="BE274" s="271">
        <f>IF(N274="základní",J274,0)</f>
        <v>0</v>
      </c>
      <c r="BF274" s="271">
        <f>IF(N274="snížená",J274,0)</f>
        <v>0</v>
      </c>
      <c r="BG274" s="271">
        <f>IF(N274="zákl. přenesená",J274,0)</f>
        <v>0</v>
      </c>
      <c r="BH274" s="271">
        <f>IF(N274="sníž. přenesená",J274,0)</f>
        <v>0</v>
      </c>
      <c r="BI274" s="271">
        <f>IF(N274="nulová",J274,0)</f>
        <v>0</v>
      </c>
      <c r="BJ274" s="8" t="s">
        <v>75</v>
      </c>
      <c r="BK274" s="271">
        <f>ROUND(I274*H274,2)</f>
        <v>0</v>
      </c>
      <c r="BL274" s="8" t="s">
        <v>118</v>
      </c>
      <c r="BM274" s="270" t="s">
        <v>394</v>
      </c>
    </row>
    <row r="275" spans="1:47" s="33" customFormat="1" ht="12">
      <c r="A275" s="27"/>
      <c r="B275" s="28"/>
      <c r="C275" s="27"/>
      <c r="D275" s="272" t="s">
        <v>120</v>
      </c>
      <c r="E275" s="27"/>
      <c r="F275" s="273" t="s">
        <v>395</v>
      </c>
      <c r="G275" s="27"/>
      <c r="H275" s="27"/>
      <c r="I275" s="27"/>
      <c r="J275" s="27"/>
      <c r="K275" s="27"/>
      <c r="L275" s="28"/>
      <c r="M275" s="274"/>
      <c r="N275" s="275"/>
      <c r="O275" s="75"/>
      <c r="P275" s="75"/>
      <c r="Q275" s="75"/>
      <c r="R275" s="75"/>
      <c r="S275" s="75"/>
      <c r="T275" s="76"/>
      <c r="U275" s="27"/>
      <c r="V275" s="27"/>
      <c r="W275" s="27"/>
      <c r="X275" s="27"/>
      <c r="Y275" s="27"/>
      <c r="Z275" s="27"/>
      <c r="AA275" s="27"/>
      <c r="AB275" s="27"/>
      <c r="AC275" s="27"/>
      <c r="AD275" s="27"/>
      <c r="AE275" s="27"/>
      <c r="AT275" s="8" t="s">
        <v>120</v>
      </c>
      <c r="AU275" s="8" t="s">
        <v>77</v>
      </c>
    </row>
    <row r="276" spans="2:63" s="247" customFormat="1" ht="25.9" customHeight="1">
      <c r="B276" s="248"/>
      <c r="D276" s="249" t="s">
        <v>67</v>
      </c>
      <c r="E276" s="250" t="s">
        <v>396</v>
      </c>
      <c r="F276" s="250" t="s">
        <v>397</v>
      </c>
      <c r="J276" s="251">
        <f>BK276</f>
        <v>0</v>
      </c>
      <c r="L276" s="248"/>
      <c r="M276" s="252"/>
      <c r="N276" s="253"/>
      <c r="O276" s="253"/>
      <c r="P276" s="254">
        <f>P277+P282+P295</f>
        <v>0</v>
      </c>
      <c r="Q276" s="253"/>
      <c r="R276" s="254">
        <f>R277+R282+R295</f>
        <v>0</v>
      </c>
      <c r="S276" s="253"/>
      <c r="T276" s="255">
        <f>T277+T282+T295</f>
        <v>0</v>
      </c>
      <c r="AR276" s="249" t="s">
        <v>143</v>
      </c>
      <c r="AT276" s="256" t="s">
        <v>67</v>
      </c>
      <c r="AU276" s="256" t="s">
        <v>68</v>
      </c>
      <c r="AY276" s="249" t="s">
        <v>111</v>
      </c>
      <c r="BK276" s="257">
        <f>BK277+BK282+BK295+BK285+BK292</f>
        <v>0</v>
      </c>
    </row>
    <row r="277" spans="2:63" s="247" customFormat="1" ht="22.9" customHeight="1">
      <c r="B277" s="248"/>
      <c r="D277" s="249" t="s">
        <v>67</v>
      </c>
      <c r="E277" s="258" t="s">
        <v>398</v>
      </c>
      <c r="F277" s="258" t="s">
        <v>399</v>
      </c>
      <c r="J277" s="259">
        <f>BK277</f>
        <v>0</v>
      </c>
      <c r="L277" s="248"/>
      <c r="M277" s="252"/>
      <c r="N277" s="253"/>
      <c r="O277" s="253"/>
      <c r="P277" s="254">
        <f>SUM(P278:P281)</f>
        <v>0</v>
      </c>
      <c r="Q277" s="253"/>
      <c r="R277" s="254">
        <f>SUM(R278:R281)</f>
        <v>0</v>
      </c>
      <c r="S277" s="253"/>
      <c r="T277" s="255">
        <f>SUM(T278:T281)</f>
        <v>0</v>
      </c>
      <c r="AR277" s="249" t="s">
        <v>143</v>
      </c>
      <c r="AT277" s="256" t="s">
        <v>67</v>
      </c>
      <c r="AU277" s="256" t="s">
        <v>75</v>
      </c>
      <c r="AY277" s="249" t="s">
        <v>111</v>
      </c>
      <c r="BK277" s="257">
        <f>SUM(BK278:BK281)</f>
        <v>0</v>
      </c>
    </row>
    <row r="278" spans="1:65" s="33" customFormat="1" ht="16.5" customHeight="1">
      <c r="A278" s="27"/>
      <c r="B278" s="28"/>
      <c r="C278" s="260" t="s">
        <v>400</v>
      </c>
      <c r="D278" s="260" t="s">
        <v>113</v>
      </c>
      <c r="E278" s="261" t="s">
        <v>401</v>
      </c>
      <c r="F278" s="262" t="s">
        <v>402</v>
      </c>
      <c r="G278" s="263" t="s">
        <v>403</v>
      </c>
      <c r="H278" s="264">
        <v>1</v>
      </c>
      <c r="I278" s="297"/>
      <c r="J278" s="265">
        <f>ROUND(I278*H278,2)</f>
        <v>0</v>
      </c>
      <c r="K278" s="262" t="s">
        <v>117</v>
      </c>
      <c r="L278" s="28"/>
      <c r="M278" s="266" t="s">
        <v>1</v>
      </c>
      <c r="N278" s="267" t="s">
        <v>33</v>
      </c>
      <c r="O278" s="268">
        <v>0</v>
      </c>
      <c r="P278" s="268">
        <f>O278*H278</f>
        <v>0</v>
      </c>
      <c r="Q278" s="268">
        <v>0</v>
      </c>
      <c r="R278" s="268">
        <f>Q278*H278</f>
        <v>0</v>
      </c>
      <c r="S278" s="268">
        <v>0</v>
      </c>
      <c r="T278" s="269">
        <f>S278*H278</f>
        <v>0</v>
      </c>
      <c r="U278" s="27"/>
      <c r="V278" s="27"/>
      <c r="W278" s="27"/>
      <c r="X278" s="27"/>
      <c r="Y278" s="27"/>
      <c r="Z278" s="27"/>
      <c r="AA278" s="27"/>
      <c r="AB278" s="27"/>
      <c r="AC278" s="27"/>
      <c r="AD278" s="27"/>
      <c r="AE278" s="27"/>
      <c r="AR278" s="270" t="s">
        <v>404</v>
      </c>
      <c r="AT278" s="270" t="s">
        <v>113</v>
      </c>
      <c r="AU278" s="270" t="s">
        <v>77</v>
      </c>
      <c r="AY278" s="8" t="s">
        <v>111</v>
      </c>
      <c r="BE278" s="271">
        <f>IF(N278="základní",J278,0)</f>
        <v>0</v>
      </c>
      <c r="BF278" s="271">
        <f>IF(N278="snížená",J278,0)</f>
        <v>0</v>
      </c>
      <c r="BG278" s="271">
        <f>IF(N278="zákl. přenesená",J278,0)</f>
        <v>0</v>
      </c>
      <c r="BH278" s="271">
        <f>IF(N278="sníž. přenesená",J278,0)</f>
        <v>0</v>
      </c>
      <c r="BI278" s="271">
        <f>IF(N278="nulová",J278,0)</f>
        <v>0</v>
      </c>
      <c r="BJ278" s="8" t="s">
        <v>75</v>
      </c>
      <c r="BK278" s="271">
        <f>ROUND(I278*H278,2)</f>
        <v>0</v>
      </c>
      <c r="BL278" s="8" t="s">
        <v>404</v>
      </c>
      <c r="BM278" s="270" t="s">
        <v>405</v>
      </c>
    </row>
    <row r="279" spans="1:47" s="33" customFormat="1" ht="12">
      <c r="A279" s="27"/>
      <c r="B279" s="28"/>
      <c r="C279" s="27"/>
      <c r="D279" s="272" t="s">
        <v>120</v>
      </c>
      <c r="E279" s="27"/>
      <c r="F279" s="273" t="s">
        <v>402</v>
      </c>
      <c r="G279" s="27"/>
      <c r="H279" s="27"/>
      <c r="I279" s="27"/>
      <c r="J279" s="27"/>
      <c r="K279" s="27"/>
      <c r="L279" s="28"/>
      <c r="M279" s="274"/>
      <c r="N279" s="275"/>
      <c r="O279" s="75"/>
      <c r="P279" s="75"/>
      <c r="Q279" s="75"/>
      <c r="R279" s="75"/>
      <c r="S279" s="75"/>
      <c r="T279" s="76"/>
      <c r="U279" s="27"/>
      <c r="V279" s="27"/>
      <c r="W279" s="27"/>
      <c r="X279" s="27"/>
      <c r="Y279" s="27"/>
      <c r="Z279" s="27"/>
      <c r="AA279" s="27"/>
      <c r="AB279" s="27"/>
      <c r="AC279" s="27"/>
      <c r="AD279" s="27"/>
      <c r="AE279" s="27"/>
      <c r="AT279" s="8" t="s">
        <v>120</v>
      </c>
      <c r="AU279" s="8" t="s">
        <v>77</v>
      </c>
    </row>
    <row r="280" spans="1:65" s="33" customFormat="1" ht="16.5" customHeight="1">
      <c r="A280" s="27"/>
      <c r="B280" s="28"/>
      <c r="C280" s="260" t="s">
        <v>406</v>
      </c>
      <c r="D280" s="260" t="s">
        <v>113</v>
      </c>
      <c r="E280" s="261" t="s">
        <v>407</v>
      </c>
      <c r="F280" s="262" t="s">
        <v>408</v>
      </c>
      <c r="G280" s="263" t="s">
        <v>403</v>
      </c>
      <c r="H280" s="264">
        <v>1</v>
      </c>
      <c r="I280" s="297"/>
      <c r="J280" s="265">
        <f>ROUND(I280*H280,2)</f>
        <v>0</v>
      </c>
      <c r="K280" s="262"/>
      <c r="L280" s="28"/>
      <c r="M280" s="266" t="s">
        <v>1</v>
      </c>
      <c r="N280" s="267" t="s">
        <v>33</v>
      </c>
      <c r="O280" s="268">
        <v>0</v>
      </c>
      <c r="P280" s="268">
        <f>O280*H280</f>
        <v>0</v>
      </c>
      <c r="Q280" s="268">
        <v>0</v>
      </c>
      <c r="R280" s="268">
        <f>Q280*H280</f>
        <v>0</v>
      </c>
      <c r="S280" s="268">
        <v>0</v>
      </c>
      <c r="T280" s="269">
        <f>S280*H280</f>
        <v>0</v>
      </c>
      <c r="U280" s="27"/>
      <c r="V280" s="27"/>
      <c r="W280" s="27"/>
      <c r="X280" s="27"/>
      <c r="Y280" s="27"/>
      <c r="Z280" s="27"/>
      <c r="AA280" s="27"/>
      <c r="AB280" s="27"/>
      <c r="AC280" s="27"/>
      <c r="AD280" s="27"/>
      <c r="AE280" s="27"/>
      <c r="AR280" s="270" t="s">
        <v>404</v>
      </c>
      <c r="AT280" s="270" t="s">
        <v>113</v>
      </c>
      <c r="AU280" s="270" t="s">
        <v>77</v>
      </c>
      <c r="AY280" s="8" t="s">
        <v>111</v>
      </c>
      <c r="BE280" s="271">
        <f>IF(N280="základní",J280,0)</f>
        <v>0</v>
      </c>
      <c r="BF280" s="271">
        <f>IF(N280="snížená",J280,0)</f>
        <v>0</v>
      </c>
      <c r="BG280" s="271">
        <f>IF(N280="zákl. přenesená",J280,0)</f>
        <v>0</v>
      </c>
      <c r="BH280" s="271">
        <f>IF(N280="sníž. přenesená",J280,0)</f>
        <v>0</v>
      </c>
      <c r="BI280" s="271">
        <f>IF(N280="nulová",J280,0)</f>
        <v>0</v>
      </c>
      <c r="BJ280" s="8" t="s">
        <v>75</v>
      </c>
      <c r="BK280" s="271">
        <f>ROUND(I280*H280,2)</f>
        <v>0</v>
      </c>
      <c r="BL280" s="8" t="s">
        <v>404</v>
      </c>
      <c r="BM280" s="270" t="s">
        <v>409</v>
      </c>
    </row>
    <row r="281" spans="1:47" s="33" customFormat="1" ht="12">
      <c r="A281" s="27"/>
      <c r="B281" s="28"/>
      <c r="C281" s="27"/>
      <c r="D281" s="272" t="s">
        <v>120</v>
      </c>
      <c r="E281" s="27"/>
      <c r="F281" s="273" t="s">
        <v>721</v>
      </c>
      <c r="G281" s="27"/>
      <c r="H281" s="27"/>
      <c r="I281" s="27"/>
      <c r="J281" s="27"/>
      <c r="K281" s="27"/>
      <c r="L281" s="28"/>
      <c r="M281" s="274"/>
      <c r="N281" s="275"/>
      <c r="O281" s="75"/>
      <c r="P281" s="75"/>
      <c r="Q281" s="75"/>
      <c r="R281" s="75"/>
      <c r="S281" s="75"/>
      <c r="T281" s="76"/>
      <c r="U281" s="27"/>
      <c r="V281" s="27"/>
      <c r="W281" s="27"/>
      <c r="X281" s="27"/>
      <c r="Y281" s="27"/>
      <c r="Z281" s="27"/>
      <c r="AA281" s="27"/>
      <c r="AB281" s="27"/>
      <c r="AC281" s="27"/>
      <c r="AD281" s="27"/>
      <c r="AE281" s="27"/>
      <c r="AT281" s="8" t="s">
        <v>120</v>
      </c>
      <c r="AU281" s="8" t="s">
        <v>77</v>
      </c>
    </row>
    <row r="282" spans="2:63" s="247" customFormat="1" ht="22.9" customHeight="1">
      <c r="B282" s="248"/>
      <c r="D282" s="249" t="s">
        <v>67</v>
      </c>
      <c r="E282" s="258" t="s">
        <v>410</v>
      </c>
      <c r="F282" s="258" t="s">
        <v>411</v>
      </c>
      <c r="J282" s="259">
        <f>BK282</f>
        <v>0</v>
      </c>
      <c r="L282" s="248"/>
      <c r="M282" s="252"/>
      <c r="N282" s="253"/>
      <c r="O282" s="253"/>
      <c r="P282" s="254">
        <f>SUM(P283:P284)</f>
        <v>0</v>
      </c>
      <c r="Q282" s="253"/>
      <c r="R282" s="254">
        <f>SUM(R283:R284)</f>
        <v>0</v>
      </c>
      <c r="S282" s="253"/>
      <c r="T282" s="255">
        <f>SUM(T283:T284)</f>
        <v>0</v>
      </c>
      <c r="AR282" s="249" t="s">
        <v>143</v>
      </c>
      <c r="AT282" s="256" t="s">
        <v>67</v>
      </c>
      <c r="AU282" s="256" t="s">
        <v>75</v>
      </c>
      <c r="AY282" s="249" t="s">
        <v>111</v>
      </c>
      <c r="BK282" s="257">
        <f>SUM(BK283:BK284)</f>
        <v>0</v>
      </c>
    </row>
    <row r="283" spans="1:65" s="33" customFormat="1" ht="16.5" customHeight="1">
      <c r="A283" s="27"/>
      <c r="B283" s="28"/>
      <c r="C283" s="260" t="s">
        <v>412</v>
      </c>
      <c r="D283" s="260" t="s">
        <v>113</v>
      </c>
      <c r="E283" s="261" t="s">
        <v>413</v>
      </c>
      <c r="F283" s="262" t="s">
        <v>411</v>
      </c>
      <c r="G283" s="263" t="s">
        <v>403</v>
      </c>
      <c r="H283" s="264">
        <v>1</v>
      </c>
      <c r="I283" s="297"/>
      <c r="J283" s="265">
        <f>ROUND(I283*H283,2)</f>
        <v>0</v>
      </c>
      <c r="K283" s="262"/>
      <c r="L283" s="28"/>
      <c r="M283" s="266" t="s">
        <v>1</v>
      </c>
      <c r="N283" s="267" t="s">
        <v>33</v>
      </c>
      <c r="O283" s="268">
        <v>0</v>
      </c>
      <c r="P283" s="268">
        <f>O283*H283</f>
        <v>0</v>
      </c>
      <c r="Q283" s="268">
        <v>0</v>
      </c>
      <c r="R283" s="268">
        <f>Q283*H283</f>
        <v>0</v>
      </c>
      <c r="S283" s="268">
        <v>0</v>
      </c>
      <c r="T283" s="269">
        <f>S283*H283</f>
        <v>0</v>
      </c>
      <c r="U283" s="27"/>
      <c r="V283" s="27"/>
      <c r="W283" s="27"/>
      <c r="X283" s="27"/>
      <c r="Y283" s="27"/>
      <c r="Z283" s="27"/>
      <c r="AA283" s="27"/>
      <c r="AB283" s="27"/>
      <c r="AC283" s="27"/>
      <c r="AD283" s="27"/>
      <c r="AE283" s="27"/>
      <c r="AR283" s="270" t="s">
        <v>404</v>
      </c>
      <c r="AT283" s="270" t="s">
        <v>113</v>
      </c>
      <c r="AU283" s="270" t="s">
        <v>77</v>
      </c>
      <c r="AY283" s="8" t="s">
        <v>111</v>
      </c>
      <c r="BE283" s="271">
        <f>IF(N283="základní",J283,0)</f>
        <v>0</v>
      </c>
      <c r="BF283" s="271">
        <f>IF(N283="snížená",J283,0)</f>
        <v>0</v>
      </c>
      <c r="BG283" s="271">
        <f>IF(N283="zákl. přenesená",J283,0)</f>
        <v>0</v>
      </c>
      <c r="BH283" s="271">
        <f>IF(N283="sníž. přenesená",J283,0)</f>
        <v>0</v>
      </c>
      <c r="BI283" s="271">
        <f>IF(N283="nulová",J283,0)</f>
        <v>0</v>
      </c>
      <c r="BJ283" s="8" t="s">
        <v>75</v>
      </c>
      <c r="BK283" s="271">
        <f>ROUND(I283*H283,2)</f>
        <v>0</v>
      </c>
      <c r="BL283" s="8" t="s">
        <v>404</v>
      </c>
      <c r="BM283" s="270" t="s">
        <v>414</v>
      </c>
    </row>
    <row r="284" spans="1:47" s="33" customFormat="1" ht="12">
      <c r="A284" s="27"/>
      <c r="B284" s="28"/>
      <c r="C284" s="27"/>
      <c r="D284" s="272" t="s">
        <v>120</v>
      </c>
      <c r="E284" s="27"/>
      <c r="F284" s="273" t="s">
        <v>722</v>
      </c>
      <c r="G284" s="27"/>
      <c r="H284" s="27"/>
      <c r="I284" s="27"/>
      <c r="J284" s="27"/>
      <c r="K284" s="27"/>
      <c r="L284" s="28"/>
      <c r="M284" s="274"/>
      <c r="N284" s="275"/>
      <c r="O284" s="75"/>
      <c r="P284" s="75"/>
      <c r="Q284" s="75"/>
      <c r="R284" s="75"/>
      <c r="S284" s="75"/>
      <c r="T284" s="76"/>
      <c r="U284" s="27"/>
      <c r="V284" s="27"/>
      <c r="W284" s="27"/>
      <c r="X284" s="27"/>
      <c r="Y284" s="27"/>
      <c r="Z284" s="27"/>
      <c r="AA284" s="27"/>
      <c r="AB284" s="27"/>
      <c r="AC284" s="27"/>
      <c r="AD284" s="27"/>
      <c r="AE284" s="27"/>
      <c r="AT284" s="8" t="s">
        <v>120</v>
      </c>
      <c r="AU284" s="8" t="s">
        <v>77</v>
      </c>
    </row>
    <row r="285" spans="2:63" s="247" customFormat="1" ht="22.9" customHeight="1">
      <c r="B285" s="248"/>
      <c r="D285" s="249" t="s">
        <v>67</v>
      </c>
      <c r="E285" s="258" t="s">
        <v>519</v>
      </c>
      <c r="F285" s="258" t="s">
        <v>520</v>
      </c>
      <c r="J285" s="259">
        <f>BK285</f>
        <v>0</v>
      </c>
      <c r="L285" s="248"/>
      <c r="M285" s="252"/>
      <c r="N285" s="253"/>
      <c r="O285" s="253"/>
      <c r="P285" s="254">
        <f>SUM(P286:P287)</f>
        <v>0</v>
      </c>
      <c r="Q285" s="253"/>
      <c r="R285" s="254">
        <f>SUM(R286:R287)</f>
        <v>0</v>
      </c>
      <c r="S285" s="253"/>
      <c r="T285" s="255">
        <f>SUM(T286:T287)</f>
        <v>0</v>
      </c>
      <c r="AR285" s="249" t="s">
        <v>143</v>
      </c>
      <c r="AT285" s="256" t="s">
        <v>67</v>
      </c>
      <c r="AU285" s="256" t="s">
        <v>75</v>
      </c>
      <c r="AY285" s="249" t="s">
        <v>111</v>
      </c>
      <c r="BK285" s="257">
        <f>SUM(BK286:BK291)</f>
        <v>0</v>
      </c>
    </row>
    <row r="286" spans="1:65" s="33" customFormat="1" ht="16.5" customHeight="1">
      <c r="A286" s="27"/>
      <c r="B286" s="28"/>
      <c r="C286" s="260" t="s">
        <v>412</v>
      </c>
      <c r="D286" s="260" t="s">
        <v>113</v>
      </c>
      <c r="E286" s="261" t="s">
        <v>724</v>
      </c>
      <c r="F286" s="262" t="s">
        <v>723</v>
      </c>
      <c r="G286" s="263" t="s">
        <v>403</v>
      </c>
      <c r="H286" s="264">
        <v>1</v>
      </c>
      <c r="I286" s="297"/>
      <c r="J286" s="265">
        <f>ROUND(I286*H286,2)</f>
        <v>0</v>
      </c>
      <c r="K286" s="262"/>
      <c r="L286" s="28"/>
      <c r="M286" s="266" t="s">
        <v>1</v>
      </c>
      <c r="N286" s="267" t="s">
        <v>33</v>
      </c>
      <c r="O286" s="268">
        <v>0</v>
      </c>
      <c r="P286" s="268">
        <f>O286*H286</f>
        <v>0</v>
      </c>
      <c r="Q286" s="268">
        <v>0</v>
      </c>
      <c r="R286" s="268">
        <f>Q286*H286</f>
        <v>0</v>
      </c>
      <c r="S286" s="268">
        <v>0</v>
      </c>
      <c r="T286" s="269">
        <f>S286*H286</f>
        <v>0</v>
      </c>
      <c r="U286" s="27"/>
      <c r="V286" s="27"/>
      <c r="W286" s="27"/>
      <c r="X286" s="27"/>
      <c r="Y286" s="27"/>
      <c r="Z286" s="27"/>
      <c r="AA286" s="27"/>
      <c r="AB286" s="27"/>
      <c r="AC286" s="27"/>
      <c r="AD286" s="27"/>
      <c r="AE286" s="27"/>
      <c r="AR286" s="270" t="s">
        <v>404</v>
      </c>
      <c r="AT286" s="270" t="s">
        <v>113</v>
      </c>
      <c r="AU286" s="270" t="s">
        <v>77</v>
      </c>
      <c r="AY286" s="8" t="s">
        <v>111</v>
      </c>
      <c r="BE286" s="271">
        <f>IF(N286="základní",J286,0)</f>
        <v>0</v>
      </c>
      <c r="BF286" s="271">
        <f>IF(N286="snížená",J286,0)</f>
        <v>0</v>
      </c>
      <c r="BG286" s="271">
        <f>IF(N286="zákl. přenesená",J286,0)</f>
        <v>0</v>
      </c>
      <c r="BH286" s="271">
        <f>IF(N286="sníž. přenesená",J286,0)</f>
        <v>0</v>
      </c>
      <c r="BI286" s="271">
        <f>IF(N286="nulová",J286,0)</f>
        <v>0</v>
      </c>
      <c r="BJ286" s="8" t="s">
        <v>75</v>
      </c>
      <c r="BK286" s="271">
        <f>ROUND(I286*H286,2)</f>
        <v>0</v>
      </c>
      <c r="BL286" s="8" t="s">
        <v>404</v>
      </c>
      <c r="BM286" s="270" t="s">
        <v>414</v>
      </c>
    </row>
    <row r="287" spans="1:47" s="33" customFormat="1" ht="12">
      <c r="A287" s="27"/>
      <c r="B287" s="28"/>
      <c r="C287" s="27"/>
      <c r="D287" s="272" t="s">
        <v>120</v>
      </c>
      <c r="E287" s="27"/>
      <c r="F287" s="273" t="s">
        <v>725</v>
      </c>
      <c r="G287" s="27"/>
      <c r="H287" s="27"/>
      <c r="I287" s="27"/>
      <c r="J287" s="27"/>
      <c r="K287" s="27"/>
      <c r="L287" s="28"/>
      <c r="M287" s="274"/>
      <c r="N287" s="275"/>
      <c r="O287" s="75"/>
      <c r="P287" s="75"/>
      <c r="Q287" s="75"/>
      <c r="R287" s="75"/>
      <c r="S287" s="75"/>
      <c r="T287" s="76"/>
      <c r="U287" s="27"/>
      <c r="V287" s="27"/>
      <c r="W287" s="27"/>
      <c r="X287" s="27"/>
      <c r="Y287" s="27"/>
      <c r="Z287" s="27"/>
      <c r="AA287" s="27"/>
      <c r="AB287" s="27"/>
      <c r="AC287" s="27"/>
      <c r="AD287" s="27"/>
      <c r="AE287" s="27"/>
      <c r="AT287" s="8" t="s">
        <v>120</v>
      </c>
      <c r="AU287" s="8" t="s">
        <v>77</v>
      </c>
    </row>
    <row r="288" spans="1:65" s="33" customFormat="1" ht="16.5" customHeight="1">
      <c r="A288" s="27"/>
      <c r="B288" s="28"/>
      <c r="C288" s="260" t="s">
        <v>412</v>
      </c>
      <c r="D288" s="260" t="s">
        <v>113</v>
      </c>
      <c r="E288" s="261" t="s">
        <v>726</v>
      </c>
      <c r="F288" s="262" t="s">
        <v>727</v>
      </c>
      <c r="G288" s="263" t="s">
        <v>403</v>
      </c>
      <c r="H288" s="264">
        <v>1</v>
      </c>
      <c r="I288" s="297"/>
      <c r="J288" s="265">
        <f>ROUND(I288*H288,2)</f>
        <v>0</v>
      </c>
      <c r="K288" s="262"/>
      <c r="L288" s="28"/>
      <c r="M288" s="266" t="s">
        <v>1</v>
      </c>
      <c r="N288" s="267" t="s">
        <v>33</v>
      </c>
      <c r="O288" s="268">
        <v>0</v>
      </c>
      <c r="P288" s="268">
        <f>O288*H288</f>
        <v>0</v>
      </c>
      <c r="Q288" s="268">
        <v>0</v>
      </c>
      <c r="R288" s="268">
        <f>Q288*H288</f>
        <v>0</v>
      </c>
      <c r="S288" s="268">
        <v>0</v>
      </c>
      <c r="T288" s="269">
        <f>S288*H288</f>
        <v>0</v>
      </c>
      <c r="U288" s="27"/>
      <c r="V288" s="27"/>
      <c r="W288" s="27"/>
      <c r="X288" s="27"/>
      <c r="Y288" s="27"/>
      <c r="Z288" s="27"/>
      <c r="AA288" s="27"/>
      <c r="AB288" s="27"/>
      <c r="AC288" s="27"/>
      <c r="AD288" s="27"/>
      <c r="AE288" s="27"/>
      <c r="AR288" s="270" t="s">
        <v>404</v>
      </c>
      <c r="AT288" s="270" t="s">
        <v>113</v>
      </c>
      <c r="AU288" s="270" t="s">
        <v>77</v>
      </c>
      <c r="AY288" s="8" t="s">
        <v>111</v>
      </c>
      <c r="BE288" s="271">
        <f>IF(N288="základní",J288,0)</f>
        <v>0</v>
      </c>
      <c r="BF288" s="271">
        <f>IF(N288="snížená",J288,0)</f>
        <v>0</v>
      </c>
      <c r="BG288" s="271">
        <f>IF(N288="zákl. přenesená",J288,0)</f>
        <v>0</v>
      </c>
      <c r="BH288" s="271">
        <f>IF(N288="sníž. přenesená",J288,0)</f>
        <v>0</v>
      </c>
      <c r="BI288" s="271">
        <f>IF(N288="nulová",J288,0)</f>
        <v>0</v>
      </c>
      <c r="BJ288" s="8" t="s">
        <v>75</v>
      </c>
      <c r="BK288" s="271">
        <f>ROUND(I288*H288,2)</f>
        <v>0</v>
      </c>
      <c r="BL288" s="8" t="s">
        <v>404</v>
      </c>
      <c r="BM288" s="270" t="s">
        <v>414</v>
      </c>
    </row>
    <row r="289" spans="1:47" s="33" customFormat="1" ht="12">
      <c r="A289" s="27"/>
      <c r="B289" s="28"/>
      <c r="C289" s="27"/>
      <c r="D289" s="272" t="s">
        <v>120</v>
      </c>
      <c r="E289" s="27"/>
      <c r="F289" s="273" t="s">
        <v>728</v>
      </c>
      <c r="G289" s="27"/>
      <c r="H289" s="27"/>
      <c r="I289" s="27"/>
      <c r="J289" s="27"/>
      <c r="K289" s="27"/>
      <c r="L289" s="28"/>
      <c r="M289" s="274"/>
      <c r="N289" s="275"/>
      <c r="O289" s="75"/>
      <c r="P289" s="75"/>
      <c r="Q289" s="75"/>
      <c r="R289" s="75"/>
      <c r="S289" s="75"/>
      <c r="T289" s="76"/>
      <c r="U289" s="27"/>
      <c r="V289" s="27"/>
      <c r="W289" s="27"/>
      <c r="X289" s="27"/>
      <c r="Y289" s="27"/>
      <c r="Z289" s="27"/>
      <c r="AA289" s="27"/>
      <c r="AB289" s="27"/>
      <c r="AC289" s="27"/>
      <c r="AD289" s="27"/>
      <c r="AE289" s="27"/>
      <c r="AT289" s="8" t="s">
        <v>120</v>
      </c>
      <c r="AU289" s="8" t="s">
        <v>77</v>
      </c>
    </row>
    <row r="290" spans="1:65" s="33" customFormat="1" ht="16.5" customHeight="1">
      <c r="A290" s="27"/>
      <c r="B290" s="28"/>
      <c r="C290" s="260" t="s">
        <v>412</v>
      </c>
      <c r="D290" s="260" t="s">
        <v>113</v>
      </c>
      <c r="E290" s="261" t="s">
        <v>735</v>
      </c>
      <c r="F290" s="262" t="s">
        <v>736</v>
      </c>
      <c r="G290" s="263" t="s">
        <v>403</v>
      </c>
      <c r="H290" s="264">
        <v>1</v>
      </c>
      <c r="I290" s="297"/>
      <c r="J290" s="265">
        <f>ROUND(I290*H290,2)</f>
        <v>0</v>
      </c>
      <c r="K290" s="262"/>
      <c r="L290" s="28"/>
      <c r="M290" s="266" t="s">
        <v>1</v>
      </c>
      <c r="N290" s="267" t="s">
        <v>33</v>
      </c>
      <c r="O290" s="268">
        <v>0</v>
      </c>
      <c r="P290" s="268">
        <f>O290*H290</f>
        <v>0</v>
      </c>
      <c r="Q290" s="268">
        <v>0</v>
      </c>
      <c r="R290" s="268">
        <f>Q290*H290</f>
        <v>0</v>
      </c>
      <c r="S290" s="268">
        <v>0</v>
      </c>
      <c r="T290" s="269">
        <f>S290*H290</f>
        <v>0</v>
      </c>
      <c r="U290" s="27"/>
      <c r="V290" s="27"/>
      <c r="W290" s="27"/>
      <c r="X290" s="27"/>
      <c r="Y290" s="27"/>
      <c r="Z290" s="27"/>
      <c r="AA290" s="27"/>
      <c r="AB290" s="27"/>
      <c r="AC290" s="27"/>
      <c r="AD290" s="27"/>
      <c r="AE290" s="27"/>
      <c r="AR290" s="270" t="s">
        <v>404</v>
      </c>
      <c r="AT290" s="270" t="s">
        <v>113</v>
      </c>
      <c r="AU290" s="270" t="s">
        <v>77</v>
      </c>
      <c r="AY290" s="8" t="s">
        <v>111</v>
      </c>
      <c r="BE290" s="271">
        <f>IF(N290="základní",J290,0)</f>
        <v>0</v>
      </c>
      <c r="BF290" s="271">
        <f>IF(N290="snížená",J290,0)</f>
        <v>0</v>
      </c>
      <c r="BG290" s="271">
        <f>IF(N290="zákl. přenesená",J290,0)</f>
        <v>0</v>
      </c>
      <c r="BH290" s="271">
        <f>IF(N290="sníž. přenesená",J290,0)</f>
        <v>0</v>
      </c>
      <c r="BI290" s="271">
        <f>IF(N290="nulová",J290,0)</f>
        <v>0</v>
      </c>
      <c r="BJ290" s="8" t="s">
        <v>75</v>
      </c>
      <c r="BK290" s="271">
        <f>ROUND(I290*H290,2)</f>
        <v>0</v>
      </c>
      <c r="BL290" s="8" t="s">
        <v>404</v>
      </c>
      <c r="BM290" s="270" t="s">
        <v>414</v>
      </c>
    </row>
    <row r="291" spans="1:47" s="33" customFormat="1" ht="12">
      <c r="A291" s="27"/>
      <c r="B291" s="28"/>
      <c r="C291" s="27"/>
      <c r="D291" s="272" t="s">
        <v>120</v>
      </c>
      <c r="E291" s="27"/>
      <c r="F291" s="273" t="s">
        <v>737</v>
      </c>
      <c r="G291" s="27"/>
      <c r="H291" s="27"/>
      <c r="I291" s="27"/>
      <c r="J291" s="27"/>
      <c r="K291" s="27"/>
      <c r="L291" s="28"/>
      <c r="M291" s="274"/>
      <c r="N291" s="275"/>
      <c r="O291" s="75"/>
      <c r="P291" s="75"/>
      <c r="Q291" s="75"/>
      <c r="R291" s="75"/>
      <c r="S291" s="75"/>
      <c r="T291" s="76"/>
      <c r="U291" s="27"/>
      <c r="V291" s="27"/>
      <c r="W291" s="27"/>
      <c r="X291" s="27"/>
      <c r="Y291" s="27"/>
      <c r="Z291" s="27"/>
      <c r="AA291" s="27"/>
      <c r="AB291" s="27"/>
      <c r="AC291" s="27"/>
      <c r="AD291" s="27"/>
      <c r="AE291" s="27"/>
      <c r="AT291" s="8" t="s">
        <v>120</v>
      </c>
      <c r="AU291" s="8" t="s">
        <v>77</v>
      </c>
    </row>
    <row r="292" spans="2:63" s="247" customFormat="1" ht="22.9" customHeight="1">
      <c r="B292" s="248"/>
      <c r="D292" s="249" t="s">
        <v>67</v>
      </c>
      <c r="E292" s="258" t="s">
        <v>730</v>
      </c>
      <c r="F292" s="258" t="s">
        <v>731</v>
      </c>
      <c r="J292" s="259">
        <f>BK292</f>
        <v>0</v>
      </c>
      <c r="L292" s="248"/>
      <c r="M292" s="252"/>
      <c r="N292" s="253"/>
      <c r="O292" s="253"/>
      <c r="P292" s="254">
        <f>SUM(P293:P294)</f>
        <v>0</v>
      </c>
      <c r="Q292" s="253"/>
      <c r="R292" s="254">
        <f>SUM(R293:R294)</f>
        <v>0</v>
      </c>
      <c r="S292" s="253"/>
      <c r="T292" s="255">
        <f>SUM(T293:T294)</f>
        <v>0</v>
      </c>
      <c r="AR292" s="249" t="s">
        <v>143</v>
      </c>
      <c r="AT292" s="256" t="s">
        <v>67</v>
      </c>
      <c r="AU292" s="256" t="s">
        <v>75</v>
      </c>
      <c r="AY292" s="249" t="s">
        <v>111</v>
      </c>
      <c r="BK292" s="257">
        <f>SUM(BK293:BK294)</f>
        <v>0</v>
      </c>
    </row>
    <row r="293" spans="1:65" s="33" customFormat="1" ht="16.5" customHeight="1">
      <c r="A293" s="27"/>
      <c r="B293" s="28"/>
      <c r="C293" s="260" t="s">
        <v>412</v>
      </c>
      <c r="D293" s="260" t="s">
        <v>113</v>
      </c>
      <c r="E293" s="261" t="s">
        <v>732</v>
      </c>
      <c r="F293" s="262" t="s">
        <v>733</v>
      </c>
      <c r="G293" s="263" t="s">
        <v>403</v>
      </c>
      <c r="H293" s="264">
        <v>1</v>
      </c>
      <c r="I293" s="297"/>
      <c r="J293" s="265">
        <f>ROUND(I293*H293,2)</f>
        <v>0</v>
      </c>
      <c r="K293" s="262"/>
      <c r="L293" s="28"/>
      <c r="M293" s="266" t="s">
        <v>1</v>
      </c>
      <c r="N293" s="267" t="s">
        <v>33</v>
      </c>
      <c r="O293" s="268">
        <v>0</v>
      </c>
      <c r="P293" s="268">
        <f>O293*H293</f>
        <v>0</v>
      </c>
      <c r="Q293" s="268">
        <v>0</v>
      </c>
      <c r="R293" s="268">
        <f>Q293*H293</f>
        <v>0</v>
      </c>
      <c r="S293" s="268">
        <v>0</v>
      </c>
      <c r="T293" s="269">
        <f>S293*H293</f>
        <v>0</v>
      </c>
      <c r="U293" s="27"/>
      <c r="V293" s="27"/>
      <c r="W293" s="27"/>
      <c r="X293" s="27"/>
      <c r="Y293" s="27"/>
      <c r="Z293" s="27"/>
      <c r="AA293" s="27"/>
      <c r="AB293" s="27"/>
      <c r="AC293" s="27"/>
      <c r="AD293" s="27"/>
      <c r="AE293" s="27"/>
      <c r="AR293" s="270" t="s">
        <v>404</v>
      </c>
      <c r="AT293" s="270" t="s">
        <v>113</v>
      </c>
      <c r="AU293" s="270" t="s">
        <v>77</v>
      </c>
      <c r="AY293" s="8" t="s">
        <v>111</v>
      </c>
      <c r="BE293" s="271">
        <f>IF(N293="základní",J293,0)</f>
        <v>0</v>
      </c>
      <c r="BF293" s="271">
        <f>IF(N293="snížená",J293,0)</f>
        <v>0</v>
      </c>
      <c r="BG293" s="271">
        <f>IF(N293="zákl. přenesená",J293,0)</f>
        <v>0</v>
      </c>
      <c r="BH293" s="271">
        <f>IF(N293="sníž. přenesená",J293,0)</f>
        <v>0</v>
      </c>
      <c r="BI293" s="271">
        <f>IF(N293="nulová",J293,0)</f>
        <v>0</v>
      </c>
      <c r="BJ293" s="8" t="s">
        <v>75</v>
      </c>
      <c r="BK293" s="271">
        <f>ROUND(I293*H293,2)</f>
        <v>0</v>
      </c>
      <c r="BL293" s="8" t="s">
        <v>404</v>
      </c>
      <c r="BM293" s="270" t="s">
        <v>414</v>
      </c>
    </row>
    <row r="294" spans="1:47" s="33" customFormat="1" ht="12">
      <c r="A294" s="27"/>
      <c r="B294" s="28"/>
      <c r="C294" s="27"/>
      <c r="D294" s="272" t="s">
        <v>120</v>
      </c>
      <c r="E294" s="27"/>
      <c r="F294" s="273" t="s">
        <v>734</v>
      </c>
      <c r="G294" s="27"/>
      <c r="H294" s="27"/>
      <c r="I294" s="27"/>
      <c r="J294" s="27"/>
      <c r="K294" s="27"/>
      <c r="L294" s="28"/>
      <c r="M294" s="274"/>
      <c r="N294" s="275"/>
      <c r="O294" s="75"/>
      <c r="P294" s="75"/>
      <c r="Q294" s="75"/>
      <c r="R294" s="75"/>
      <c r="S294" s="75"/>
      <c r="T294" s="76"/>
      <c r="U294" s="27"/>
      <c r="V294" s="27"/>
      <c r="W294" s="27"/>
      <c r="X294" s="27"/>
      <c r="Y294" s="27"/>
      <c r="Z294" s="27"/>
      <c r="AA294" s="27"/>
      <c r="AB294" s="27"/>
      <c r="AC294" s="27"/>
      <c r="AD294" s="27"/>
      <c r="AE294" s="27"/>
      <c r="AT294" s="8" t="s">
        <v>120</v>
      </c>
      <c r="AU294" s="8" t="s">
        <v>77</v>
      </c>
    </row>
    <row r="295" spans="2:63" s="247" customFormat="1" ht="22.9" customHeight="1">
      <c r="B295" s="248"/>
      <c r="D295" s="249" t="s">
        <v>67</v>
      </c>
      <c r="E295" s="258" t="s">
        <v>415</v>
      </c>
      <c r="F295" s="258" t="s">
        <v>416</v>
      </c>
      <c r="J295" s="259">
        <f>BK295</f>
        <v>0</v>
      </c>
      <c r="L295" s="248"/>
      <c r="M295" s="252"/>
      <c r="N295" s="253"/>
      <c r="O295" s="253"/>
      <c r="P295" s="254">
        <f>SUM(P296:P297)</f>
        <v>0</v>
      </c>
      <c r="Q295" s="253"/>
      <c r="R295" s="254">
        <f>SUM(R296:R297)</f>
        <v>0</v>
      </c>
      <c r="S295" s="253"/>
      <c r="T295" s="255">
        <f>SUM(T296:T297)</f>
        <v>0</v>
      </c>
      <c r="AR295" s="249" t="s">
        <v>143</v>
      </c>
      <c r="AT295" s="256" t="s">
        <v>67</v>
      </c>
      <c r="AU295" s="256" t="s">
        <v>75</v>
      </c>
      <c r="AY295" s="249" t="s">
        <v>111</v>
      </c>
      <c r="BK295" s="257">
        <f>SUM(BK296:BK297)</f>
        <v>0</v>
      </c>
    </row>
    <row r="296" spans="1:65" s="33" customFormat="1" ht="16.5" customHeight="1">
      <c r="A296" s="27"/>
      <c r="B296" s="28"/>
      <c r="C296" s="260" t="s">
        <v>417</v>
      </c>
      <c r="D296" s="260" t="s">
        <v>113</v>
      </c>
      <c r="E296" s="261" t="s">
        <v>418</v>
      </c>
      <c r="F296" s="262" t="s">
        <v>416</v>
      </c>
      <c r="G296" s="263" t="s">
        <v>403</v>
      </c>
      <c r="H296" s="264">
        <v>1</v>
      </c>
      <c r="I296" s="297"/>
      <c r="J296" s="265">
        <f>ROUND(I296*H296,2)</f>
        <v>0</v>
      </c>
      <c r="K296" s="262"/>
      <c r="L296" s="28"/>
      <c r="M296" s="266" t="s">
        <v>1</v>
      </c>
      <c r="N296" s="267" t="s">
        <v>33</v>
      </c>
      <c r="O296" s="268">
        <v>0</v>
      </c>
      <c r="P296" s="268">
        <f>O296*H296</f>
        <v>0</v>
      </c>
      <c r="Q296" s="268">
        <v>0</v>
      </c>
      <c r="R296" s="268">
        <f>Q296*H296</f>
        <v>0</v>
      </c>
      <c r="S296" s="268">
        <v>0</v>
      </c>
      <c r="T296" s="269">
        <f>S296*H296</f>
        <v>0</v>
      </c>
      <c r="U296" s="27"/>
      <c r="V296" s="27"/>
      <c r="W296" s="27"/>
      <c r="X296" s="27"/>
      <c r="Y296" s="27"/>
      <c r="Z296" s="27"/>
      <c r="AA296" s="27"/>
      <c r="AB296" s="27"/>
      <c r="AC296" s="27"/>
      <c r="AD296" s="27"/>
      <c r="AE296" s="27"/>
      <c r="AR296" s="270" t="s">
        <v>404</v>
      </c>
      <c r="AT296" s="270" t="s">
        <v>113</v>
      </c>
      <c r="AU296" s="270" t="s">
        <v>77</v>
      </c>
      <c r="AY296" s="8" t="s">
        <v>111</v>
      </c>
      <c r="BE296" s="271">
        <f>IF(N296="základní",J296,0)</f>
        <v>0</v>
      </c>
      <c r="BF296" s="271">
        <f>IF(N296="snížená",J296,0)</f>
        <v>0</v>
      </c>
      <c r="BG296" s="271">
        <f>IF(N296="zákl. přenesená",J296,0)</f>
        <v>0</v>
      </c>
      <c r="BH296" s="271">
        <f>IF(N296="sníž. přenesená",J296,0)</f>
        <v>0</v>
      </c>
      <c r="BI296" s="271">
        <f>IF(N296="nulová",J296,0)</f>
        <v>0</v>
      </c>
      <c r="BJ296" s="8" t="s">
        <v>75</v>
      </c>
      <c r="BK296" s="271">
        <f>ROUND(I296*H296,2)</f>
        <v>0</v>
      </c>
      <c r="BL296" s="8" t="s">
        <v>404</v>
      </c>
      <c r="BM296" s="270" t="s">
        <v>419</v>
      </c>
    </row>
    <row r="297" spans="1:47" s="33" customFormat="1" ht="12">
      <c r="A297" s="27"/>
      <c r="B297" s="28"/>
      <c r="C297" s="27"/>
      <c r="D297" s="272" t="s">
        <v>120</v>
      </c>
      <c r="E297" s="27"/>
      <c r="F297" s="273" t="s">
        <v>729</v>
      </c>
      <c r="G297" s="27"/>
      <c r="H297" s="27"/>
      <c r="I297" s="27"/>
      <c r="J297" s="27"/>
      <c r="K297" s="27"/>
      <c r="L297" s="28"/>
      <c r="M297" s="274"/>
      <c r="N297" s="275"/>
      <c r="O297" s="75"/>
      <c r="P297" s="75"/>
      <c r="Q297" s="75"/>
      <c r="R297" s="75"/>
      <c r="S297" s="75"/>
      <c r="T297" s="76"/>
      <c r="U297" s="27"/>
      <c r="V297" s="27"/>
      <c r="W297" s="27"/>
      <c r="X297" s="27"/>
      <c r="Y297" s="27"/>
      <c r="Z297" s="27"/>
      <c r="AA297" s="27"/>
      <c r="AB297" s="27"/>
      <c r="AC297" s="27"/>
      <c r="AD297" s="27"/>
      <c r="AE297" s="27"/>
      <c r="AT297" s="8" t="s">
        <v>120</v>
      </c>
      <c r="AU297" s="8" t="s">
        <v>77</v>
      </c>
    </row>
    <row r="298" spans="1:31" s="33" customFormat="1" ht="6.95" customHeight="1">
      <c r="A298" s="27"/>
      <c r="B298" s="54"/>
      <c r="C298" s="55"/>
      <c r="D298" s="55"/>
      <c r="E298" s="55"/>
      <c r="F298" s="55"/>
      <c r="G298" s="55"/>
      <c r="H298" s="55"/>
      <c r="I298" s="55"/>
      <c r="J298" s="55"/>
      <c r="K298" s="55"/>
      <c r="L298" s="28"/>
      <c r="M298" s="27"/>
      <c r="O298" s="27"/>
      <c r="P298" s="27"/>
      <c r="Q298" s="27"/>
      <c r="R298" s="27"/>
      <c r="S298" s="27"/>
      <c r="T298" s="27"/>
      <c r="U298" s="27"/>
      <c r="V298" s="27"/>
      <c r="W298" s="27"/>
      <c r="X298" s="27"/>
      <c r="Y298" s="27"/>
      <c r="Z298" s="27"/>
      <c r="AA298" s="27"/>
      <c r="AB298" s="27"/>
      <c r="AC298" s="27"/>
      <c r="AD298" s="27"/>
      <c r="AE298" s="27"/>
    </row>
  </sheetData>
  <sheetProtection algorithmName="SHA-512" hashValue="/hLYaRE/G89AjmXqOrEm65IfIe6Z+UsSIe71xHygnK0dhnHreerq16E/a5u03d5IR3+r5k5T2lWlBw3vjzDNGA==" saltValue="v5BKZiK2h5/4baKkhCQydQ==" spinCount="100000" sheet="1" objects="1" scenarios="1"/>
  <autoFilter ref="C127:K297"/>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A73AF-B9EA-4C56-937E-B98A0FBA17FE}">
  <sheetPr>
    <pageSetUpPr fitToPage="1"/>
  </sheetPr>
  <dimension ref="A2:BM175"/>
  <sheetViews>
    <sheetView showGridLines="0" workbookViewId="0" topLeftCell="A100">
      <selection activeCell="I174" activeCellId="1" sqref="I172 I17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32" max="62" width="9.28125" style="1" customWidth="1"/>
    <col min="63" max="63" width="10.140625" style="1" bestFit="1" customWidth="1"/>
    <col min="64" max="16384" width="9.28125" style="1" customWidth="1"/>
  </cols>
  <sheetData>
    <row r="1" ht="12"/>
    <row r="2" spans="12:46" ht="36.95" customHeight="1">
      <c r="L2" s="6"/>
      <c r="M2" s="7"/>
      <c r="N2" s="7"/>
      <c r="O2" s="7"/>
      <c r="P2" s="7"/>
      <c r="Q2" s="7"/>
      <c r="R2" s="7"/>
      <c r="S2" s="7"/>
      <c r="T2" s="7"/>
      <c r="U2" s="7"/>
      <c r="V2" s="7"/>
      <c r="AT2" s="8" t="s">
        <v>76</v>
      </c>
    </row>
    <row r="3" spans="2:46" ht="6.95" customHeight="1">
      <c r="B3" s="9"/>
      <c r="C3" s="10"/>
      <c r="D3" s="10"/>
      <c r="E3" s="10"/>
      <c r="F3" s="10"/>
      <c r="G3" s="10"/>
      <c r="H3" s="10"/>
      <c r="I3" s="10"/>
      <c r="J3" s="10"/>
      <c r="K3" s="10"/>
      <c r="L3" s="11"/>
      <c r="AT3" s="8" t="s">
        <v>77</v>
      </c>
    </row>
    <row r="4" spans="2:46" ht="24.95" customHeight="1">
      <c r="B4" s="11"/>
      <c r="D4" s="12" t="s">
        <v>78</v>
      </c>
      <c r="L4" s="11"/>
      <c r="M4" s="199" t="s">
        <v>9</v>
      </c>
      <c r="AT4" s="8" t="s">
        <v>3</v>
      </c>
    </row>
    <row r="5" spans="2:12" ht="6.95" customHeight="1">
      <c r="B5" s="11"/>
      <c r="L5" s="11"/>
    </row>
    <row r="6" spans="2:12" ht="12" customHeight="1">
      <c r="B6" s="11"/>
      <c r="D6" s="22" t="s">
        <v>13</v>
      </c>
      <c r="L6" s="11"/>
    </row>
    <row r="7" spans="2:12" ht="16.5" customHeight="1">
      <c r="B7" s="11"/>
      <c r="E7" s="200" t="str">
        <f>'Rekapitulace stavby'!K6</f>
        <v>Úpravy v křižovatce Roháče z Dubé - Okružní</v>
      </c>
      <c r="F7" s="201"/>
      <c r="G7" s="201"/>
      <c r="H7" s="201"/>
      <c r="L7" s="11"/>
    </row>
    <row r="8" spans="1:31" s="33" customFormat="1" ht="12" customHeight="1">
      <c r="A8" s="27"/>
      <c r="B8" s="28"/>
      <c r="C8" s="27"/>
      <c r="D8" s="22" t="s">
        <v>79</v>
      </c>
      <c r="E8" s="27"/>
      <c r="F8" s="27"/>
      <c r="G8" s="27"/>
      <c r="H8" s="27"/>
      <c r="I8" s="27"/>
      <c r="J8" s="27"/>
      <c r="K8" s="27"/>
      <c r="L8" s="49"/>
      <c r="S8" s="27"/>
      <c r="T8" s="27"/>
      <c r="U8" s="27"/>
      <c r="V8" s="27"/>
      <c r="W8" s="27"/>
      <c r="X8" s="27"/>
      <c r="Y8" s="27"/>
      <c r="Z8" s="27"/>
      <c r="AA8" s="27"/>
      <c r="AB8" s="27"/>
      <c r="AC8" s="27"/>
      <c r="AD8" s="27"/>
      <c r="AE8" s="27"/>
    </row>
    <row r="9" spans="1:31" s="33" customFormat="1" ht="16.5" customHeight="1">
      <c r="A9" s="27"/>
      <c r="B9" s="28"/>
      <c r="C9" s="27"/>
      <c r="D9" s="27"/>
      <c r="E9" s="63" t="s">
        <v>420</v>
      </c>
      <c r="F9" s="202"/>
      <c r="G9" s="202"/>
      <c r="H9" s="202"/>
      <c r="I9" s="27"/>
      <c r="J9" s="27"/>
      <c r="K9" s="27"/>
      <c r="L9" s="49"/>
      <c r="S9" s="27"/>
      <c r="T9" s="27"/>
      <c r="U9" s="27"/>
      <c r="V9" s="27"/>
      <c r="W9" s="27"/>
      <c r="X9" s="27"/>
      <c r="Y9" s="27"/>
      <c r="Z9" s="27"/>
      <c r="AA9" s="27"/>
      <c r="AB9" s="27"/>
      <c r="AC9" s="27"/>
      <c r="AD9" s="27"/>
      <c r="AE9" s="27"/>
    </row>
    <row r="10" spans="1:31" s="33" customFormat="1" ht="12">
      <c r="A10" s="27"/>
      <c r="B10" s="28"/>
      <c r="C10" s="27"/>
      <c r="D10" s="27"/>
      <c r="E10" s="27"/>
      <c r="F10" s="27"/>
      <c r="G10" s="27"/>
      <c r="H10" s="27"/>
      <c r="I10" s="27"/>
      <c r="J10" s="27"/>
      <c r="K10" s="27"/>
      <c r="L10" s="49"/>
      <c r="S10" s="27"/>
      <c r="T10" s="27"/>
      <c r="U10" s="27"/>
      <c r="V10" s="27"/>
      <c r="W10" s="27"/>
      <c r="X10" s="27"/>
      <c r="Y10" s="27"/>
      <c r="Z10" s="27"/>
      <c r="AA10" s="27"/>
      <c r="AB10" s="27"/>
      <c r="AC10" s="27"/>
      <c r="AD10" s="27"/>
      <c r="AE10" s="27"/>
    </row>
    <row r="11" spans="1:31" s="33" customFormat="1" ht="12" customHeight="1">
      <c r="A11" s="27"/>
      <c r="B11" s="28"/>
      <c r="C11" s="27"/>
      <c r="D11" s="22" t="s">
        <v>15</v>
      </c>
      <c r="E11" s="27"/>
      <c r="F11" s="23" t="s">
        <v>1</v>
      </c>
      <c r="G11" s="27"/>
      <c r="H11" s="27"/>
      <c r="I11" s="22" t="s">
        <v>16</v>
      </c>
      <c r="J11" s="23" t="s">
        <v>1</v>
      </c>
      <c r="K11" s="27"/>
      <c r="L11" s="49"/>
      <c r="S11" s="27"/>
      <c r="T11" s="27"/>
      <c r="U11" s="27"/>
      <c r="V11" s="27"/>
      <c r="W11" s="27"/>
      <c r="X11" s="27"/>
      <c r="Y11" s="27"/>
      <c r="Z11" s="27"/>
      <c r="AA11" s="27"/>
      <c r="AB11" s="27"/>
      <c r="AC11" s="27"/>
      <c r="AD11" s="27"/>
      <c r="AE11" s="27"/>
    </row>
    <row r="12" spans="1:31" s="33" customFormat="1" ht="12" customHeight="1">
      <c r="A12" s="27"/>
      <c r="B12" s="28"/>
      <c r="C12" s="27"/>
      <c r="D12" s="22" t="s">
        <v>17</v>
      </c>
      <c r="E12" s="27"/>
      <c r="F12" s="23" t="s">
        <v>18</v>
      </c>
      <c r="G12" s="27"/>
      <c r="H12" s="27"/>
      <c r="I12" s="22" t="s">
        <v>19</v>
      </c>
      <c r="J12" s="295" t="str">
        <f>'Rekapitulace stavby'!AN8</f>
        <v>vyplň</v>
      </c>
      <c r="K12" s="27"/>
      <c r="L12" s="49"/>
      <c r="S12" s="27"/>
      <c r="T12" s="27"/>
      <c r="U12" s="27"/>
      <c r="V12" s="27"/>
      <c r="W12" s="27"/>
      <c r="X12" s="27"/>
      <c r="Y12" s="27"/>
      <c r="Z12" s="27"/>
      <c r="AA12" s="27"/>
      <c r="AB12" s="27"/>
      <c r="AC12" s="27"/>
      <c r="AD12" s="27"/>
      <c r="AE12" s="27"/>
    </row>
    <row r="13" spans="1:31" s="33" customFormat="1" ht="10.9" customHeight="1">
      <c r="A13" s="27"/>
      <c r="B13" s="28"/>
      <c r="C13" s="27"/>
      <c r="D13" s="27"/>
      <c r="E13" s="27"/>
      <c r="F13" s="27"/>
      <c r="G13" s="27"/>
      <c r="H13" s="27"/>
      <c r="I13" s="27"/>
      <c r="J13" s="27"/>
      <c r="K13" s="27"/>
      <c r="L13" s="49"/>
      <c r="S13" s="27"/>
      <c r="T13" s="27"/>
      <c r="U13" s="27"/>
      <c r="V13" s="27"/>
      <c r="W13" s="27"/>
      <c r="X13" s="27"/>
      <c r="Y13" s="27"/>
      <c r="Z13" s="27"/>
      <c r="AA13" s="27"/>
      <c r="AB13" s="27"/>
      <c r="AC13" s="27"/>
      <c r="AD13" s="27"/>
      <c r="AE13" s="27"/>
    </row>
    <row r="14" spans="1:31" s="33" customFormat="1" ht="12" customHeight="1">
      <c r="A14" s="27"/>
      <c r="B14" s="28"/>
      <c r="C14" s="27"/>
      <c r="D14" s="22" t="s">
        <v>20</v>
      </c>
      <c r="E14" s="27"/>
      <c r="F14" s="27"/>
      <c r="G14" s="27"/>
      <c r="H14" s="27"/>
      <c r="I14" s="22" t="s">
        <v>21</v>
      </c>
      <c r="J14" s="23" t="str">
        <f>IF('Rekapitulace stavby'!AN10="","",'Rekapitulace stavby'!AN10)</f>
        <v>00260428</v>
      </c>
      <c r="K14" s="27"/>
      <c r="L14" s="49"/>
      <c r="S14" s="27"/>
      <c r="T14" s="27"/>
      <c r="U14" s="27"/>
      <c r="V14" s="27"/>
      <c r="W14" s="27"/>
      <c r="X14" s="27"/>
      <c r="Y14" s="27"/>
      <c r="Z14" s="27"/>
      <c r="AA14" s="27"/>
      <c r="AB14" s="27"/>
      <c r="AC14" s="27"/>
      <c r="AD14" s="27"/>
      <c r="AE14" s="27"/>
    </row>
    <row r="15" spans="1:31" s="33" customFormat="1" ht="18" customHeight="1">
      <c r="A15" s="27"/>
      <c r="B15" s="28"/>
      <c r="C15" s="27"/>
      <c r="D15" s="27"/>
      <c r="E15" s="23" t="str">
        <f>IF('Rekapitulace stavby'!E11="","",'Rekapitulace stavby'!E11)</f>
        <v>Město Česká Lípa, nám. TGM 1, 470 36 Česká Lípa</v>
      </c>
      <c r="F15" s="27"/>
      <c r="G15" s="27"/>
      <c r="H15" s="27"/>
      <c r="I15" s="22" t="s">
        <v>22</v>
      </c>
      <c r="J15" s="23" t="str">
        <f>IF('Rekapitulace stavby'!AN11="","",'Rekapitulace stavby'!AN11)</f>
        <v>CZ00260428</v>
      </c>
      <c r="K15" s="27"/>
      <c r="L15" s="49"/>
      <c r="S15" s="27"/>
      <c r="T15" s="27"/>
      <c r="U15" s="27"/>
      <c r="V15" s="27"/>
      <c r="W15" s="27"/>
      <c r="X15" s="27"/>
      <c r="Y15" s="27"/>
      <c r="Z15" s="27"/>
      <c r="AA15" s="27"/>
      <c r="AB15" s="27"/>
      <c r="AC15" s="27"/>
      <c r="AD15" s="27"/>
      <c r="AE15" s="27"/>
    </row>
    <row r="16" spans="1:31" s="33" customFormat="1" ht="6.95" customHeight="1">
      <c r="A16" s="27"/>
      <c r="B16" s="28"/>
      <c r="C16" s="27"/>
      <c r="D16" s="27"/>
      <c r="E16" s="27"/>
      <c r="F16" s="27"/>
      <c r="G16" s="27"/>
      <c r="H16" s="27"/>
      <c r="I16" s="27"/>
      <c r="J16" s="27"/>
      <c r="K16" s="27"/>
      <c r="L16" s="49"/>
      <c r="S16" s="27"/>
      <c r="T16" s="27"/>
      <c r="U16" s="27"/>
      <c r="V16" s="27"/>
      <c r="W16" s="27"/>
      <c r="X16" s="27"/>
      <c r="Y16" s="27"/>
      <c r="Z16" s="27"/>
      <c r="AA16" s="27"/>
      <c r="AB16" s="27"/>
      <c r="AC16" s="27"/>
      <c r="AD16" s="27"/>
      <c r="AE16" s="27"/>
    </row>
    <row r="17" spans="1:31" s="33" customFormat="1" ht="12" customHeight="1">
      <c r="A17" s="27"/>
      <c r="B17" s="28"/>
      <c r="C17" s="27"/>
      <c r="D17" s="22" t="s">
        <v>23</v>
      </c>
      <c r="E17" s="27"/>
      <c r="F17" s="27"/>
      <c r="G17" s="27"/>
      <c r="H17" s="27"/>
      <c r="I17" s="22" t="s">
        <v>21</v>
      </c>
      <c r="J17" s="296" t="str">
        <f>'Rekapitulace stavby'!AN13</f>
        <v>vyplň</v>
      </c>
      <c r="K17" s="27"/>
      <c r="L17" s="49"/>
      <c r="S17" s="27"/>
      <c r="T17" s="27"/>
      <c r="U17" s="27"/>
      <c r="V17" s="27"/>
      <c r="W17" s="27"/>
      <c r="X17" s="27"/>
      <c r="Y17" s="27"/>
      <c r="Z17" s="27"/>
      <c r="AA17" s="27"/>
      <c r="AB17" s="27"/>
      <c r="AC17" s="27"/>
      <c r="AD17" s="27"/>
      <c r="AE17" s="27"/>
    </row>
    <row r="18" spans="1:31" s="33" customFormat="1" ht="18" customHeight="1">
      <c r="A18" s="27"/>
      <c r="B18" s="28"/>
      <c r="C18" s="27"/>
      <c r="D18" s="27"/>
      <c r="E18" s="299" t="str">
        <f>'Rekapitulace stavby'!E14</f>
        <v>Vyplň údaj</v>
      </c>
      <c r="F18" s="299"/>
      <c r="G18" s="299"/>
      <c r="H18" s="299"/>
      <c r="I18" s="22" t="s">
        <v>22</v>
      </c>
      <c r="J18" s="296" t="str">
        <f>'Rekapitulace stavby'!AN14</f>
        <v>vyplň</v>
      </c>
      <c r="K18" s="27"/>
      <c r="L18" s="49"/>
      <c r="S18" s="27"/>
      <c r="T18" s="27"/>
      <c r="U18" s="27"/>
      <c r="V18" s="27"/>
      <c r="W18" s="27"/>
      <c r="X18" s="27"/>
      <c r="Y18" s="27"/>
      <c r="Z18" s="27"/>
      <c r="AA18" s="27"/>
      <c r="AB18" s="27"/>
      <c r="AC18" s="27"/>
      <c r="AD18" s="27"/>
      <c r="AE18" s="27"/>
    </row>
    <row r="19" spans="1:31" s="33" customFormat="1" ht="6.95" customHeight="1">
      <c r="A19" s="27"/>
      <c r="B19" s="28"/>
      <c r="C19" s="27"/>
      <c r="D19" s="27"/>
      <c r="E19" s="27"/>
      <c r="F19" s="27"/>
      <c r="G19" s="27"/>
      <c r="H19" s="27"/>
      <c r="I19" s="27"/>
      <c r="J19" s="27"/>
      <c r="K19" s="27"/>
      <c r="L19" s="49"/>
      <c r="S19" s="27"/>
      <c r="T19" s="27"/>
      <c r="U19" s="27"/>
      <c r="V19" s="27"/>
      <c r="W19" s="27"/>
      <c r="X19" s="27"/>
      <c r="Y19" s="27"/>
      <c r="Z19" s="27"/>
      <c r="AA19" s="27"/>
      <c r="AB19" s="27"/>
      <c r="AC19" s="27"/>
      <c r="AD19" s="27"/>
      <c r="AE19" s="27"/>
    </row>
    <row r="20" spans="1:31" s="33" customFormat="1" ht="12" customHeight="1">
      <c r="A20" s="27"/>
      <c r="B20" s="28"/>
      <c r="C20" s="27"/>
      <c r="D20" s="22" t="s">
        <v>24</v>
      </c>
      <c r="E20" s="27"/>
      <c r="F20" s="27"/>
      <c r="G20" s="27"/>
      <c r="H20" s="27"/>
      <c r="I20" s="22" t="s">
        <v>21</v>
      </c>
      <c r="J20" s="23" t="str">
        <f>IF('Rekapitulace stavby'!AN16="","",'Rekapitulace stavby'!AN16)</f>
        <v/>
      </c>
      <c r="K20" s="27"/>
      <c r="L20" s="49"/>
      <c r="S20" s="27"/>
      <c r="T20" s="27"/>
      <c r="U20" s="27"/>
      <c r="V20" s="27"/>
      <c r="W20" s="27"/>
      <c r="X20" s="27"/>
      <c r="Y20" s="27"/>
      <c r="Z20" s="27"/>
      <c r="AA20" s="27"/>
      <c r="AB20" s="27"/>
      <c r="AC20" s="27"/>
      <c r="AD20" s="27"/>
      <c r="AE20" s="27"/>
    </row>
    <row r="21" spans="1:31" s="33" customFormat="1" ht="18" customHeight="1">
      <c r="A21" s="27"/>
      <c r="B21" s="28"/>
      <c r="C21" s="27"/>
      <c r="D21" s="27"/>
      <c r="E21" s="23" t="str">
        <f>IF('Rekapitulace stavby'!E17="","",'Rekapitulace stavby'!E17)</f>
        <v>Ing. Jaroslav Karel (komunikace); Ing. Zbyněk Lubovský (VO)</v>
      </c>
      <c r="F21" s="27"/>
      <c r="G21" s="27"/>
      <c r="H21" s="27"/>
      <c r="I21" s="22" t="s">
        <v>22</v>
      </c>
      <c r="J21" s="23" t="str">
        <f>IF('Rekapitulace stavby'!AN17="","",'Rekapitulace stavby'!AN17)</f>
        <v/>
      </c>
      <c r="K21" s="27"/>
      <c r="L21" s="49"/>
      <c r="S21" s="27"/>
      <c r="T21" s="27"/>
      <c r="U21" s="27"/>
      <c r="V21" s="27"/>
      <c r="W21" s="27"/>
      <c r="X21" s="27"/>
      <c r="Y21" s="27"/>
      <c r="Z21" s="27"/>
      <c r="AA21" s="27"/>
      <c r="AB21" s="27"/>
      <c r="AC21" s="27"/>
      <c r="AD21" s="27"/>
      <c r="AE21" s="27"/>
    </row>
    <row r="22" spans="1:31" s="33" customFormat="1" ht="6.95" customHeight="1">
      <c r="A22" s="27"/>
      <c r="B22" s="28"/>
      <c r="C22" s="27"/>
      <c r="D22" s="27"/>
      <c r="E22" s="27"/>
      <c r="F22" s="27"/>
      <c r="G22" s="27"/>
      <c r="H22" s="27"/>
      <c r="I22" s="27"/>
      <c r="J22" s="27"/>
      <c r="K22" s="27"/>
      <c r="L22" s="49"/>
      <c r="S22" s="27"/>
      <c r="T22" s="27"/>
      <c r="U22" s="27"/>
      <c r="V22" s="27"/>
      <c r="W22" s="27"/>
      <c r="X22" s="27"/>
      <c r="Y22" s="27"/>
      <c r="Z22" s="27"/>
      <c r="AA22" s="27"/>
      <c r="AB22" s="27"/>
      <c r="AC22" s="27"/>
      <c r="AD22" s="27"/>
      <c r="AE22" s="27"/>
    </row>
    <row r="23" spans="1:31" s="33" customFormat="1" ht="12" customHeight="1">
      <c r="A23" s="27"/>
      <c r="B23" s="28"/>
      <c r="C23" s="27"/>
      <c r="D23" s="22" t="s">
        <v>26</v>
      </c>
      <c r="E23" s="27"/>
      <c r="F23" s="27"/>
      <c r="G23" s="27"/>
      <c r="H23" s="27"/>
      <c r="I23" s="22" t="s">
        <v>21</v>
      </c>
      <c r="J23" s="23" t="str">
        <f>IF('Rekapitulace stavby'!AN19="","",'Rekapitulace stavby'!AN19)</f>
        <v/>
      </c>
      <c r="K23" s="27"/>
      <c r="L23" s="49"/>
      <c r="S23" s="27"/>
      <c r="T23" s="27"/>
      <c r="U23" s="27"/>
      <c r="V23" s="27"/>
      <c r="W23" s="27"/>
      <c r="X23" s="27"/>
      <c r="Y23" s="27"/>
      <c r="Z23" s="27"/>
      <c r="AA23" s="27"/>
      <c r="AB23" s="27"/>
      <c r="AC23" s="27"/>
      <c r="AD23" s="27"/>
      <c r="AE23" s="27"/>
    </row>
    <row r="24" spans="1:31" s="33" customFormat="1" ht="18" customHeight="1">
      <c r="A24" s="27"/>
      <c r="B24" s="28"/>
      <c r="C24" s="27"/>
      <c r="D24" s="27"/>
      <c r="E24" s="23" t="str">
        <f>IF('Rekapitulace stavby'!E20="","",'Rekapitulace stavby'!E20)</f>
        <v xml:space="preserve"> </v>
      </c>
      <c r="F24" s="27"/>
      <c r="G24" s="27"/>
      <c r="H24" s="27"/>
      <c r="I24" s="22" t="s">
        <v>22</v>
      </c>
      <c r="J24" s="23" t="str">
        <f>IF('Rekapitulace stavby'!AN20="","",'Rekapitulace stavby'!AN20)</f>
        <v/>
      </c>
      <c r="K24" s="27"/>
      <c r="L24" s="49"/>
      <c r="S24" s="27"/>
      <c r="T24" s="27"/>
      <c r="U24" s="27"/>
      <c r="V24" s="27"/>
      <c r="W24" s="27"/>
      <c r="X24" s="27"/>
      <c r="Y24" s="27"/>
      <c r="Z24" s="27"/>
      <c r="AA24" s="27"/>
      <c r="AB24" s="27"/>
      <c r="AC24" s="27"/>
      <c r="AD24" s="27"/>
      <c r="AE24" s="27"/>
    </row>
    <row r="25" spans="1:31" s="33" customFormat="1" ht="6.95" customHeight="1">
      <c r="A25" s="27"/>
      <c r="B25" s="28"/>
      <c r="C25" s="27"/>
      <c r="D25" s="27"/>
      <c r="E25" s="27"/>
      <c r="F25" s="27"/>
      <c r="G25" s="27"/>
      <c r="H25" s="27"/>
      <c r="I25" s="27"/>
      <c r="J25" s="27"/>
      <c r="K25" s="27"/>
      <c r="L25" s="49"/>
      <c r="S25" s="27"/>
      <c r="T25" s="27"/>
      <c r="U25" s="27"/>
      <c r="V25" s="27"/>
      <c r="W25" s="27"/>
      <c r="X25" s="27"/>
      <c r="Y25" s="27"/>
      <c r="Z25" s="27"/>
      <c r="AA25" s="27"/>
      <c r="AB25" s="27"/>
      <c r="AC25" s="27"/>
      <c r="AD25" s="27"/>
      <c r="AE25" s="27"/>
    </row>
    <row r="26" spans="1:31" s="33" customFormat="1" ht="12" customHeight="1">
      <c r="A26" s="27"/>
      <c r="B26" s="28"/>
      <c r="C26" s="27"/>
      <c r="D26" s="22" t="s">
        <v>27</v>
      </c>
      <c r="E26" s="27"/>
      <c r="F26" s="27"/>
      <c r="G26" s="27"/>
      <c r="H26" s="27"/>
      <c r="I26" s="27"/>
      <c r="J26" s="27"/>
      <c r="K26" s="27"/>
      <c r="L26" s="49"/>
      <c r="S26" s="27"/>
      <c r="T26" s="27"/>
      <c r="U26" s="27"/>
      <c r="V26" s="27"/>
      <c r="W26" s="27"/>
      <c r="X26" s="27"/>
      <c r="Y26" s="27"/>
      <c r="Z26" s="27"/>
      <c r="AA26" s="27"/>
      <c r="AB26" s="27"/>
      <c r="AC26" s="27"/>
      <c r="AD26" s="27"/>
      <c r="AE26" s="27"/>
    </row>
    <row r="27" spans="1:31" s="207" customFormat="1" ht="16.5" customHeight="1">
      <c r="A27" s="204"/>
      <c r="B27" s="205"/>
      <c r="C27" s="204"/>
      <c r="D27" s="204"/>
      <c r="E27" s="25" t="s">
        <v>1</v>
      </c>
      <c r="F27" s="25"/>
      <c r="G27" s="25"/>
      <c r="H27" s="25"/>
      <c r="I27" s="204"/>
      <c r="J27" s="204"/>
      <c r="K27" s="204"/>
      <c r="L27" s="206"/>
      <c r="S27" s="204"/>
      <c r="T27" s="204"/>
      <c r="U27" s="204"/>
      <c r="V27" s="204"/>
      <c r="W27" s="204"/>
      <c r="X27" s="204"/>
      <c r="Y27" s="204"/>
      <c r="Z27" s="204"/>
      <c r="AA27" s="204"/>
      <c r="AB27" s="204"/>
      <c r="AC27" s="204"/>
      <c r="AD27" s="204"/>
      <c r="AE27" s="204"/>
    </row>
    <row r="28" spans="1:31" s="33" customFormat="1" ht="6.95" customHeight="1">
      <c r="A28" s="27"/>
      <c r="B28" s="28"/>
      <c r="C28" s="27"/>
      <c r="D28" s="27"/>
      <c r="E28" s="27"/>
      <c r="F28" s="27"/>
      <c r="G28" s="27"/>
      <c r="H28" s="27"/>
      <c r="I28" s="27"/>
      <c r="J28" s="27"/>
      <c r="K28" s="27"/>
      <c r="L28" s="49"/>
      <c r="S28" s="27"/>
      <c r="T28" s="27"/>
      <c r="U28" s="27"/>
      <c r="V28" s="27"/>
      <c r="W28" s="27"/>
      <c r="X28" s="27"/>
      <c r="Y28" s="27"/>
      <c r="Z28" s="27"/>
      <c r="AA28" s="27"/>
      <c r="AB28" s="27"/>
      <c r="AC28" s="27"/>
      <c r="AD28" s="27"/>
      <c r="AE28" s="27"/>
    </row>
    <row r="29" spans="1:31" s="33" customFormat="1" ht="6.95" customHeight="1">
      <c r="A29" s="27"/>
      <c r="B29" s="28"/>
      <c r="C29" s="27"/>
      <c r="D29" s="88"/>
      <c r="E29" s="88"/>
      <c r="F29" s="88"/>
      <c r="G29" s="88"/>
      <c r="H29" s="88"/>
      <c r="I29" s="88"/>
      <c r="J29" s="88"/>
      <c r="K29" s="88"/>
      <c r="L29" s="49"/>
      <c r="S29" s="27"/>
      <c r="T29" s="27"/>
      <c r="U29" s="27"/>
      <c r="V29" s="27"/>
      <c r="W29" s="27"/>
      <c r="X29" s="27"/>
      <c r="Y29" s="27"/>
      <c r="Z29" s="27"/>
      <c r="AA29" s="27"/>
      <c r="AB29" s="27"/>
      <c r="AC29" s="27"/>
      <c r="AD29" s="27"/>
      <c r="AE29" s="27"/>
    </row>
    <row r="30" spans="1:31" s="33" customFormat="1" ht="25.35" customHeight="1">
      <c r="A30" s="27"/>
      <c r="B30" s="28"/>
      <c r="C30" s="27"/>
      <c r="D30" s="208" t="s">
        <v>28</v>
      </c>
      <c r="E30" s="27"/>
      <c r="F30" s="27"/>
      <c r="G30" s="27"/>
      <c r="H30" s="27"/>
      <c r="I30" s="27"/>
      <c r="J30" s="209">
        <f>ROUND(J122,2)</f>
        <v>0</v>
      </c>
      <c r="K30" s="27"/>
      <c r="L30" s="49"/>
      <c r="S30" s="27"/>
      <c r="T30" s="27"/>
      <c r="U30" s="27"/>
      <c r="V30" s="27"/>
      <c r="W30" s="27"/>
      <c r="X30" s="27"/>
      <c r="Y30" s="27"/>
      <c r="Z30" s="27"/>
      <c r="AA30" s="27"/>
      <c r="AB30" s="27"/>
      <c r="AC30" s="27"/>
      <c r="AD30" s="27"/>
      <c r="AE30" s="27"/>
    </row>
    <row r="31" spans="1:31" s="33" customFormat="1" ht="6.95" customHeight="1">
      <c r="A31" s="27"/>
      <c r="B31" s="28"/>
      <c r="C31" s="27"/>
      <c r="D31" s="88"/>
      <c r="E31" s="88"/>
      <c r="F31" s="88"/>
      <c r="G31" s="88"/>
      <c r="H31" s="88"/>
      <c r="I31" s="88"/>
      <c r="J31" s="88"/>
      <c r="K31" s="88"/>
      <c r="L31" s="49"/>
      <c r="S31" s="27"/>
      <c r="T31" s="27"/>
      <c r="U31" s="27"/>
      <c r="V31" s="27"/>
      <c r="W31" s="27"/>
      <c r="X31" s="27"/>
      <c r="Y31" s="27"/>
      <c r="Z31" s="27"/>
      <c r="AA31" s="27"/>
      <c r="AB31" s="27"/>
      <c r="AC31" s="27"/>
      <c r="AD31" s="27"/>
      <c r="AE31" s="27"/>
    </row>
    <row r="32" spans="1:31" s="33" customFormat="1" ht="14.45" customHeight="1">
      <c r="A32" s="27"/>
      <c r="B32" s="28"/>
      <c r="C32" s="27"/>
      <c r="D32" s="27"/>
      <c r="E32" s="27"/>
      <c r="F32" s="210" t="s">
        <v>30</v>
      </c>
      <c r="G32" s="27"/>
      <c r="H32" s="27"/>
      <c r="I32" s="210" t="s">
        <v>29</v>
      </c>
      <c r="J32" s="210" t="s">
        <v>31</v>
      </c>
      <c r="K32" s="27"/>
      <c r="L32" s="49"/>
      <c r="S32" s="27"/>
      <c r="T32" s="27"/>
      <c r="U32" s="27"/>
      <c r="V32" s="27"/>
      <c r="W32" s="27"/>
      <c r="X32" s="27"/>
      <c r="Y32" s="27"/>
      <c r="Z32" s="27"/>
      <c r="AA32" s="27"/>
      <c r="AB32" s="27"/>
      <c r="AC32" s="27"/>
      <c r="AD32" s="27"/>
      <c r="AE32" s="27"/>
    </row>
    <row r="33" spans="1:31" s="33" customFormat="1" ht="14.45" customHeight="1">
      <c r="A33" s="27"/>
      <c r="B33" s="28"/>
      <c r="C33" s="27"/>
      <c r="D33" s="211" t="s">
        <v>32</v>
      </c>
      <c r="E33" s="22" t="s">
        <v>33</v>
      </c>
      <c r="F33" s="212">
        <f>ROUND((SUM(BE122:BE174)),2)</f>
        <v>0</v>
      </c>
      <c r="G33" s="27"/>
      <c r="H33" s="27"/>
      <c r="I33" s="213">
        <v>0.21</v>
      </c>
      <c r="J33" s="212">
        <f>ROUND(((SUM(BE122:BE174))*I33),2)</f>
        <v>0</v>
      </c>
      <c r="K33" s="27"/>
      <c r="L33" s="49"/>
      <c r="S33" s="27"/>
      <c r="T33" s="27"/>
      <c r="U33" s="27"/>
      <c r="V33" s="27"/>
      <c r="W33" s="27"/>
      <c r="X33" s="27"/>
      <c r="Y33" s="27"/>
      <c r="Z33" s="27"/>
      <c r="AA33" s="27"/>
      <c r="AB33" s="27"/>
      <c r="AC33" s="27"/>
      <c r="AD33" s="27"/>
      <c r="AE33" s="27"/>
    </row>
    <row r="34" spans="1:31" s="33" customFormat="1" ht="14.45" customHeight="1">
      <c r="A34" s="27"/>
      <c r="B34" s="28"/>
      <c r="C34" s="27"/>
      <c r="D34" s="27"/>
      <c r="E34" s="22" t="s">
        <v>34</v>
      </c>
      <c r="F34" s="212">
        <f>ROUND((SUM(BF122:BF174)),2)</f>
        <v>0</v>
      </c>
      <c r="G34" s="27"/>
      <c r="H34" s="27"/>
      <c r="I34" s="213">
        <v>0.15</v>
      </c>
      <c r="J34" s="212">
        <f>ROUND(((SUM(BF122:BF174))*I34),2)</f>
        <v>0</v>
      </c>
      <c r="K34" s="27"/>
      <c r="L34" s="49"/>
      <c r="S34" s="27"/>
      <c r="T34" s="27"/>
      <c r="U34" s="27"/>
      <c r="V34" s="27"/>
      <c r="W34" s="27"/>
      <c r="X34" s="27"/>
      <c r="Y34" s="27"/>
      <c r="Z34" s="27"/>
      <c r="AA34" s="27"/>
      <c r="AB34" s="27"/>
      <c r="AC34" s="27"/>
      <c r="AD34" s="27"/>
      <c r="AE34" s="27"/>
    </row>
    <row r="35" spans="1:31" s="33" customFormat="1" ht="14.45" customHeight="1" hidden="1">
      <c r="A35" s="27"/>
      <c r="B35" s="28"/>
      <c r="C35" s="27"/>
      <c r="D35" s="27"/>
      <c r="E35" s="22" t="s">
        <v>35</v>
      </c>
      <c r="F35" s="212">
        <f>ROUND((SUM(BG122:BG174)),2)</f>
        <v>0</v>
      </c>
      <c r="G35" s="27"/>
      <c r="H35" s="27"/>
      <c r="I35" s="213">
        <v>0.21</v>
      </c>
      <c r="J35" s="212">
        <f>0</f>
        <v>0</v>
      </c>
      <c r="K35" s="27"/>
      <c r="L35" s="49"/>
      <c r="S35" s="27"/>
      <c r="T35" s="27"/>
      <c r="U35" s="27"/>
      <c r="V35" s="27"/>
      <c r="W35" s="27"/>
      <c r="X35" s="27"/>
      <c r="Y35" s="27"/>
      <c r="Z35" s="27"/>
      <c r="AA35" s="27"/>
      <c r="AB35" s="27"/>
      <c r="AC35" s="27"/>
      <c r="AD35" s="27"/>
      <c r="AE35" s="27"/>
    </row>
    <row r="36" spans="1:31" s="33" customFormat="1" ht="14.45" customHeight="1" hidden="1">
      <c r="A36" s="27"/>
      <c r="B36" s="28"/>
      <c r="C36" s="27"/>
      <c r="D36" s="27"/>
      <c r="E36" s="22" t="s">
        <v>36</v>
      </c>
      <c r="F36" s="212">
        <f>ROUND((SUM(BH122:BH174)),2)</f>
        <v>0</v>
      </c>
      <c r="G36" s="27"/>
      <c r="H36" s="27"/>
      <c r="I36" s="213">
        <v>0.15</v>
      </c>
      <c r="J36" s="212">
        <f>0</f>
        <v>0</v>
      </c>
      <c r="K36" s="27"/>
      <c r="L36" s="49"/>
      <c r="S36" s="27"/>
      <c r="T36" s="27"/>
      <c r="U36" s="27"/>
      <c r="V36" s="27"/>
      <c r="W36" s="27"/>
      <c r="X36" s="27"/>
      <c r="Y36" s="27"/>
      <c r="Z36" s="27"/>
      <c r="AA36" s="27"/>
      <c r="AB36" s="27"/>
      <c r="AC36" s="27"/>
      <c r="AD36" s="27"/>
      <c r="AE36" s="27"/>
    </row>
    <row r="37" spans="1:31" s="33" customFormat="1" ht="14.45" customHeight="1" hidden="1">
      <c r="A37" s="27"/>
      <c r="B37" s="28"/>
      <c r="C37" s="27"/>
      <c r="D37" s="27"/>
      <c r="E37" s="22" t="s">
        <v>37</v>
      </c>
      <c r="F37" s="212">
        <f>ROUND((SUM(BI122:BI174)),2)</f>
        <v>0</v>
      </c>
      <c r="G37" s="27"/>
      <c r="H37" s="27"/>
      <c r="I37" s="213">
        <v>0</v>
      </c>
      <c r="J37" s="212">
        <f>0</f>
        <v>0</v>
      </c>
      <c r="K37" s="27"/>
      <c r="L37" s="49"/>
      <c r="S37" s="27"/>
      <c r="T37" s="27"/>
      <c r="U37" s="27"/>
      <c r="V37" s="27"/>
      <c r="W37" s="27"/>
      <c r="X37" s="27"/>
      <c r="Y37" s="27"/>
      <c r="Z37" s="27"/>
      <c r="AA37" s="27"/>
      <c r="AB37" s="27"/>
      <c r="AC37" s="27"/>
      <c r="AD37" s="27"/>
      <c r="AE37" s="27"/>
    </row>
    <row r="38" spans="1:31" s="33" customFormat="1" ht="6.95" customHeight="1">
      <c r="A38" s="27"/>
      <c r="B38" s="28"/>
      <c r="C38" s="27"/>
      <c r="D38" s="27"/>
      <c r="E38" s="27"/>
      <c r="F38" s="27"/>
      <c r="G38" s="27"/>
      <c r="H38" s="27"/>
      <c r="I38" s="27"/>
      <c r="J38" s="27"/>
      <c r="K38" s="27"/>
      <c r="L38" s="49"/>
      <c r="S38" s="27"/>
      <c r="T38" s="27"/>
      <c r="U38" s="27"/>
      <c r="V38" s="27"/>
      <c r="W38" s="27"/>
      <c r="X38" s="27"/>
      <c r="Y38" s="27"/>
      <c r="Z38" s="27"/>
      <c r="AA38" s="27"/>
      <c r="AB38" s="27"/>
      <c r="AC38" s="27"/>
      <c r="AD38" s="27"/>
      <c r="AE38" s="27"/>
    </row>
    <row r="39" spans="1:31" s="33" customFormat="1" ht="25.35" customHeight="1">
      <c r="A39" s="27"/>
      <c r="B39" s="28"/>
      <c r="C39" s="214"/>
      <c r="D39" s="215" t="s">
        <v>38</v>
      </c>
      <c r="E39" s="79"/>
      <c r="F39" s="79"/>
      <c r="G39" s="216" t="s">
        <v>39</v>
      </c>
      <c r="H39" s="217" t="s">
        <v>40</v>
      </c>
      <c r="I39" s="79"/>
      <c r="J39" s="218">
        <f>SUM(J30:J37)</f>
        <v>0</v>
      </c>
      <c r="K39" s="219"/>
      <c r="L39" s="49"/>
      <c r="S39" s="27"/>
      <c r="T39" s="27"/>
      <c r="U39" s="27"/>
      <c r="V39" s="27"/>
      <c r="W39" s="27"/>
      <c r="X39" s="27"/>
      <c r="Y39" s="27"/>
      <c r="Z39" s="27"/>
      <c r="AA39" s="27"/>
      <c r="AB39" s="27"/>
      <c r="AC39" s="27"/>
      <c r="AD39" s="27"/>
      <c r="AE39" s="27"/>
    </row>
    <row r="40" spans="1:31" s="33" customFormat="1" ht="14.45" customHeight="1">
      <c r="A40" s="27"/>
      <c r="B40" s="28"/>
      <c r="C40" s="27"/>
      <c r="D40" s="27"/>
      <c r="E40" s="27"/>
      <c r="F40" s="27"/>
      <c r="G40" s="27"/>
      <c r="H40" s="27"/>
      <c r="I40" s="27"/>
      <c r="J40" s="27"/>
      <c r="K40" s="27"/>
      <c r="L40" s="49"/>
      <c r="S40" s="27"/>
      <c r="T40" s="27"/>
      <c r="U40" s="27"/>
      <c r="V40" s="27"/>
      <c r="W40" s="27"/>
      <c r="X40" s="27"/>
      <c r="Y40" s="27"/>
      <c r="Z40" s="27"/>
      <c r="AA40" s="27"/>
      <c r="AB40" s="27"/>
      <c r="AC40" s="27"/>
      <c r="AD40" s="27"/>
      <c r="AE40" s="27"/>
    </row>
    <row r="41" spans="2:12" ht="14.45" customHeight="1">
      <c r="B41" s="11"/>
      <c r="L41" s="11"/>
    </row>
    <row r="42" spans="2:12" ht="14.45" customHeight="1">
      <c r="B42" s="11"/>
      <c r="L42" s="11"/>
    </row>
    <row r="43" spans="2:12" ht="14.45" customHeight="1">
      <c r="B43" s="11"/>
      <c r="L43" s="11"/>
    </row>
    <row r="44" spans="2:12" ht="14.45" customHeight="1">
      <c r="B44" s="11"/>
      <c r="L44" s="11"/>
    </row>
    <row r="45" spans="2:12" ht="14.45" customHeight="1">
      <c r="B45" s="11"/>
      <c r="L45" s="11"/>
    </row>
    <row r="46" spans="2:12" ht="14.45" customHeight="1">
      <c r="B46" s="11"/>
      <c r="L46" s="11"/>
    </row>
    <row r="47" spans="2:12" ht="14.45" customHeight="1">
      <c r="B47" s="11"/>
      <c r="L47" s="11"/>
    </row>
    <row r="48" spans="2:12" ht="14.45" customHeight="1">
      <c r="B48" s="11"/>
      <c r="L48" s="11"/>
    </row>
    <row r="49" spans="2:12" ht="14.45" customHeight="1">
      <c r="B49" s="11"/>
      <c r="L49" s="11"/>
    </row>
    <row r="50" spans="2:12" s="33" customFormat="1" ht="14.45" customHeight="1">
      <c r="B50" s="49"/>
      <c r="D50" s="50" t="s">
        <v>41</v>
      </c>
      <c r="E50" s="51"/>
      <c r="F50" s="51"/>
      <c r="G50" s="50" t="s">
        <v>42</v>
      </c>
      <c r="H50" s="51"/>
      <c r="I50" s="51"/>
      <c r="J50" s="51"/>
      <c r="K50" s="51"/>
      <c r="L50" s="49"/>
    </row>
    <row r="51" spans="2:12" ht="12">
      <c r="B51" s="11"/>
      <c r="L51" s="11"/>
    </row>
    <row r="52" spans="2:12" ht="12">
      <c r="B52" s="11"/>
      <c r="L52" s="11"/>
    </row>
    <row r="53" spans="2:12" ht="12">
      <c r="B53" s="11"/>
      <c r="L53" s="11"/>
    </row>
    <row r="54" spans="2:12" ht="12">
      <c r="B54" s="11"/>
      <c r="L54" s="11"/>
    </row>
    <row r="55" spans="2:12" ht="12">
      <c r="B55" s="11"/>
      <c r="L55" s="11"/>
    </row>
    <row r="56" spans="2:12" ht="12">
      <c r="B56" s="11"/>
      <c r="L56" s="11"/>
    </row>
    <row r="57" spans="2:12" ht="12">
      <c r="B57" s="11"/>
      <c r="L57" s="11"/>
    </row>
    <row r="58" spans="2:12" ht="12">
      <c r="B58" s="11"/>
      <c r="L58" s="11"/>
    </row>
    <row r="59" spans="2:12" ht="12">
      <c r="B59" s="11"/>
      <c r="L59" s="11"/>
    </row>
    <row r="60" spans="2:12" ht="12">
      <c r="B60" s="11"/>
      <c r="L60" s="11"/>
    </row>
    <row r="61" spans="1:31" s="33" customFormat="1" ht="12.75">
      <c r="A61" s="27"/>
      <c r="B61" s="28"/>
      <c r="C61" s="27"/>
      <c r="D61" s="52" t="s">
        <v>43</v>
      </c>
      <c r="E61" s="30"/>
      <c r="F61" s="220" t="s">
        <v>44</v>
      </c>
      <c r="G61" s="52" t="s">
        <v>43</v>
      </c>
      <c r="H61" s="30"/>
      <c r="I61" s="30"/>
      <c r="J61" s="221" t="s">
        <v>44</v>
      </c>
      <c r="K61" s="30"/>
      <c r="L61" s="49"/>
      <c r="S61" s="27"/>
      <c r="T61" s="27"/>
      <c r="U61" s="27"/>
      <c r="V61" s="27"/>
      <c r="W61" s="27"/>
      <c r="X61" s="27"/>
      <c r="Y61" s="27"/>
      <c r="Z61" s="27"/>
      <c r="AA61" s="27"/>
      <c r="AB61" s="27"/>
      <c r="AC61" s="27"/>
      <c r="AD61" s="27"/>
      <c r="AE61" s="27"/>
    </row>
    <row r="62" spans="2:12" ht="12">
      <c r="B62" s="11"/>
      <c r="L62" s="11"/>
    </row>
    <row r="63" spans="2:12" ht="12">
      <c r="B63" s="11"/>
      <c r="L63" s="11"/>
    </row>
    <row r="64" spans="2:12" ht="12">
      <c r="B64" s="11"/>
      <c r="L64" s="11"/>
    </row>
    <row r="65" spans="1:31" s="33" customFormat="1" ht="12.75">
      <c r="A65" s="27"/>
      <c r="B65" s="28"/>
      <c r="C65" s="27"/>
      <c r="D65" s="50" t="s">
        <v>45</v>
      </c>
      <c r="E65" s="53"/>
      <c r="F65" s="53"/>
      <c r="G65" s="50" t="s">
        <v>46</v>
      </c>
      <c r="H65" s="53"/>
      <c r="I65" s="53"/>
      <c r="J65" s="53"/>
      <c r="K65" s="53"/>
      <c r="L65" s="49"/>
      <c r="S65" s="27"/>
      <c r="T65" s="27"/>
      <c r="U65" s="27"/>
      <c r="V65" s="27"/>
      <c r="W65" s="27"/>
      <c r="X65" s="27"/>
      <c r="Y65" s="27"/>
      <c r="Z65" s="27"/>
      <c r="AA65" s="27"/>
      <c r="AB65" s="27"/>
      <c r="AC65" s="27"/>
      <c r="AD65" s="27"/>
      <c r="AE65" s="27"/>
    </row>
    <row r="66" spans="2:12" ht="12">
      <c r="B66" s="11"/>
      <c r="L66" s="11"/>
    </row>
    <row r="67" spans="2:12" ht="12">
      <c r="B67" s="11"/>
      <c r="L67" s="11"/>
    </row>
    <row r="68" spans="2:12" ht="12">
      <c r="B68" s="11"/>
      <c r="L68" s="11"/>
    </row>
    <row r="69" spans="2:12" ht="12">
      <c r="B69" s="11"/>
      <c r="L69" s="11"/>
    </row>
    <row r="70" spans="2:12" ht="12">
      <c r="B70" s="11"/>
      <c r="L70" s="11"/>
    </row>
    <row r="71" spans="2:12" ht="12">
      <c r="B71" s="11"/>
      <c r="L71" s="11"/>
    </row>
    <row r="72" spans="2:12" ht="12">
      <c r="B72" s="11"/>
      <c r="L72" s="11"/>
    </row>
    <row r="73" spans="2:12" ht="12">
      <c r="B73" s="11"/>
      <c r="L73" s="11"/>
    </row>
    <row r="74" spans="2:12" ht="12">
      <c r="B74" s="11"/>
      <c r="L74" s="11"/>
    </row>
    <row r="75" spans="2:12" ht="12">
      <c r="B75" s="11"/>
      <c r="L75" s="11"/>
    </row>
    <row r="76" spans="1:31" s="33" customFormat="1" ht="12.75">
      <c r="A76" s="27"/>
      <c r="B76" s="28"/>
      <c r="C76" s="27"/>
      <c r="D76" s="52" t="s">
        <v>43</v>
      </c>
      <c r="E76" s="30"/>
      <c r="F76" s="220" t="s">
        <v>44</v>
      </c>
      <c r="G76" s="52" t="s">
        <v>43</v>
      </c>
      <c r="H76" s="30"/>
      <c r="I76" s="30"/>
      <c r="J76" s="221" t="s">
        <v>44</v>
      </c>
      <c r="K76" s="30"/>
      <c r="L76" s="49"/>
      <c r="S76" s="27"/>
      <c r="T76" s="27"/>
      <c r="U76" s="27"/>
      <c r="V76" s="27"/>
      <c r="W76" s="27"/>
      <c r="X76" s="27"/>
      <c r="Y76" s="27"/>
      <c r="Z76" s="27"/>
      <c r="AA76" s="27"/>
      <c r="AB76" s="27"/>
      <c r="AC76" s="27"/>
      <c r="AD76" s="27"/>
      <c r="AE76" s="27"/>
    </row>
    <row r="77" spans="1:31" s="33" customFormat="1" ht="14.45" customHeight="1">
      <c r="A77" s="27"/>
      <c r="B77" s="54"/>
      <c r="C77" s="55"/>
      <c r="D77" s="55"/>
      <c r="E77" s="55"/>
      <c r="F77" s="55"/>
      <c r="G77" s="55"/>
      <c r="H77" s="55"/>
      <c r="I77" s="55"/>
      <c r="J77" s="55"/>
      <c r="K77" s="55"/>
      <c r="L77" s="49"/>
      <c r="S77" s="27"/>
      <c r="T77" s="27"/>
      <c r="U77" s="27"/>
      <c r="V77" s="27"/>
      <c r="W77" s="27"/>
      <c r="X77" s="27"/>
      <c r="Y77" s="27"/>
      <c r="Z77" s="27"/>
      <c r="AA77" s="27"/>
      <c r="AB77" s="27"/>
      <c r="AC77" s="27"/>
      <c r="AD77" s="27"/>
      <c r="AE77" s="27"/>
    </row>
    <row r="81" spans="1:31" s="33" customFormat="1" ht="6.95" customHeight="1">
      <c r="A81" s="27"/>
      <c r="B81" s="56"/>
      <c r="C81" s="57"/>
      <c r="D81" s="57"/>
      <c r="E81" s="57"/>
      <c r="F81" s="57"/>
      <c r="G81" s="57"/>
      <c r="H81" s="57"/>
      <c r="I81" s="57"/>
      <c r="J81" s="57"/>
      <c r="K81" s="57"/>
      <c r="L81" s="49"/>
      <c r="S81" s="27"/>
      <c r="T81" s="27"/>
      <c r="U81" s="27"/>
      <c r="V81" s="27"/>
      <c r="W81" s="27"/>
      <c r="X81" s="27"/>
      <c r="Y81" s="27"/>
      <c r="Z81" s="27"/>
      <c r="AA81" s="27"/>
      <c r="AB81" s="27"/>
      <c r="AC81" s="27"/>
      <c r="AD81" s="27"/>
      <c r="AE81" s="27"/>
    </row>
    <row r="82" spans="1:31" s="33" customFormat="1" ht="24.95" customHeight="1">
      <c r="A82" s="27"/>
      <c r="B82" s="28"/>
      <c r="C82" s="12" t="s">
        <v>81</v>
      </c>
      <c r="D82" s="27"/>
      <c r="E82" s="27"/>
      <c r="F82" s="27"/>
      <c r="G82" s="27"/>
      <c r="H82" s="27"/>
      <c r="I82" s="27"/>
      <c r="J82" s="27"/>
      <c r="K82" s="27"/>
      <c r="L82" s="49"/>
      <c r="S82" s="27"/>
      <c r="T82" s="27"/>
      <c r="U82" s="27"/>
      <c r="V82" s="27"/>
      <c r="W82" s="27"/>
      <c r="X82" s="27"/>
      <c r="Y82" s="27"/>
      <c r="Z82" s="27"/>
      <c r="AA82" s="27"/>
      <c r="AB82" s="27"/>
      <c r="AC82" s="27"/>
      <c r="AD82" s="27"/>
      <c r="AE82" s="27"/>
    </row>
    <row r="83" spans="1:31" s="33" customFormat="1" ht="6.95" customHeight="1">
      <c r="A83" s="27"/>
      <c r="B83" s="28"/>
      <c r="C83" s="27"/>
      <c r="D83" s="27"/>
      <c r="E83" s="27"/>
      <c r="F83" s="27"/>
      <c r="G83" s="27"/>
      <c r="H83" s="27"/>
      <c r="I83" s="27"/>
      <c r="J83" s="27"/>
      <c r="K83" s="27"/>
      <c r="L83" s="49"/>
      <c r="S83" s="27"/>
      <c r="T83" s="27"/>
      <c r="U83" s="27"/>
      <c r="V83" s="27"/>
      <c r="W83" s="27"/>
      <c r="X83" s="27"/>
      <c r="Y83" s="27"/>
      <c r="Z83" s="27"/>
      <c r="AA83" s="27"/>
      <c r="AB83" s="27"/>
      <c r="AC83" s="27"/>
      <c r="AD83" s="27"/>
      <c r="AE83" s="27"/>
    </row>
    <row r="84" spans="1:31" s="33" customFormat="1" ht="12" customHeight="1">
      <c r="A84" s="27"/>
      <c r="B84" s="28"/>
      <c r="C84" s="22" t="s">
        <v>13</v>
      </c>
      <c r="D84" s="27"/>
      <c r="E84" s="27"/>
      <c r="F84" s="27"/>
      <c r="G84" s="27"/>
      <c r="H84" s="27"/>
      <c r="I84" s="27"/>
      <c r="J84" s="27"/>
      <c r="K84" s="27"/>
      <c r="L84" s="49"/>
      <c r="S84" s="27"/>
      <c r="T84" s="27"/>
      <c r="U84" s="27"/>
      <c r="V84" s="27"/>
      <c r="W84" s="27"/>
      <c r="X84" s="27"/>
      <c r="Y84" s="27"/>
      <c r="Z84" s="27"/>
      <c r="AA84" s="27"/>
      <c r="AB84" s="27"/>
      <c r="AC84" s="27"/>
      <c r="AD84" s="27"/>
      <c r="AE84" s="27"/>
    </row>
    <row r="85" spans="1:31" s="33" customFormat="1" ht="16.5" customHeight="1">
      <c r="A85" s="27"/>
      <c r="B85" s="28"/>
      <c r="C85" s="27"/>
      <c r="D85" s="27"/>
      <c r="E85" s="200" t="str">
        <f>E7</f>
        <v>Úpravy v křižovatce Roháče z Dubé - Okružní</v>
      </c>
      <c r="F85" s="201"/>
      <c r="G85" s="201"/>
      <c r="H85" s="201"/>
      <c r="I85" s="27"/>
      <c r="J85" s="27"/>
      <c r="K85" s="27"/>
      <c r="L85" s="49"/>
      <c r="S85" s="27"/>
      <c r="T85" s="27"/>
      <c r="U85" s="27"/>
      <c r="V85" s="27"/>
      <c r="W85" s="27"/>
      <c r="X85" s="27"/>
      <c r="Y85" s="27"/>
      <c r="Z85" s="27"/>
      <c r="AA85" s="27"/>
      <c r="AB85" s="27"/>
      <c r="AC85" s="27"/>
      <c r="AD85" s="27"/>
      <c r="AE85" s="27"/>
    </row>
    <row r="86" spans="1:31" s="33" customFormat="1" ht="12" customHeight="1">
      <c r="A86" s="27"/>
      <c r="B86" s="28"/>
      <c r="C86" s="22" t="s">
        <v>79</v>
      </c>
      <c r="D86" s="27"/>
      <c r="E86" s="27"/>
      <c r="F86" s="27"/>
      <c r="G86" s="27"/>
      <c r="H86" s="27"/>
      <c r="I86" s="27"/>
      <c r="J86" s="27"/>
      <c r="K86" s="27"/>
      <c r="L86" s="49"/>
      <c r="S86" s="27"/>
      <c r="T86" s="27"/>
      <c r="U86" s="27"/>
      <c r="V86" s="27"/>
      <c r="W86" s="27"/>
      <c r="X86" s="27"/>
      <c r="Y86" s="27"/>
      <c r="Z86" s="27"/>
      <c r="AA86" s="27"/>
      <c r="AB86" s="27"/>
      <c r="AC86" s="27"/>
      <c r="AD86" s="27"/>
      <c r="AE86" s="27"/>
    </row>
    <row r="87" spans="1:31" s="33" customFormat="1" ht="16.5" customHeight="1">
      <c r="A87" s="27"/>
      <c r="B87" s="28"/>
      <c r="C87" s="27"/>
      <c r="D87" s="27"/>
      <c r="E87" s="63" t="str">
        <f>E9</f>
        <v>411 - Veřejné osvětlení</v>
      </c>
      <c r="F87" s="202"/>
      <c r="G87" s="202"/>
      <c r="H87" s="202"/>
      <c r="I87" s="27"/>
      <c r="J87" s="27"/>
      <c r="K87" s="27"/>
      <c r="L87" s="49"/>
      <c r="S87" s="27"/>
      <c r="T87" s="27"/>
      <c r="U87" s="27"/>
      <c r="V87" s="27"/>
      <c r="W87" s="27"/>
      <c r="X87" s="27"/>
      <c r="Y87" s="27"/>
      <c r="Z87" s="27"/>
      <c r="AA87" s="27"/>
      <c r="AB87" s="27"/>
      <c r="AC87" s="27"/>
      <c r="AD87" s="27"/>
      <c r="AE87" s="27"/>
    </row>
    <row r="88" spans="1:31" s="33" customFormat="1" ht="6.95" customHeight="1">
      <c r="A88" s="27"/>
      <c r="B88" s="28"/>
      <c r="C88" s="27"/>
      <c r="D88" s="27"/>
      <c r="E88" s="27"/>
      <c r="F88" s="27"/>
      <c r="G88" s="27"/>
      <c r="H88" s="27"/>
      <c r="I88" s="27"/>
      <c r="J88" s="27"/>
      <c r="K88" s="27"/>
      <c r="L88" s="49"/>
      <c r="S88" s="27"/>
      <c r="T88" s="27"/>
      <c r="U88" s="27"/>
      <c r="V88" s="27"/>
      <c r="W88" s="27"/>
      <c r="X88" s="27"/>
      <c r="Y88" s="27"/>
      <c r="Z88" s="27"/>
      <c r="AA88" s="27"/>
      <c r="AB88" s="27"/>
      <c r="AC88" s="27"/>
      <c r="AD88" s="27"/>
      <c r="AE88" s="27"/>
    </row>
    <row r="89" spans="1:31" s="33" customFormat="1" ht="12" customHeight="1">
      <c r="A89" s="27"/>
      <c r="B89" s="28"/>
      <c r="C89" s="22" t="s">
        <v>17</v>
      </c>
      <c r="D89" s="27"/>
      <c r="E89" s="27"/>
      <c r="F89" s="23" t="str">
        <f>F12</f>
        <v xml:space="preserve"> </v>
      </c>
      <c r="G89" s="27"/>
      <c r="H89" s="27"/>
      <c r="I89" s="22" t="s">
        <v>19</v>
      </c>
      <c r="J89" s="203" t="str">
        <f>IF(J12="","",J12)</f>
        <v>vyplň</v>
      </c>
      <c r="K89" s="27"/>
      <c r="L89" s="49"/>
      <c r="S89" s="27"/>
      <c r="T89" s="27"/>
      <c r="U89" s="27"/>
      <c r="V89" s="27"/>
      <c r="W89" s="27"/>
      <c r="X89" s="27"/>
      <c r="Y89" s="27"/>
      <c r="Z89" s="27"/>
      <c r="AA89" s="27"/>
      <c r="AB89" s="27"/>
      <c r="AC89" s="27"/>
      <c r="AD89" s="27"/>
      <c r="AE89" s="27"/>
    </row>
    <row r="90" spans="1:31" s="33" customFormat="1" ht="6.95" customHeight="1">
      <c r="A90" s="27"/>
      <c r="B90" s="28"/>
      <c r="C90" s="27"/>
      <c r="D90" s="27"/>
      <c r="E90" s="27"/>
      <c r="F90" s="27"/>
      <c r="G90" s="27"/>
      <c r="H90" s="27"/>
      <c r="I90" s="27"/>
      <c r="J90" s="27"/>
      <c r="K90" s="27"/>
      <c r="L90" s="49"/>
      <c r="S90" s="27"/>
      <c r="T90" s="27"/>
      <c r="U90" s="27"/>
      <c r="V90" s="27"/>
      <c r="W90" s="27"/>
      <c r="X90" s="27"/>
      <c r="Y90" s="27"/>
      <c r="Z90" s="27"/>
      <c r="AA90" s="27"/>
      <c r="AB90" s="27"/>
      <c r="AC90" s="27"/>
      <c r="AD90" s="27"/>
      <c r="AE90" s="27"/>
    </row>
    <row r="91" spans="1:31" s="33" customFormat="1" ht="15.2" customHeight="1">
      <c r="A91" s="27"/>
      <c r="B91" s="28"/>
      <c r="C91" s="22" t="s">
        <v>20</v>
      </c>
      <c r="D91" s="27"/>
      <c r="E91" s="27"/>
      <c r="F91" s="23" t="str">
        <f>E15</f>
        <v>Město Česká Lípa, nám. TGM 1, 470 36 Česká Lípa</v>
      </c>
      <c r="G91" s="27"/>
      <c r="H91" s="27"/>
      <c r="I91" s="22" t="s">
        <v>24</v>
      </c>
      <c r="J91" s="222" t="str">
        <f>E21</f>
        <v>Ing. Jaroslav Karel (komunikace); Ing. Zbyněk Lubovský (VO)</v>
      </c>
      <c r="K91" s="27"/>
      <c r="L91" s="49"/>
      <c r="S91" s="27"/>
      <c r="T91" s="27"/>
      <c r="U91" s="27"/>
      <c r="V91" s="27"/>
      <c r="W91" s="27"/>
      <c r="X91" s="27"/>
      <c r="Y91" s="27"/>
      <c r="Z91" s="27"/>
      <c r="AA91" s="27"/>
      <c r="AB91" s="27"/>
      <c r="AC91" s="27"/>
      <c r="AD91" s="27"/>
      <c r="AE91" s="27"/>
    </row>
    <row r="92" spans="1:31" s="33" customFormat="1" ht="15.2" customHeight="1">
      <c r="A92" s="27"/>
      <c r="B92" s="28"/>
      <c r="C92" s="22" t="s">
        <v>23</v>
      </c>
      <c r="D92" s="27"/>
      <c r="E92" s="27"/>
      <c r="F92" s="23" t="str">
        <f>IF(E18="","",E18)</f>
        <v>Vyplň údaj</v>
      </c>
      <c r="G92" s="27"/>
      <c r="H92" s="27"/>
      <c r="I92" s="22" t="s">
        <v>26</v>
      </c>
      <c r="J92" s="222" t="str">
        <f>E24</f>
        <v xml:space="preserve"> </v>
      </c>
      <c r="K92" s="27"/>
      <c r="L92" s="49"/>
      <c r="S92" s="27"/>
      <c r="T92" s="27"/>
      <c r="U92" s="27"/>
      <c r="V92" s="27"/>
      <c r="W92" s="27"/>
      <c r="X92" s="27"/>
      <c r="Y92" s="27"/>
      <c r="Z92" s="27"/>
      <c r="AA92" s="27"/>
      <c r="AB92" s="27"/>
      <c r="AC92" s="27"/>
      <c r="AD92" s="27"/>
      <c r="AE92" s="27"/>
    </row>
    <row r="93" spans="1:31" s="33" customFormat="1" ht="10.35" customHeight="1">
      <c r="A93" s="27"/>
      <c r="B93" s="28"/>
      <c r="C93" s="27"/>
      <c r="D93" s="27"/>
      <c r="E93" s="27"/>
      <c r="F93" s="27"/>
      <c r="G93" s="27"/>
      <c r="H93" s="27"/>
      <c r="I93" s="27"/>
      <c r="J93" s="27"/>
      <c r="K93" s="27"/>
      <c r="L93" s="49"/>
      <c r="S93" s="27"/>
      <c r="T93" s="27"/>
      <c r="U93" s="27"/>
      <c r="V93" s="27"/>
      <c r="W93" s="27"/>
      <c r="X93" s="27"/>
      <c r="Y93" s="27"/>
      <c r="Z93" s="27"/>
      <c r="AA93" s="27"/>
      <c r="AB93" s="27"/>
      <c r="AC93" s="27"/>
      <c r="AD93" s="27"/>
      <c r="AE93" s="27"/>
    </row>
    <row r="94" spans="1:31" s="33" customFormat="1" ht="29.25" customHeight="1">
      <c r="A94" s="27"/>
      <c r="B94" s="28"/>
      <c r="C94" s="223" t="s">
        <v>82</v>
      </c>
      <c r="D94" s="214"/>
      <c r="E94" s="214"/>
      <c r="F94" s="214"/>
      <c r="G94" s="214"/>
      <c r="H94" s="214"/>
      <c r="I94" s="214"/>
      <c r="J94" s="224" t="s">
        <v>83</v>
      </c>
      <c r="K94" s="214"/>
      <c r="L94" s="49"/>
      <c r="S94" s="27"/>
      <c r="T94" s="27"/>
      <c r="U94" s="27"/>
      <c r="V94" s="27"/>
      <c r="W94" s="27"/>
      <c r="X94" s="27"/>
      <c r="Y94" s="27"/>
      <c r="Z94" s="27"/>
      <c r="AA94" s="27"/>
      <c r="AB94" s="27"/>
      <c r="AC94" s="27"/>
      <c r="AD94" s="27"/>
      <c r="AE94" s="27"/>
    </row>
    <row r="95" spans="1:31" s="33" customFormat="1" ht="10.35" customHeight="1">
      <c r="A95" s="27"/>
      <c r="B95" s="28"/>
      <c r="C95" s="27"/>
      <c r="D95" s="27"/>
      <c r="E95" s="27"/>
      <c r="F95" s="27"/>
      <c r="G95" s="27"/>
      <c r="H95" s="27"/>
      <c r="I95" s="27"/>
      <c r="J95" s="27"/>
      <c r="K95" s="27"/>
      <c r="L95" s="49"/>
      <c r="S95" s="27"/>
      <c r="T95" s="27"/>
      <c r="U95" s="27"/>
      <c r="V95" s="27"/>
      <c r="W95" s="27"/>
      <c r="X95" s="27"/>
      <c r="Y95" s="27"/>
      <c r="Z95" s="27"/>
      <c r="AA95" s="27"/>
      <c r="AB95" s="27"/>
      <c r="AC95" s="27"/>
      <c r="AD95" s="27"/>
      <c r="AE95" s="27"/>
    </row>
    <row r="96" spans="1:47" s="33" customFormat="1" ht="22.9" customHeight="1">
      <c r="A96" s="27"/>
      <c r="B96" s="28"/>
      <c r="C96" s="225" t="s">
        <v>84</v>
      </c>
      <c r="D96" s="27"/>
      <c r="E96" s="27"/>
      <c r="F96" s="27"/>
      <c r="G96" s="27"/>
      <c r="H96" s="27"/>
      <c r="I96" s="27"/>
      <c r="J96" s="209">
        <f>J122</f>
        <v>0</v>
      </c>
      <c r="K96" s="27"/>
      <c r="L96" s="49"/>
      <c r="S96" s="27"/>
      <c r="T96" s="27"/>
      <c r="U96" s="27"/>
      <c r="V96" s="27"/>
      <c r="W96" s="27"/>
      <c r="X96" s="27"/>
      <c r="Y96" s="27"/>
      <c r="Z96" s="27"/>
      <c r="AA96" s="27"/>
      <c r="AB96" s="27"/>
      <c r="AC96" s="27"/>
      <c r="AD96" s="27"/>
      <c r="AE96" s="27"/>
      <c r="AU96" s="8" t="s">
        <v>85</v>
      </c>
    </row>
    <row r="97" spans="2:12" s="226" customFormat="1" ht="24.95" customHeight="1">
      <c r="B97" s="227"/>
      <c r="D97" s="228" t="s">
        <v>524</v>
      </c>
      <c r="E97" s="229"/>
      <c r="F97" s="229"/>
      <c r="G97" s="229"/>
      <c r="H97" s="229"/>
      <c r="I97" s="229"/>
      <c r="J97" s="230">
        <f>J123</f>
        <v>0</v>
      </c>
      <c r="L97" s="227"/>
    </row>
    <row r="98" spans="2:12" s="231" customFormat="1" ht="19.9" customHeight="1">
      <c r="B98" s="232"/>
      <c r="D98" s="233" t="s">
        <v>525</v>
      </c>
      <c r="E98" s="234"/>
      <c r="F98" s="234"/>
      <c r="G98" s="234"/>
      <c r="H98" s="234"/>
      <c r="I98" s="234"/>
      <c r="J98" s="235">
        <f>J124</f>
        <v>0</v>
      </c>
      <c r="L98" s="232"/>
    </row>
    <row r="99" spans="2:12" s="231" customFormat="1" ht="19.9" customHeight="1">
      <c r="B99" s="232"/>
      <c r="D99" s="233" t="s">
        <v>526</v>
      </c>
      <c r="E99" s="234"/>
      <c r="F99" s="234"/>
      <c r="G99" s="234"/>
      <c r="H99" s="234"/>
      <c r="I99" s="234"/>
      <c r="J99" s="235">
        <f>J141</f>
        <v>0</v>
      </c>
      <c r="L99" s="232"/>
    </row>
    <row r="100" spans="2:12" s="226" customFormat="1" ht="24.95" customHeight="1">
      <c r="B100" s="227"/>
      <c r="D100" s="228" t="s">
        <v>92</v>
      </c>
      <c r="E100" s="229"/>
      <c r="F100" s="229"/>
      <c r="G100" s="229"/>
      <c r="H100" s="229"/>
      <c r="I100" s="229"/>
      <c r="J100" s="230">
        <f>J170</f>
        <v>0</v>
      </c>
      <c r="L100" s="227"/>
    </row>
    <row r="101" spans="2:12" s="231" customFormat="1" ht="19.9" customHeight="1">
      <c r="B101" s="232"/>
      <c r="D101" s="233" t="s">
        <v>93</v>
      </c>
      <c r="E101" s="234"/>
      <c r="F101" s="234"/>
      <c r="G101" s="234"/>
      <c r="H101" s="234"/>
      <c r="I101" s="234"/>
      <c r="J101" s="235">
        <f>J171</f>
        <v>0</v>
      </c>
      <c r="L101" s="232"/>
    </row>
    <row r="102" spans="2:12" s="231" customFormat="1" ht="19.9" customHeight="1">
      <c r="B102" s="232"/>
      <c r="D102" s="233" t="s">
        <v>527</v>
      </c>
      <c r="E102" s="234"/>
      <c r="F102" s="234"/>
      <c r="G102" s="234"/>
      <c r="H102" s="234"/>
      <c r="I102" s="234"/>
      <c r="J102" s="235">
        <f>J173</f>
        <v>0</v>
      </c>
      <c r="L102" s="232"/>
    </row>
    <row r="103" spans="1:31" s="33" customFormat="1" ht="21.75" customHeight="1">
      <c r="A103" s="27"/>
      <c r="B103" s="28"/>
      <c r="C103" s="27"/>
      <c r="D103" s="27"/>
      <c r="E103" s="27"/>
      <c r="F103" s="27"/>
      <c r="G103" s="27"/>
      <c r="H103" s="27"/>
      <c r="I103" s="27"/>
      <c r="J103" s="27"/>
      <c r="K103" s="27"/>
      <c r="L103" s="49"/>
      <c r="S103" s="27"/>
      <c r="T103" s="27"/>
      <c r="U103" s="27"/>
      <c r="V103" s="27"/>
      <c r="W103" s="27"/>
      <c r="X103" s="27"/>
      <c r="Y103" s="27"/>
      <c r="Z103" s="27"/>
      <c r="AA103" s="27"/>
      <c r="AB103" s="27"/>
      <c r="AC103" s="27"/>
      <c r="AD103" s="27"/>
      <c r="AE103" s="27"/>
    </row>
    <row r="104" spans="1:31" s="33" customFormat="1" ht="6.95" customHeight="1">
      <c r="A104" s="27"/>
      <c r="B104" s="54"/>
      <c r="C104" s="55"/>
      <c r="D104" s="55"/>
      <c r="E104" s="55"/>
      <c r="F104" s="55"/>
      <c r="G104" s="55"/>
      <c r="H104" s="55"/>
      <c r="I104" s="55"/>
      <c r="J104" s="55"/>
      <c r="K104" s="55"/>
      <c r="L104" s="49"/>
      <c r="S104" s="27"/>
      <c r="T104" s="27"/>
      <c r="U104" s="27"/>
      <c r="V104" s="27"/>
      <c r="W104" s="27"/>
      <c r="X104" s="27"/>
      <c r="Y104" s="27"/>
      <c r="Z104" s="27"/>
      <c r="AA104" s="27"/>
      <c r="AB104" s="27"/>
      <c r="AC104" s="27"/>
      <c r="AD104" s="27"/>
      <c r="AE104" s="27"/>
    </row>
    <row r="108" spans="1:31" s="33" customFormat="1" ht="6.95" customHeight="1">
      <c r="A108" s="27"/>
      <c r="B108" s="56"/>
      <c r="C108" s="57"/>
      <c r="D108" s="57"/>
      <c r="E108" s="57"/>
      <c r="F108" s="57"/>
      <c r="G108" s="57"/>
      <c r="H108" s="57"/>
      <c r="I108" s="57"/>
      <c r="J108" s="57"/>
      <c r="K108" s="57"/>
      <c r="L108" s="49"/>
      <c r="S108" s="27"/>
      <c r="T108" s="27"/>
      <c r="U108" s="27"/>
      <c r="V108" s="27"/>
      <c r="W108" s="27"/>
      <c r="X108" s="27"/>
      <c r="Y108" s="27"/>
      <c r="Z108" s="27"/>
      <c r="AA108" s="27"/>
      <c r="AB108" s="27"/>
      <c r="AC108" s="27"/>
      <c r="AD108" s="27"/>
      <c r="AE108" s="27"/>
    </row>
    <row r="109" spans="1:31" s="33" customFormat="1" ht="24.95" customHeight="1">
      <c r="A109" s="27"/>
      <c r="B109" s="28"/>
      <c r="C109" s="12" t="s">
        <v>96</v>
      </c>
      <c r="D109" s="27"/>
      <c r="E109" s="27"/>
      <c r="F109" s="27"/>
      <c r="G109" s="27"/>
      <c r="H109" s="27"/>
      <c r="I109" s="27"/>
      <c r="J109" s="27"/>
      <c r="K109" s="27"/>
      <c r="L109" s="49"/>
      <c r="S109" s="27"/>
      <c r="T109" s="27"/>
      <c r="U109" s="27"/>
      <c r="V109" s="27"/>
      <c r="W109" s="27"/>
      <c r="X109" s="27"/>
      <c r="Y109" s="27"/>
      <c r="Z109" s="27"/>
      <c r="AA109" s="27"/>
      <c r="AB109" s="27"/>
      <c r="AC109" s="27"/>
      <c r="AD109" s="27"/>
      <c r="AE109" s="27"/>
    </row>
    <row r="110" spans="1:31" s="33" customFormat="1" ht="6.95" customHeight="1">
      <c r="A110" s="27"/>
      <c r="B110" s="28"/>
      <c r="C110" s="27"/>
      <c r="D110" s="27"/>
      <c r="E110" s="27"/>
      <c r="F110" s="27"/>
      <c r="G110" s="27"/>
      <c r="H110" s="27"/>
      <c r="I110" s="27"/>
      <c r="J110" s="27"/>
      <c r="K110" s="27"/>
      <c r="L110" s="49"/>
      <c r="S110" s="27"/>
      <c r="T110" s="27"/>
      <c r="U110" s="27"/>
      <c r="V110" s="27"/>
      <c r="W110" s="27"/>
      <c r="X110" s="27"/>
      <c r="Y110" s="27"/>
      <c r="Z110" s="27"/>
      <c r="AA110" s="27"/>
      <c r="AB110" s="27"/>
      <c r="AC110" s="27"/>
      <c r="AD110" s="27"/>
      <c r="AE110" s="27"/>
    </row>
    <row r="111" spans="1:31" s="33" customFormat="1" ht="12" customHeight="1">
      <c r="A111" s="27"/>
      <c r="B111" s="28"/>
      <c r="C111" s="22" t="s">
        <v>13</v>
      </c>
      <c r="D111" s="27"/>
      <c r="E111" s="27"/>
      <c r="F111" s="27"/>
      <c r="G111" s="27"/>
      <c r="H111" s="27"/>
      <c r="I111" s="27"/>
      <c r="J111" s="27"/>
      <c r="K111" s="27"/>
      <c r="L111" s="49"/>
      <c r="S111" s="27"/>
      <c r="T111" s="27"/>
      <c r="U111" s="27"/>
      <c r="V111" s="27"/>
      <c r="W111" s="27"/>
      <c r="X111" s="27"/>
      <c r="Y111" s="27"/>
      <c r="Z111" s="27"/>
      <c r="AA111" s="27"/>
      <c r="AB111" s="27"/>
      <c r="AC111" s="27"/>
      <c r="AD111" s="27"/>
      <c r="AE111" s="27"/>
    </row>
    <row r="112" spans="1:31" s="33" customFormat="1" ht="16.5" customHeight="1">
      <c r="A112" s="27"/>
      <c r="B112" s="28"/>
      <c r="C112" s="27"/>
      <c r="D112" s="27"/>
      <c r="E112" s="200" t="str">
        <f>E7</f>
        <v>Úpravy v křižovatce Roháče z Dubé - Okružní</v>
      </c>
      <c r="F112" s="201"/>
      <c r="G112" s="201"/>
      <c r="H112" s="201"/>
      <c r="I112" s="27"/>
      <c r="J112" s="27"/>
      <c r="K112" s="27"/>
      <c r="L112" s="49"/>
      <c r="S112" s="27"/>
      <c r="T112" s="27"/>
      <c r="U112" s="27"/>
      <c r="V112" s="27"/>
      <c r="W112" s="27"/>
      <c r="X112" s="27"/>
      <c r="Y112" s="27"/>
      <c r="Z112" s="27"/>
      <c r="AA112" s="27"/>
      <c r="AB112" s="27"/>
      <c r="AC112" s="27"/>
      <c r="AD112" s="27"/>
      <c r="AE112" s="27"/>
    </row>
    <row r="113" spans="1:31" s="33" customFormat="1" ht="12" customHeight="1">
      <c r="A113" s="27"/>
      <c r="B113" s="28"/>
      <c r="C113" s="22" t="s">
        <v>79</v>
      </c>
      <c r="D113" s="27"/>
      <c r="E113" s="27"/>
      <c r="F113" s="27"/>
      <c r="G113" s="27"/>
      <c r="H113" s="27"/>
      <c r="I113" s="27"/>
      <c r="J113" s="27"/>
      <c r="K113" s="27"/>
      <c r="L113" s="49"/>
      <c r="S113" s="27"/>
      <c r="T113" s="27"/>
      <c r="U113" s="27"/>
      <c r="V113" s="27"/>
      <c r="W113" s="27"/>
      <c r="X113" s="27"/>
      <c r="Y113" s="27"/>
      <c r="Z113" s="27"/>
      <c r="AA113" s="27"/>
      <c r="AB113" s="27"/>
      <c r="AC113" s="27"/>
      <c r="AD113" s="27"/>
      <c r="AE113" s="27"/>
    </row>
    <row r="114" spans="1:31" s="33" customFormat="1" ht="16.5" customHeight="1">
      <c r="A114" s="27"/>
      <c r="B114" s="28"/>
      <c r="C114" s="27"/>
      <c r="D114" s="27"/>
      <c r="E114" s="63" t="str">
        <f>E9</f>
        <v>411 - Veřejné osvětlení</v>
      </c>
      <c r="F114" s="202"/>
      <c r="G114" s="202"/>
      <c r="H114" s="202"/>
      <c r="I114" s="27"/>
      <c r="J114" s="27"/>
      <c r="K114" s="27"/>
      <c r="L114" s="49"/>
      <c r="S114" s="27"/>
      <c r="T114" s="27"/>
      <c r="U114" s="27"/>
      <c r="V114" s="27"/>
      <c r="W114" s="27"/>
      <c r="X114" s="27"/>
      <c r="Y114" s="27"/>
      <c r="Z114" s="27"/>
      <c r="AA114" s="27"/>
      <c r="AB114" s="27"/>
      <c r="AC114" s="27"/>
      <c r="AD114" s="27"/>
      <c r="AE114" s="27"/>
    </row>
    <row r="115" spans="1:31" s="33" customFormat="1" ht="6.95" customHeight="1">
      <c r="A115" s="27"/>
      <c r="B115" s="28"/>
      <c r="C115" s="27"/>
      <c r="D115" s="27"/>
      <c r="E115" s="27"/>
      <c r="F115" s="27"/>
      <c r="G115" s="27"/>
      <c r="H115" s="27"/>
      <c r="I115" s="27"/>
      <c r="J115" s="27"/>
      <c r="K115" s="27"/>
      <c r="L115" s="49"/>
      <c r="S115" s="27"/>
      <c r="T115" s="27"/>
      <c r="U115" s="27"/>
      <c r="V115" s="27"/>
      <c r="W115" s="27"/>
      <c r="X115" s="27"/>
      <c r="Y115" s="27"/>
      <c r="Z115" s="27"/>
      <c r="AA115" s="27"/>
      <c r="AB115" s="27"/>
      <c r="AC115" s="27"/>
      <c r="AD115" s="27"/>
      <c r="AE115" s="27"/>
    </row>
    <row r="116" spans="1:31" s="33" customFormat="1" ht="12" customHeight="1">
      <c r="A116" s="27"/>
      <c r="B116" s="28"/>
      <c r="C116" s="22" t="s">
        <v>17</v>
      </c>
      <c r="D116" s="27"/>
      <c r="E116" s="27"/>
      <c r="F116" s="23" t="str">
        <f>F12</f>
        <v xml:space="preserve"> </v>
      </c>
      <c r="G116" s="27"/>
      <c r="H116" s="27"/>
      <c r="I116" s="22" t="s">
        <v>19</v>
      </c>
      <c r="J116" s="203" t="str">
        <f>IF(J12="","",J12)</f>
        <v>vyplň</v>
      </c>
      <c r="K116" s="27"/>
      <c r="L116" s="49"/>
      <c r="S116" s="27"/>
      <c r="T116" s="27"/>
      <c r="U116" s="27"/>
      <c r="V116" s="27"/>
      <c r="W116" s="27"/>
      <c r="X116" s="27"/>
      <c r="Y116" s="27"/>
      <c r="Z116" s="27"/>
      <c r="AA116" s="27"/>
      <c r="AB116" s="27"/>
      <c r="AC116" s="27"/>
      <c r="AD116" s="27"/>
      <c r="AE116" s="27"/>
    </row>
    <row r="117" spans="1:31" s="33" customFormat="1" ht="6.95" customHeight="1">
      <c r="A117" s="27"/>
      <c r="B117" s="28"/>
      <c r="C117" s="27"/>
      <c r="D117" s="27"/>
      <c r="E117" s="27"/>
      <c r="F117" s="27"/>
      <c r="G117" s="27"/>
      <c r="H117" s="27"/>
      <c r="I117" s="27"/>
      <c r="J117" s="27"/>
      <c r="K117" s="27"/>
      <c r="L117" s="49"/>
      <c r="S117" s="27"/>
      <c r="T117" s="27"/>
      <c r="U117" s="27"/>
      <c r="V117" s="27"/>
      <c r="W117" s="27"/>
      <c r="X117" s="27"/>
      <c r="Y117" s="27"/>
      <c r="Z117" s="27"/>
      <c r="AA117" s="27"/>
      <c r="AB117" s="27"/>
      <c r="AC117" s="27"/>
      <c r="AD117" s="27"/>
      <c r="AE117" s="27"/>
    </row>
    <row r="118" spans="1:31" s="33" customFormat="1" ht="15.2" customHeight="1">
      <c r="A118" s="27"/>
      <c r="B118" s="28"/>
      <c r="C118" s="22" t="s">
        <v>20</v>
      </c>
      <c r="D118" s="27"/>
      <c r="E118" s="27"/>
      <c r="F118" s="23" t="str">
        <f>E15</f>
        <v>Město Česká Lípa, nám. TGM 1, 470 36 Česká Lípa</v>
      </c>
      <c r="G118" s="27"/>
      <c r="H118" s="27"/>
      <c r="I118" s="22" t="s">
        <v>24</v>
      </c>
      <c r="J118" s="222" t="str">
        <f>E21</f>
        <v>Ing. Jaroslav Karel (komunikace); Ing. Zbyněk Lubovský (VO)</v>
      </c>
      <c r="K118" s="27"/>
      <c r="L118" s="49"/>
      <c r="S118" s="27"/>
      <c r="T118" s="27"/>
      <c r="U118" s="27"/>
      <c r="V118" s="27"/>
      <c r="W118" s="27"/>
      <c r="X118" s="27"/>
      <c r="Y118" s="27"/>
      <c r="Z118" s="27"/>
      <c r="AA118" s="27"/>
      <c r="AB118" s="27"/>
      <c r="AC118" s="27"/>
      <c r="AD118" s="27"/>
      <c r="AE118" s="27"/>
    </row>
    <row r="119" spans="1:31" s="33" customFormat="1" ht="15.2" customHeight="1">
      <c r="A119" s="27"/>
      <c r="B119" s="28"/>
      <c r="C119" s="22" t="s">
        <v>23</v>
      </c>
      <c r="D119" s="27"/>
      <c r="E119" s="27"/>
      <c r="F119" s="23" t="str">
        <f>IF(E18="","",E18)</f>
        <v>Vyplň údaj</v>
      </c>
      <c r="G119" s="27"/>
      <c r="H119" s="27"/>
      <c r="I119" s="22" t="s">
        <v>26</v>
      </c>
      <c r="J119" s="222" t="str">
        <f>E24</f>
        <v xml:space="preserve"> </v>
      </c>
      <c r="K119" s="27"/>
      <c r="L119" s="49"/>
      <c r="S119" s="27"/>
      <c r="T119" s="27"/>
      <c r="U119" s="27"/>
      <c r="V119" s="27"/>
      <c r="W119" s="27"/>
      <c r="X119" s="27"/>
      <c r="Y119" s="27"/>
      <c r="Z119" s="27"/>
      <c r="AA119" s="27"/>
      <c r="AB119" s="27"/>
      <c r="AC119" s="27"/>
      <c r="AD119" s="27"/>
      <c r="AE119" s="27"/>
    </row>
    <row r="120" spans="1:31" s="33" customFormat="1" ht="10.35" customHeight="1">
      <c r="A120" s="27"/>
      <c r="B120" s="28"/>
      <c r="C120" s="27"/>
      <c r="D120" s="27"/>
      <c r="E120" s="27"/>
      <c r="F120" s="27"/>
      <c r="G120" s="27"/>
      <c r="H120" s="27"/>
      <c r="I120" s="27"/>
      <c r="J120" s="27"/>
      <c r="K120" s="27"/>
      <c r="L120" s="49"/>
      <c r="S120" s="27"/>
      <c r="T120" s="27"/>
      <c r="U120" s="27"/>
      <c r="V120" s="27"/>
      <c r="W120" s="27"/>
      <c r="X120" s="27"/>
      <c r="Y120" s="27"/>
      <c r="Z120" s="27"/>
      <c r="AA120" s="27"/>
      <c r="AB120" s="27"/>
      <c r="AC120" s="27"/>
      <c r="AD120" s="27"/>
      <c r="AE120" s="27"/>
    </row>
    <row r="121" spans="1:31" s="242" customFormat="1" ht="29.25" customHeight="1">
      <c r="A121" s="236"/>
      <c r="B121" s="237"/>
      <c r="C121" s="238" t="s">
        <v>97</v>
      </c>
      <c r="D121" s="239" t="s">
        <v>53</v>
      </c>
      <c r="E121" s="239" t="s">
        <v>49</v>
      </c>
      <c r="F121" s="239" t="s">
        <v>50</v>
      </c>
      <c r="G121" s="239" t="s">
        <v>98</v>
      </c>
      <c r="H121" s="239" t="s">
        <v>99</v>
      </c>
      <c r="I121" s="239" t="s">
        <v>100</v>
      </c>
      <c r="J121" s="239" t="s">
        <v>83</v>
      </c>
      <c r="K121" s="240" t="s">
        <v>101</v>
      </c>
      <c r="L121" s="241"/>
      <c r="M121" s="84" t="s">
        <v>1</v>
      </c>
      <c r="N121" s="85" t="s">
        <v>32</v>
      </c>
      <c r="O121" s="85" t="s">
        <v>102</v>
      </c>
      <c r="P121" s="85" t="s">
        <v>103</v>
      </c>
      <c r="Q121" s="85" t="s">
        <v>104</v>
      </c>
      <c r="R121" s="85" t="s">
        <v>105</v>
      </c>
      <c r="S121" s="85" t="s">
        <v>106</v>
      </c>
      <c r="T121" s="86" t="s">
        <v>107</v>
      </c>
      <c r="U121" s="236"/>
      <c r="V121" s="236"/>
      <c r="W121" s="236"/>
      <c r="X121" s="236"/>
      <c r="Y121" s="236"/>
      <c r="Z121" s="236"/>
      <c r="AA121" s="236"/>
      <c r="AB121" s="236"/>
      <c r="AC121" s="236"/>
      <c r="AD121" s="236"/>
      <c r="AE121" s="236"/>
    </row>
    <row r="122" spans="1:63" s="33" customFormat="1" ht="22.9" customHeight="1">
      <c r="A122" s="27"/>
      <c r="B122" s="28"/>
      <c r="C122" s="92" t="s">
        <v>108</v>
      </c>
      <c r="D122" s="27"/>
      <c r="E122" s="27"/>
      <c r="F122" s="27"/>
      <c r="G122" s="27"/>
      <c r="H122" s="27"/>
      <c r="I122" s="27"/>
      <c r="J122" s="243">
        <f>BK122</f>
        <v>0</v>
      </c>
      <c r="K122" s="27"/>
      <c r="L122" s="28"/>
      <c r="M122" s="87"/>
      <c r="N122" s="71"/>
      <c r="O122" s="88"/>
      <c r="P122" s="244" t="e">
        <f>P123+P170</f>
        <v>#REF!</v>
      </c>
      <c r="Q122" s="88"/>
      <c r="R122" s="244" t="e">
        <f>R123+R170</f>
        <v>#REF!</v>
      </c>
      <c r="S122" s="88"/>
      <c r="T122" s="245" t="e">
        <f>T123+T170</f>
        <v>#REF!</v>
      </c>
      <c r="U122" s="27"/>
      <c r="V122" s="27"/>
      <c r="W122" s="27"/>
      <c r="X122" s="27"/>
      <c r="Y122" s="27"/>
      <c r="Z122" s="27"/>
      <c r="AA122" s="27"/>
      <c r="AB122" s="27"/>
      <c r="AC122" s="27"/>
      <c r="AD122" s="27"/>
      <c r="AE122" s="27"/>
      <c r="AT122" s="8" t="s">
        <v>67</v>
      </c>
      <c r="AU122" s="8" t="s">
        <v>85</v>
      </c>
      <c r="BK122" s="246">
        <f>BK123+BK170</f>
        <v>0</v>
      </c>
    </row>
    <row r="123" spans="2:63" s="247" customFormat="1" ht="25.9" customHeight="1">
      <c r="B123" s="248"/>
      <c r="D123" s="249" t="s">
        <v>67</v>
      </c>
      <c r="E123" s="250" t="s">
        <v>421</v>
      </c>
      <c r="F123" s="250" t="s">
        <v>422</v>
      </c>
      <c r="J123" s="251">
        <f>BK123</f>
        <v>0</v>
      </c>
      <c r="L123" s="248"/>
      <c r="M123" s="252"/>
      <c r="N123" s="253"/>
      <c r="O123" s="253"/>
      <c r="P123" s="254" t="e">
        <f>P124+P141+#REF!+#REF!+#REF!</f>
        <v>#REF!</v>
      </c>
      <c r="Q123" s="253"/>
      <c r="R123" s="254" t="e">
        <f>R124+R141+#REF!+#REF!+#REF!</f>
        <v>#REF!</v>
      </c>
      <c r="S123" s="253"/>
      <c r="T123" s="255" t="e">
        <f>T124+T141+#REF!+#REF!+#REF!</f>
        <v>#REF!</v>
      </c>
      <c r="AR123" s="249" t="s">
        <v>75</v>
      </c>
      <c r="AT123" s="256" t="s">
        <v>67</v>
      </c>
      <c r="AU123" s="256" t="s">
        <v>68</v>
      </c>
      <c r="AY123" s="249" t="s">
        <v>111</v>
      </c>
      <c r="BK123" s="257">
        <f>BK124+BK141</f>
        <v>0</v>
      </c>
    </row>
    <row r="124" spans="2:63" s="247" customFormat="1" ht="22.9" customHeight="1">
      <c r="B124" s="248"/>
      <c r="D124" s="249" t="s">
        <v>67</v>
      </c>
      <c r="E124" s="258" t="s">
        <v>423</v>
      </c>
      <c r="F124" s="258" t="s">
        <v>424</v>
      </c>
      <c r="J124" s="259">
        <f>BK124</f>
        <v>0</v>
      </c>
      <c r="L124" s="248"/>
      <c r="M124" s="252"/>
      <c r="N124" s="253"/>
      <c r="O124" s="253"/>
      <c r="P124" s="254">
        <f>SUM(P125:P137)</f>
        <v>21.84306</v>
      </c>
      <c r="Q124" s="253"/>
      <c r="R124" s="254">
        <f>SUM(R125:R137)</f>
        <v>0.00468</v>
      </c>
      <c r="S124" s="253"/>
      <c r="T124" s="255">
        <f>SUM(T125:T137)</f>
        <v>2.0505999999999998</v>
      </c>
      <c r="AR124" s="249" t="s">
        <v>75</v>
      </c>
      <c r="AT124" s="256" t="s">
        <v>67</v>
      </c>
      <c r="AU124" s="256" t="s">
        <v>75</v>
      </c>
      <c r="AY124" s="249" t="s">
        <v>111</v>
      </c>
      <c r="BK124" s="257">
        <f>SUM(BK125:BK125:BK140)</f>
        <v>0</v>
      </c>
    </row>
    <row r="125" spans="1:65" s="33" customFormat="1" ht="16.5" customHeight="1">
      <c r="A125" s="27"/>
      <c r="B125" s="28"/>
      <c r="C125" s="260" t="s">
        <v>75</v>
      </c>
      <c r="D125" s="260" t="s">
        <v>113</v>
      </c>
      <c r="E125" s="261" t="s">
        <v>425</v>
      </c>
      <c r="F125" s="262" t="s">
        <v>426</v>
      </c>
      <c r="G125" s="263" t="s">
        <v>146</v>
      </c>
      <c r="H125" s="264">
        <v>4.68</v>
      </c>
      <c r="I125" s="297"/>
      <c r="J125" s="265">
        <f aca="true" t="shared" si="0" ref="J125:J140">ROUND(I125*H125,2)</f>
        <v>0</v>
      </c>
      <c r="K125" s="262"/>
      <c r="L125" s="28"/>
      <c r="M125" s="266" t="s">
        <v>1</v>
      </c>
      <c r="N125" s="267" t="s">
        <v>33</v>
      </c>
      <c r="O125" s="268">
        <v>0.272</v>
      </c>
      <c r="P125" s="268">
        <f aca="true" t="shared" si="1" ref="P125:P140">O125*H125</f>
        <v>1.27296</v>
      </c>
      <c r="Q125" s="268">
        <v>0</v>
      </c>
      <c r="R125" s="268">
        <f aca="true" t="shared" si="2" ref="R125:R140">Q125*H125</f>
        <v>0</v>
      </c>
      <c r="S125" s="268">
        <v>0.26</v>
      </c>
      <c r="T125" s="269">
        <f aca="true" t="shared" si="3" ref="T125:T140">S125*H125</f>
        <v>1.2167999999999999</v>
      </c>
      <c r="U125" s="27"/>
      <c r="V125" s="27"/>
      <c r="W125" s="27"/>
      <c r="X125" s="27"/>
      <c r="Y125" s="27"/>
      <c r="Z125" s="27"/>
      <c r="AA125" s="27"/>
      <c r="AB125" s="27"/>
      <c r="AC125" s="27"/>
      <c r="AD125" s="27"/>
      <c r="AE125" s="27"/>
      <c r="AR125" s="270" t="s">
        <v>118</v>
      </c>
      <c r="AT125" s="270" t="s">
        <v>113</v>
      </c>
      <c r="AU125" s="270" t="s">
        <v>77</v>
      </c>
      <c r="AY125" s="8" t="s">
        <v>111</v>
      </c>
      <c r="BE125" s="271">
        <f aca="true" t="shared" si="4" ref="BE125:BE140">IF(N125="základní",J125,0)</f>
        <v>0</v>
      </c>
      <c r="BF125" s="271">
        <f aca="true" t="shared" si="5" ref="BF125:BF140">IF(N125="snížená",J125,0)</f>
        <v>0</v>
      </c>
      <c r="BG125" s="271">
        <f aca="true" t="shared" si="6" ref="BG125:BG140">IF(N125="zákl. přenesená",J125,0)</f>
        <v>0</v>
      </c>
      <c r="BH125" s="271">
        <f aca="true" t="shared" si="7" ref="BH125:BH140">IF(N125="sníž. přenesená",J125,0)</f>
        <v>0</v>
      </c>
      <c r="BI125" s="271">
        <f aca="true" t="shared" si="8" ref="BI125:BI140">IF(N125="nulová",J125,0)</f>
        <v>0</v>
      </c>
      <c r="BJ125" s="8" t="s">
        <v>75</v>
      </c>
      <c r="BK125" s="271">
        <f aca="true" t="shared" si="9" ref="BK125:BK140">ROUND(I125*H125,2)</f>
        <v>0</v>
      </c>
      <c r="BL125" s="8" t="s">
        <v>118</v>
      </c>
      <c r="BM125" s="270" t="s">
        <v>119</v>
      </c>
    </row>
    <row r="126" spans="1:65" s="33" customFormat="1" ht="16.5" customHeight="1">
      <c r="A126" s="27"/>
      <c r="B126" s="28"/>
      <c r="C126" s="260" t="s">
        <v>77</v>
      </c>
      <c r="D126" s="260" t="s">
        <v>113</v>
      </c>
      <c r="E126" s="261" t="s">
        <v>427</v>
      </c>
      <c r="F126" s="262" t="s">
        <v>428</v>
      </c>
      <c r="G126" s="263" t="s">
        <v>166</v>
      </c>
      <c r="H126" s="264">
        <v>0.6</v>
      </c>
      <c r="I126" s="297"/>
      <c r="J126" s="265">
        <f t="shared" si="0"/>
        <v>0</v>
      </c>
      <c r="K126" s="262"/>
      <c r="L126" s="28"/>
      <c r="M126" s="266" t="s">
        <v>1</v>
      </c>
      <c r="N126" s="267" t="s">
        <v>33</v>
      </c>
      <c r="O126" s="268">
        <v>0.094</v>
      </c>
      <c r="P126" s="268">
        <f t="shared" si="1"/>
        <v>0.0564</v>
      </c>
      <c r="Q126" s="268">
        <v>0</v>
      </c>
      <c r="R126" s="268">
        <f t="shared" si="2"/>
        <v>0</v>
      </c>
      <c r="S126" s="268">
        <v>0.098</v>
      </c>
      <c r="T126" s="269">
        <f t="shared" si="3"/>
        <v>0.0588</v>
      </c>
      <c r="U126" s="27"/>
      <c r="V126" s="27"/>
      <c r="W126" s="27"/>
      <c r="X126" s="27"/>
      <c r="Y126" s="27"/>
      <c r="Z126" s="27"/>
      <c r="AA126" s="27"/>
      <c r="AB126" s="27"/>
      <c r="AC126" s="27"/>
      <c r="AD126" s="27"/>
      <c r="AE126" s="27"/>
      <c r="AR126" s="270" t="s">
        <v>118</v>
      </c>
      <c r="AT126" s="270" t="s">
        <v>113</v>
      </c>
      <c r="AU126" s="270" t="s">
        <v>77</v>
      </c>
      <c r="AY126" s="8" t="s">
        <v>111</v>
      </c>
      <c r="BE126" s="271">
        <f t="shared" si="4"/>
        <v>0</v>
      </c>
      <c r="BF126" s="271">
        <f t="shared" si="5"/>
        <v>0</v>
      </c>
      <c r="BG126" s="271">
        <f t="shared" si="6"/>
        <v>0</v>
      </c>
      <c r="BH126" s="271">
        <f t="shared" si="7"/>
        <v>0</v>
      </c>
      <c r="BI126" s="271">
        <f t="shared" si="8"/>
        <v>0</v>
      </c>
      <c r="BJ126" s="8" t="s">
        <v>75</v>
      </c>
      <c r="BK126" s="271">
        <f t="shared" si="9"/>
        <v>0</v>
      </c>
      <c r="BL126" s="8" t="s">
        <v>118</v>
      </c>
      <c r="BM126" s="270" t="s">
        <v>126</v>
      </c>
    </row>
    <row r="127" spans="1:65" s="33" customFormat="1" ht="16.5" customHeight="1">
      <c r="A127" s="27"/>
      <c r="B127" s="28"/>
      <c r="C127" s="260" t="s">
        <v>131</v>
      </c>
      <c r="D127" s="260" t="s">
        <v>113</v>
      </c>
      <c r="E127" s="261" t="s">
        <v>429</v>
      </c>
      <c r="F127" s="262" t="s">
        <v>430</v>
      </c>
      <c r="G127" s="263" t="s">
        <v>116</v>
      </c>
      <c r="H127" s="264">
        <v>3</v>
      </c>
      <c r="I127" s="297"/>
      <c r="J127" s="265">
        <f t="shared" si="0"/>
        <v>0</v>
      </c>
      <c r="K127" s="262"/>
      <c r="L127" s="28"/>
      <c r="M127" s="266" t="s">
        <v>1</v>
      </c>
      <c r="N127" s="267" t="s">
        <v>33</v>
      </c>
      <c r="O127" s="268">
        <v>0.133</v>
      </c>
      <c r="P127" s="268">
        <f t="shared" si="1"/>
        <v>0.399</v>
      </c>
      <c r="Q127" s="268">
        <v>0</v>
      </c>
      <c r="R127" s="268">
        <f t="shared" si="2"/>
        <v>0</v>
      </c>
      <c r="S127" s="268">
        <v>0.205</v>
      </c>
      <c r="T127" s="269">
        <f t="shared" si="3"/>
        <v>0.615</v>
      </c>
      <c r="U127" s="27"/>
      <c r="V127" s="27"/>
      <c r="W127" s="27"/>
      <c r="X127" s="27"/>
      <c r="Y127" s="27"/>
      <c r="Z127" s="27"/>
      <c r="AA127" s="27"/>
      <c r="AB127" s="27"/>
      <c r="AC127" s="27"/>
      <c r="AD127" s="27"/>
      <c r="AE127" s="27"/>
      <c r="AR127" s="270" t="s">
        <v>118</v>
      </c>
      <c r="AT127" s="270" t="s">
        <v>113</v>
      </c>
      <c r="AU127" s="270" t="s">
        <v>77</v>
      </c>
      <c r="AY127" s="8" t="s">
        <v>111</v>
      </c>
      <c r="BE127" s="271">
        <f t="shared" si="4"/>
        <v>0</v>
      </c>
      <c r="BF127" s="271">
        <f t="shared" si="5"/>
        <v>0</v>
      </c>
      <c r="BG127" s="271">
        <f t="shared" si="6"/>
        <v>0</v>
      </c>
      <c r="BH127" s="271">
        <f t="shared" si="7"/>
        <v>0</v>
      </c>
      <c r="BI127" s="271">
        <f t="shared" si="8"/>
        <v>0</v>
      </c>
      <c r="BJ127" s="8" t="s">
        <v>75</v>
      </c>
      <c r="BK127" s="271">
        <f t="shared" si="9"/>
        <v>0</v>
      </c>
      <c r="BL127" s="8" t="s">
        <v>118</v>
      </c>
      <c r="BM127" s="270" t="s">
        <v>135</v>
      </c>
    </row>
    <row r="128" spans="1:65" s="33" customFormat="1" ht="16.5" customHeight="1">
      <c r="A128" s="27"/>
      <c r="B128" s="28"/>
      <c r="C128" s="260" t="s">
        <v>118</v>
      </c>
      <c r="D128" s="260" t="s">
        <v>113</v>
      </c>
      <c r="E128" s="261" t="s">
        <v>431</v>
      </c>
      <c r="F128" s="262" t="s">
        <v>432</v>
      </c>
      <c r="G128" s="263" t="s">
        <v>134</v>
      </c>
      <c r="H128" s="264">
        <v>4</v>
      </c>
      <c r="I128" s="297"/>
      <c r="J128" s="265">
        <f t="shared" si="0"/>
        <v>0</v>
      </c>
      <c r="K128" s="262"/>
      <c r="L128" s="28"/>
      <c r="M128" s="266" t="s">
        <v>1</v>
      </c>
      <c r="N128" s="267" t="s">
        <v>33</v>
      </c>
      <c r="O128" s="268">
        <v>0.095</v>
      </c>
      <c r="P128" s="268">
        <f t="shared" si="1"/>
        <v>0.38</v>
      </c>
      <c r="Q128" s="268">
        <v>0</v>
      </c>
      <c r="R128" s="268">
        <f t="shared" si="2"/>
        <v>0</v>
      </c>
      <c r="S128" s="268">
        <v>0.04</v>
      </c>
      <c r="T128" s="269">
        <f t="shared" si="3"/>
        <v>0.16</v>
      </c>
      <c r="U128" s="27"/>
      <c r="V128" s="27"/>
      <c r="W128" s="27"/>
      <c r="X128" s="27"/>
      <c r="Y128" s="27"/>
      <c r="Z128" s="27"/>
      <c r="AA128" s="27"/>
      <c r="AB128" s="27"/>
      <c r="AC128" s="27"/>
      <c r="AD128" s="27"/>
      <c r="AE128" s="27"/>
      <c r="AR128" s="270" t="s">
        <v>118</v>
      </c>
      <c r="AT128" s="270" t="s">
        <v>113</v>
      </c>
      <c r="AU128" s="270" t="s">
        <v>77</v>
      </c>
      <c r="AY128" s="8" t="s">
        <v>111</v>
      </c>
      <c r="BE128" s="271">
        <f t="shared" si="4"/>
        <v>0</v>
      </c>
      <c r="BF128" s="271">
        <f t="shared" si="5"/>
        <v>0</v>
      </c>
      <c r="BG128" s="271">
        <f t="shared" si="6"/>
        <v>0</v>
      </c>
      <c r="BH128" s="271">
        <f t="shared" si="7"/>
        <v>0</v>
      </c>
      <c r="BI128" s="271">
        <f t="shared" si="8"/>
        <v>0</v>
      </c>
      <c r="BJ128" s="8" t="s">
        <v>75</v>
      </c>
      <c r="BK128" s="271">
        <f t="shared" si="9"/>
        <v>0</v>
      </c>
      <c r="BL128" s="8" t="s">
        <v>118</v>
      </c>
      <c r="BM128" s="270" t="s">
        <v>140</v>
      </c>
    </row>
    <row r="129" spans="1:65" s="33" customFormat="1" ht="21.75" customHeight="1">
      <c r="A129" s="27"/>
      <c r="B129" s="28"/>
      <c r="C129" s="260" t="s">
        <v>143</v>
      </c>
      <c r="D129" s="260" t="s">
        <v>113</v>
      </c>
      <c r="E129" s="261" t="s">
        <v>433</v>
      </c>
      <c r="F129" s="262" t="s">
        <v>434</v>
      </c>
      <c r="G129" s="263" t="s">
        <v>146</v>
      </c>
      <c r="H129" s="264">
        <v>2</v>
      </c>
      <c r="I129" s="297"/>
      <c r="J129" s="265">
        <f t="shared" si="0"/>
        <v>0</v>
      </c>
      <c r="K129" s="262"/>
      <c r="L129" s="28"/>
      <c r="M129" s="266" t="s">
        <v>1</v>
      </c>
      <c r="N129" s="267" t="s">
        <v>33</v>
      </c>
      <c r="O129" s="268">
        <v>0.693</v>
      </c>
      <c r="P129" s="268">
        <f t="shared" si="1"/>
        <v>1.386</v>
      </c>
      <c r="Q129" s="268">
        <v>0</v>
      </c>
      <c r="R129" s="268">
        <f t="shared" si="2"/>
        <v>0</v>
      </c>
      <c r="S129" s="268">
        <v>0</v>
      </c>
      <c r="T129" s="269">
        <f t="shared" si="3"/>
        <v>0</v>
      </c>
      <c r="U129" s="27"/>
      <c r="V129" s="27"/>
      <c r="W129" s="27"/>
      <c r="X129" s="27"/>
      <c r="Y129" s="27"/>
      <c r="Z129" s="27"/>
      <c r="AA129" s="27"/>
      <c r="AB129" s="27"/>
      <c r="AC129" s="27"/>
      <c r="AD129" s="27"/>
      <c r="AE129" s="27"/>
      <c r="AR129" s="270" t="s">
        <v>118</v>
      </c>
      <c r="AT129" s="270" t="s">
        <v>113</v>
      </c>
      <c r="AU129" s="270" t="s">
        <v>77</v>
      </c>
      <c r="AY129" s="8" t="s">
        <v>111</v>
      </c>
      <c r="BE129" s="271">
        <f t="shared" si="4"/>
        <v>0</v>
      </c>
      <c r="BF129" s="271">
        <f t="shared" si="5"/>
        <v>0</v>
      </c>
      <c r="BG129" s="271">
        <f t="shared" si="6"/>
        <v>0</v>
      </c>
      <c r="BH129" s="271">
        <f t="shared" si="7"/>
        <v>0</v>
      </c>
      <c r="BI129" s="271">
        <f t="shared" si="8"/>
        <v>0</v>
      </c>
      <c r="BJ129" s="8" t="s">
        <v>75</v>
      </c>
      <c r="BK129" s="271">
        <f t="shared" si="9"/>
        <v>0</v>
      </c>
      <c r="BL129" s="8" t="s">
        <v>118</v>
      </c>
      <c r="BM129" s="270" t="s">
        <v>147</v>
      </c>
    </row>
    <row r="130" spans="1:65" s="33" customFormat="1" ht="16.5" customHeight="1">
      <c r="A130" s="27"/>
      <c r="B130" s="28"/>
      <c r="C130" s="260" t="s">
        <v>151</v>
      </c>
      <c r="D130" s="260" t="s">
        <v>113</v>
      </c>
      <c r="E130" s="261" t="s">
        <v>435</v>
      </c>
      <c r="F130" s="262" t="s">
        <v>436</v>
      </c>
      <c r="G130" s="263" t="s">
        <v>259</v>
      </c>
      <c r="H130" s="264">
        <v>2</v>
      </c>
      <c r="I130" s="297"/>
      <c r="J130" s="265">
        <f t="shared" si="0"/>
        <v>0</v>
      </c>
      <c r="K130" s="262"/>
      <c r="L130" s="28"/>
      <c r="M130" s="266" t="s">
        <v>1</v>
      </c>
      <c r="N130" s="267" t="s">
        <v>33</v>
      </c>
      <c r="O130" s="268">
        <v>0.087</v>
      </c>
      <c r="P130" s="268">
        <f t="shared" si="1"/>
        <v>0.174</v>
      </c>
      <c r="Q130" s="268">
        <v>0</v>
      </c>
      <c r="R130" s="268">
        <f t="shared" si="2"/>
        <v>0</v>
      </c>
      <c r="S130" s="268">
        <v>0</v>
      </c>
      <c r="T130" s="269">
        <f t="shared" si="3"/>
        <v>0</v>
      </c>
      <c r="U130" s="27"/>
      <c r="V130" s="27"/>
      <c r="W130" s="27"/>
      <c r="X130" s="27"/>
      <c r="Y130" s="27"/>
      <c r="Z130" s="27"/>
      <c r="AA130" s="27"/>
      <c r="AB130" s="27"/>
      <c r="AC130" s="27"/>
      <c r="AD130" s="27"/>
      <c r="AE130" s="27"/>
      <c r="AR130" s="270" t="s">
        <v>118</v>
      </c>
      <c r="AT130" s="270" t="s">
        <v>113</v>
      </c>
      <c r="AU130" s="270" t="s">
        <v>77</v>
      </c>
      <c r="AY130" s="8" t="s">
        <v>111</v>
      </c>
      <c r="BE130" s="271">
        <f t="shared" si="4"/>
        <v>0</v>
      </c>
      <c r="BF130" s="271">
        <f t="shared" si="5"/>
        <v>0</v>
      </c>
      <c r="BG130" s="271">
        <f t="shared" si="6"/>
        <v>0</v>
      </c>
      <c r="BH130" s="271">
        <f t="shared" si="7"/>
        <v>0</v>
      </c>
      <c r="BI130" s="271">
        <f t="shared" si="8"/>
        <v>0</v>
      </c>
      <c r="BJ130" s="8" t="s">
        <v>75</v>
      </c>
      <c r="BK130" s="271">
        <f t="shared" si="9"/>
        <v>0</v>
      </c>
      <c r="BL130" s="8" t="s">
        <v>118</v>
      </c>
      <c r="BM130" s="270" t="s">
        <v>154</v>
      </c>
    </row>
    <row r="131" spans="1:65" s="33" customFormat="1" ht="16.5" customHeight="1">
      <c r="A131" s="27"/>
      <c r="B131" s="28"/>
      <c r="C131" s="260" t="s">
        <v>157</v>
      </c>
      <c r="D131" s="260" t="s">
        <v>113</v>
      </c>
      <c r="E131" s="261" t="s">
        <v>437</v>
      </c>
      <c r="F131" s="262" t="s">
        <v>438</v>
      </c>
      <c r="G131" s="263" t="s">
        <v>134</v>
      </c>
      <c r="H131" s="264">
        <v>21</v>
      </c>
      <c r="I131" s="297"/>
      <c r="J131" s="265">
        <f t="shared" si="0"/>
        <v>0</v>
      </c>
      <c r="K131" s="262"/>
      <c r="L131" s="28"/>
      <c r="M131" s="266" t="s">
        <v>1</v>
      </c>
      <c r="N131" s="267" t="s">
        <v>33</v>
      </c>
      <c r="O131" s="268">
        <v>0.072</v>
      </c>
      <c r="P131" s="268">
        <f t="shared" si="1"/>
        <v>1.5119999999999998</v>
      </c>
      <c r="Q131" s="268">
        <v>0</v>
      </c>
      <c r="R131" s="268">
        <f t="shared" si="2"/>
        <v>0</v>
      </c>
      <c r="S131" s="268">
        <v>0</v>
      </c>
      <c r="T131" s="269">
        <f t="shared" si="3"/>
        <v>0</v>
      </c>
      <c r="U131" s="27"/>
      <c r="V131" s="27"/>
      <c r="W131" s="27"/>
      <c r="X131" s="27"/>
      <c r="Y131" s="27"/>
      <c r="Z131" s="27"/>
      <c r="AA131" s="27"/>
      <c r="AB131" s="27"/>
      <c r="AC131" s="27"/>
      <c r="AD131" s="27"/>
      <c r="AE131" s="27"/>
      <c r="AR131" s="270" t="s">
        <v>118</v>
      </c>
      <c r="AT131" s="270" t="s">
        <v>113</v>
      </c>
      <c r="AU131" s="270" t="s">
        <v>77</v>
      </c>
      <c r="AY131" s="8" t="s">
        <v>111</v>
      </c>
      <c r="BE131" s="271">
        <f t="shared" si="4"/>
        <v>0</v>
      </c>
      <c r="BF131" s="271">
        <f t="shared" si="5"/>
        <v>0</v>
      </c>
      <c r="BG131" s="271">
        <f t="shared" si="6"/>
        <v>0</v>
      </c>
      <c r="BH131" s="271">
        <f t="shared" si="7"/>
        <v>0</v>
      </c>
      <c r="BI131" s="271">
        <f t="shared" si="8"/>
        <v>0</v>
      </c>
      <c r="BJ131" s="8" t="s">
        <v>75</v>
      </c>
      <c r="BK131" s="271">
        <f t="shared" si="9"/>
        <v>0</v>
      </c>
      <c r="BL131" s="8" t="s">
        <v>118</v>
      </c>
      <c r="BM131" s="270" t="s">
        <v>160</v>
      </c>
    </row>
    <row r="132" spans="1:65" s="33" customFormat="1" ht="16.5" customHeight="1">
      <c r="A132" s="27"/>
      <c r="B132" s="28"/>
      <c r="C132" s="260" t="s">
        <v>163</v>
      </c>
      <c r="D132" s="260" t="s">
        <v>113</v>
      </c>
      <c r="E132" s="261" t="s">
        <v>439</v>
      </c>
      <c r="F132" s="262" t="s">
        <v>440</v>
      </c>
      <c r="G132" s="263" t="s">
        <v>134</v>
      </c>
      <c r="H132" s="264">
        <v>21</v>
      </c>
      <c r="I132" s="297"/>
      <c r="J132" s="265">
        <f t="shared" si="0"/>
        <v>0</v>
      </c>
      <c r="K132" s="262"/>
      <c r="L132" s="28"/>
      <c r="M132" s="266" t="s">
        <v>1</v>
      </c>
      <c r="N132" s="267" t="s">
        <v>33</v>
      </c>
      <c r="O132" s="268">
        <v>0</v>
      </c>
      <c r="P132" s="268">
        <f t="shared" si="1"/>
        <v>0</v>
      </c>
      <c r="Q132" s="268">
        <v>0</v>
      </c>
      <c r="R132" s="268">
        <f t="shared" si="2"/>
        <v>0</v>
      </c>
      <c r="S132" s="268">
        <v>0</v>
      </c>
      <c r="T132" s="269">
        <f t="shared" si="3"/>
        <v>0</v>
      </c>
      <c r="U132" s="27"/>
      <c r="V132" s="27"/>
      <c r="W132" s="27"/>
      <c r="X132" s="27"/>
      <c r="Y132" s="27"/>
      <c r="Z132" s="27"/>
      <c r="AA132" s="27"/>
      <c r="AB132" s="27"/>
      <c r="AC132" s="27"/>
      <c r="AD132" s="27"/>
      <c r="AE132" s="27"/>
      <c r="AR132" s="270" t="s">
        <v>118</v>
      </c>
      <c r="AT132" s="270" t="s">
        <v>113</v>
      </c>
      <c r="AU132" s="270" t="s">
        <v>77</v>
      </c>
      <c r="AY132" s="8" t="s">
        <v>111</v>
      </c>
      <c r="BE132" s="271">
        <f t="shared" si="4"/>
        <v>0</v>
      </c>
      <c r="BF132" s="271">
        <f t="shared" si="5"/>
        <v>0</v>
      </c>
      <c r="BG132" s="271">
        <f t="shared" si="6"/>
        <v>0</v>
      </c>
      <c r="BH132" s="271">
        <f t="shared" si="7"/>
        <v>0</v>
      </c>
      <c r="BI132" s="271">
        <f t="shared" si="8"/>
        <v>0</v>
      </c>
      <c r="BJ132" s="8" t="s">
        <v>75</v>
      </c>
      <c r="BK132" s="271">
        <f t="shared" si="9"/>
        <v>0</v>
      </c>
      <c r="BL132" s="8" t="s">
        <v>118</v>
      </c>
      <c r="BM132" s="270" t="s">
        <v>167</v>
      </c>
    </row>
    <row r="133" spans="1:65" s="33" customFormat="1" ht="16.5" customHeight="1">
      <c r="A133" s="27"/>
      <c r="B133" s="28"/>
      <c r="C133" s="260" t="s">
        <v>171</v>
      </c>
      <c r="D133" s="260" t="s">
        <v>113</v>
      </c>
      <c r="E133" s="261" t="s">
        <v>441</v>
      </c>
      <c r="F133" s="262" t="s">
        <v>442</v>
      </c>
      <c r="G133" s="263" t="s">
        <v>134</v>
      </c>
      <c r="H133" s="264">
        <v>23</v>
      </c>
      <c r="I133" s="297"/>
      <c r="J133" s="265">
        <f t="shared" si="0"/>
        <v>0</v>
      </c>
      <c r="K133" s="262"/>
      <c r="L133" s="28"/>
      <c r="M133" s="266" t="s">
        <v>1</v>
      </c>
      <c r="N133" s="267" t="s">
        <v>33</v>
      </c>
      <c r="O133" s="268">
        <v>0.668</v>
      </c>
      <c r="P133" s="268">
        <f t="shared" si="1"/>
        <v>15.364</v>
      </c>
      <c r="Q133" s="268">
        <v>0</v>
      </c>
      <c r="R133" s="268">
        <f t="shared" si="2"/>
        <v>0</v>
      </c>
      <c r="S133" s="268">
        <v>0</v>
      </c>
      <c r="T133" s="269">
        <f t="shared" si="3"/>
        <v>0</v>
      </c>
      <c r="U133" s="27"/>
      <c r="V133" s="27"/>
      <c r="W133" s="27"/>
      <c r="X133" s="27"/>
      <c r="Y133" s="27"/>
      <c r="Z133" s="27"/>
      <c r="AA133" s="27"/>
      <c r="AB133" s="27"/>
      <c r="AC133" s="27"/>
      <c r="AD133" s="27"/>
      <c r="AE133" s="27"/>
      <c r="AR133" s="270" t="s">
        <v>118</v>
      </c>
      <c r="AT133" s="270" t="s">
        <v>113</v>
      </c>
      <c r="AU133" s="270" t="s">
        <v>77</v>
      </c>
      <c r="AY133" s="8" t="s">
        <v>111</v>
      </c>
      <c r="BE133" s="271">
        <f t="shared" si="4"/>
        <v>0</v>
      </c>
      <c r="BF133" s="271">
        <f t="shared" si="5"/>
        <v>0</v>
      </c>
      <c r="BG133" s="271">
        <f t="shared" si="6"/>
        <v>0</v>
      </c>
      <c r="BH133" s="271">
        <f t="shared" si="7"/>
        <v>0</v>
      </c>
      <c r="BI133" s="271">
        <f t="shared" si="8"/>
        <v>0</v>
      </c>
      <c r="BJ133" s="8" t="s">
        <v>75</v>
      </c>
      <c r="BK133" s="271">
        <f t="shared" si="9"/>
        <v>0</v>
      </c>
      <c r="BL133" s="8" t="s">
        <v>118</v>
      </c>
      <c r="BM133" s="270" t="s">
        <v>174</v>
      </c>
    </row>
    <row r="134" spans="1:65" s="33" customFormat="1" ht="16.5" customHeight="1">
      <c r="A134" s="27"/>
      <c r="B134" s="28"/>
      <c r="C134" s="260" t="s">
        <v>177</v>
      </c>
      <c r="D134" s="260" t="s">
        <v>113</v>
      </c>
      <c r="E134" s="261" t="s">
        <v>443</v>
      </c>
      <c r="F134" s="262" t="s">
        <v>444</v>
      </c>
      <c r="G134" s="263" t="s">
        <v>134</v>
      </c>
      <c r="H134" s="264">
        <v>21</v>
      </c>
      <c r="I134" s="297"/>
      <c r="J134" s="265">
        <f t="shared" si="0"/>
        <v>0</v>
      </c>
      <c r="K134" s="262"/>
      <c r="L134" s="28"/>
      <c r="M134" s="266" t="s">
        <v>1</v>
      </c>
      <c r="N134" s="267" t="s">
        <v>33</v>
      </c>
      <c r="O134" s="268">
        <v>0.058</v>
      </c>
      <c r="P134" s="268">
        <f t="shared" si="1"/>
        <v>1.218</v>
      </c>
      <c r="Q134" s="268">
        <v>0</v>
      </c>
      <c r="R134" s="268">
        <f t="shared" si="2"/>
        <v>0</v>
      </c>
      <c r="S134" s="268">
        <v>0</v>
      </c>
      <c r="T134" s="269">
        <f t="shared" si="3"/>
        <v>0</v>
      </c>
      <c r="U134" s="27"/>
      <c r="V134" s="27"/>
      <c r="W134" s="27"/>
      <c r="X134" s="27"/>
      <c r="Y134" s="27"/>
      <c r="Z134" s="27"/>
      <c r="AA134" s="27"/>
      <c r="AB134" s="27"/>
      <c r="AC134" s="27"/>
      <c r="AD134" s="27"/>
      <c r="AE134" s="27"/>
      <c r="AR134" s="270" t="s">
        <v>118</v>
      </c>
      <c r="AT134" s="270" t="s">
        <v>113</v>
      </c>
      <c r="AU134" s="270" t="s">
        <v>77</v>
      </c>
      <c r="AY134" s="8" t="s">
        <v>111</v>
      </c>
      <c r="BE134" s="271">
        <f t="shared" si="4"/>
        <v>0</v>
      </c>
      <c r="BF134" s="271">
        <f t="shared" si="5"/>
        <v>0</v>
      </c>
      <c r="BG134" s="271">
        <f t="shared" si="6"/>
        <v>0</v>
      </c>
      <c r="BH134" s="271">
        <f t="shared" si="7"/>
        <v>0</v>
      </c>
      <c r="BI134" s="271">
        <f t="shared" si="8"/>
        <v>0</v>
      </c>
      <c r="BJ134" s="8" t="s">
        <v>75</v>
      </c>
      <c r="BK134" s="271">
        <f t="shared" si="9"/>
        <v>0</v>
      </c>
      <c r="BL134" s="8" t="s">
        <v>118</v>
      </c>
      <c r="BM134" s="270" t="s">
        <v>180</v>
      </c>
    </row>
    <row r="135" spans="1:65" s="33" customFormat="1" ht="16.5" customHeight="1">
      <c r="A135" s="27"/>
      <c r="B135" s="28"/>
      <c r="C135" s="260" t="s">
        <v>183</v>
      </c>
      <c r="D135" s="260" t="s">
        <v>113</v>
      </c>
      <c r="E135" s="261" t="s">
        <v>445</v>
      </c>
      <c r="F135" s="262" t="s">
        <v>446</v>
      </c>
      <c r="G135" s="263" t="s">
        <v>146</v>
      </c>
      <c r="H135" s="264">
        <v>4.68</v>
      </c>
      <c r="I135" s="297"/>
      <c r="J135" s="265">
        <f t="shared" si="0"/>
        <v>0</v>
      </c>
      <c r="K135" s="262"/>
      <c r="L135" s="291"/>
      <c r="M135" s="292" t="s">
        <v>1</v>
      </c>
      <c r="N135" s="267" t="s">
        <v>33</v>
      </c>
      <c r="O135" s="268">
        <v>0</v>
      </c>
      <c r="P135" s="268">
        <f t="shared" si="1"/>
        <v>0</v>
      </c>
      <c r="Q135" s="268">
        <v>0.001</v>
      </c>
      <c r="R135" s="268">
        <f t="shared" si="2"/>
        <v>0.00468</v>
      </c>
      <c r="S135" s="268">
        <v>0</v>
      </c>
      <c r="T135" s="269">
        <f t="shared" si="3"/>
        <v>0</v>
      </c>
      <c r="U135" s="27"/>
      <c r="V135" s="27"/>
      <c r="W135" s="27"/>
      <c r="X135" s="27"/>
      <c r="Y135" s="27"/>
      <c r="Z135" s="27"/>
      <c r="AA135" s="27"/>
      <c r="AB135" s="27"/>
      <c r="AC135" s="27"/>
      <c r="AD135" s="27"/>
      <c r="AE135" s="27"/>
      <c r="AR135" s="270" t="s">
        <v>163</v>
      </c>
      <c r="AT135" s="270" t="s">
        <v>184</v>
      </c>
      <c r="AU135" s="270" t="s">
        <v>77</v>
      </c>
      <c r="AY135" s="8" t="s">
        <v>111</v>
      </c>
      <c r="BE135" s="271">
        <f t="shared" si="4"/>
        <v>0</v>
      </c>
      <c r="BF135" s="271">
        <f t="shared" si="5"/>
        <v>0</v>
      </c>
      <c r="BG135" s="271">
        <f t="shared" si="6"/>
        <v>0</v>
      </c>
      <c r="BH135" s="271">
        <f t="shared" si="7"/>
        <v>0</v>
      </c>
      <c r="BI135" s="271">
        <f t="shared" si="8"/>
        <v>0</v>
      </c>
      <c r="BJ135" s="8" t="s">
        <v>75</v>
      </c>
      <c r="BK135" s="271">
        <f t="shared" si="9"/>
        <v>0</v>
      </c>
      <c r="BL135" s="8" t="s">
        <v>118</v>
      </c>
      <c r="BM135" s="270" t="s">
        <v>188</v>
      </c>
    </row>
    <row r="136" spans="1:65" s="33" customFormat="1" ht="16.5" customHeight="1">
      <c r="A136" s="27"/>
      <c r="B136" s="28"/>
      <c r="C136" s="260" t="s">
        <v>190</v>
      </c>
      <c r="D136" s="260" t="s">
        <v>113</v>
      </c>
      <c r="E136" s="261" t="s">
        <v>447</v>
      </c>
      <c r="F136" s="262" t="s">
        <v>448</v>
      </c>
      <c r="G136" s="263" t="s">
        <v>146</v>
      </c>
      <c r="H136" s="264">
        <v>0.3</v>
      </c>
      <c r="I136" s="297"/>
      <c r="J136" s="265">
        <f t="shared" si="0"/>
        <v>0</v>
      </c>
      <c r="K136" s="262"/>
      <c r="L136" s="28"/>
      <c r="M136" s="266" t="s">
        <v>1</v>
      </c>
      <c r="N136" s="267" t="s">
        <v>33</v>
      </c>
      <c r="O136" s="268">
        <v>0.019</v>
      </c>
      <c r="P136" s="268">
        <f t="shared" si="1"/>
        <v>0.005699999999999999</v>
      </c>
      <c r="Q136" s="268">
        <v>0</v>
      </c>
      <c r="R136" s="268">
        <f t="shared" si="2"/>
        <v>0</v>
      </c>
      <c r="S136" s="268">
        <v>0</v>
      </c>
      <c r="T136" s="269">
        <f t="shared" si="3"/>
        <v>0</v>
      </c>
      <c r="U136" s="27"/>
      <c r="V136" s="27"/>
      <c r="W136" s="27"/>
      <c r="X136" s="27"/>
      <c r="Y136" s="27"/>
      <c r="Z136" s="27"/>
      <c r="AA136" s="27"/>
      <c r="AB136" s="27"/>
      <c r="AC136" s="27"/>
      <c r="AD136" s="27"/>
      <c r="AE136" s="27"/>
      <c r="AR136" s="270" t="s">
        <v>118</v>
      </c>
      <c r="AT136" s="270" t="s">
        <v>113</v>
      </c>
      <c r="AU136" s="270" t="s">
        <v>77</v>
      </c>
      <c r="AY136" s="8" t="s">
        <v>111</v>
      </c>
      <c r="BE136" s="271">
        <f t="shared" si="4"/>
        <v>0</v>
      </c>
      <c r="BF136" s="271">
        <f t="shared" si="5"/>
        <v>0</v>
      </c>
      <c r="BG136" s="271">
        <f t="shared" si="6"/>
        <v>0</v>
      </c>
      <c r="BH136" s="271">
        <f t="shared" si="7"/>
        <v>0</v>
      </c>
      <c r="BI136" s="271">
        <f t="shared" si="8"/>
        <v>0</v>
      </c>
      <c r="BJ136" s="8" t="s">
        <v>75</v>
      </c>
      <c r="BK136" s="271">
        <f t="shared" si="9"/>
        <v>0</v>
      </c>
      <c r="BL136" s="8" t="s">
        <v>118</v>
      </c>
      <c r="BM136" s="270" t="s">
        <v>193</v>
      </c>
    </row>
    <row r="137" spans="1:65" s="33" customFormat="1" ht="16.5" customHeight="1">
      <c r="A137" s="27"/>
      <c r="B137" s="28"/>
      <c r="C137" s="260" t="s">
        <v>196</v>
      </c>
      <c r="D137" s="260" t="s">
        <v>113</v>
      </c>
      <c r="E137" s="261" t="s">
        <v>452</v>
      </c>
      <c r="F137" s="262" t="s">
        <v>453</v>
      </c>
      <c r="G137" s="263" t="s">
        <v>116</v>
      </c>
      <c r="H137" s="264">
        <v>3</v>
      </c>
      <c r="I137" s="297"/>
      <c r="J137" s="265">
        <f t="shared" si="0"/>
        <v>0</v>
      </c>
      <c r="K137" s="262"/>
      <c r="L137" s="28"/>
      <c r="M137" s="266" t="s">
        <v>1</v>
      </c>
      <c r="N137" s="267" t="s">
        <v>33</v>
      </c>
      <c r="O137" s="268">
        <v>0.025</v>
      </c>
      <c r="P137" s="268">
        <f t="shared" si="1"/>
        <v>0.07500000000000001</v>
      </c>
      <c r="Q137" s="268">
        <v>0</v>
      </c>
      <c r="R137" s="268">
        <f t="shared" si="2"/>
        <v>0</v>
      </c>
      <c r="S137" s="268">
        <v>0</v>
      </c>
      <c r="T137" s="269">
        <f t="shared" si="3"/>
        <v>0</v>
      </c>
      <c r="U137" s="27"/>
      <c r="V137" s="27"/>
      <c r="W137" s="27"/>
      <c r="X137" s="27"/>
      <c r="Y137" s="27"/>
      <c r="Z137" s="27"/>
      <c r="AA137" s="27"/>
      <c r="AB137" s="27"/>
      <c r="AC137" s="27"/>
      <c r="AD137" s="27"/>
      <c r="AE137" s="27"/>
      <c r="AR137" s="270" t="s">
        <v>118</v>
      </c>
      <c r="AT137" s="270" t="s">
        <v>113</v>
      </c>
      <c r="AU137" s="270" t="s">
        <v>77</v>
      </c>
      <c r="AY137" s="8" t="s">
        <v>111</v>
      </c>
      <c r="BE137" s="271">
        <f t="shared" si="4"/>
        <v>0</v>
      </c>
      <c r="BF137" s="271">
        <f t="shared" si="5"/>
        <v>0</v>
      </c>
      <c r="BG137" s="271">
        <f t="shared" si="6"/>
        <v>0</v>
      </c>
      <c r="BH137" s="271">
        <f t="shared" si="7"/>
        <v>0</v>
      </c>
      <c r="BI137" s="271">
        <f t="shared" si="8"/>
        <v>0</v>
      </c>
      <c r="BJ137" s="8" t="s">
        <v>75</v>
      </c>
      <c r="BK137" s="271">
        <f t="shared" si="9"/>
        <v>0</v>
      </c>
      <c r="BL137" s="8" t="s">
        <v>118</v>
      </c>
      <c r="BM137" s="270" t="s">
        <v>199</v>
      </c>
    </row>
    <row r="138" spans="1:65" s="33" customFormat="1" ht="16.5" customHeight="1">
      <c r="A138" s="27"/>
      <c r="B138" s="28"/>
      <c r="C138" s="260">
        <v>14</v>
      </c>
      <c r="D138" s="260" t="s">
        <v>113</v>
      </c>
      <c r="E138" s="261" t="s">
        <v>449</v>
      </c>
      <c r="F138" s="262" t="s">
        <v>450</v>
      </c>
      <c r="G138" s="263" t="s">
        <v>451</v>
      </c>
      <c r="H138" s="264">
        <v>0.03</v>
      </c>
      <c r="I138" s="297"/>
      <c r="J138" s="265">
        <f t="shared" si="0"/>
        <v>0</v>
      </c>
      <c r="K138" s="262"/>
      <c r="L138" s="291"/>
      <c r="M138" s="292" t="s">
        <v>1</v>
      </c>
      <c r="N138" s="267" t="s">
        <v>33</v>
      </c>
      <c r="O138" s="268">
        <v>0</v>
      </c>
      <c r="P138" s="268">
        <f t="shared" si="1"/>
        <v>0</v>
      </c>
      <c r="Q138" s="268">
        <v>0.001</v>
      </c>
      <c r="R138" s="268">
        <f t="shared" si="2"/>
        <v>3E-05</v>
      </c>
      <c r="S138" s="268">
        <v>0</v>
      </c>
      <c r="T138" s="269">
        <f t="shared" si="3"/>
        <v>0</v>
      </c>
      <c r="U138" s="27"/>
      <c r="V138" s="27"/>
      <c r="W138" s="27"/>
      <c r="X138" s="27"/>
      <c r="Y138" s="27"/>
      <c r="Z138" s="27"/>
      <c r="AA138" s="27"/>
      <c r="AB138" s="27"/>
      <c r="AC138" s="27"/>
      <c r="AD138" s="27"/>
      <c r="AE138" s="27"/>
      <c r="AR138" s="270" t="s">
        <v>163</v>
      </c>
      <c r="AT138" s="270" t="s">
        <v>184</v>
      </c>
      <c r="AU138" s="270" t="s">
        <v>77</v>
      </c>
      <c r="AY138" s="8" t="s">
        <v>111</v>
      </c>
      <c r="BE138" s="271">
        <f t="shared" si="4"/>
        <v>0</v>
      </c>
      <c r="BF138" s="271">
        <f t="shared" si="5"/>
        <v>0</v>
      </c>
      <c r="BG138" s="271">
        <f t="shared" si="6"/>
        <v>0</v>
      </c>
      <c r="BH138" s="271">
        <f t="shared" si="7"/>
        <v>0</v>
      </c>
      <c r="BI138" s="271">
        <f t="shared" si="8"/>
        <v>0</v>
      </c>
      <c r="BJ138" s="8" t="s">
        <v>75</v>
      </c>
      <c r="BK138" s="271">
        <f t="shared" si="9"/>
        <v>0</v>
      </c>
      <c r="BL138" s="8" t="s">
        <v>118</v>
      </c>
      <c r="BM138" s="270" t="s">
        <v>188</v>
      </c>
    </row>
    <row r="139" spans="1:65" s="33" customFormat="1" ht="16.5" customHeight="1">
      <c r="A139" s="27"/>
      <c r="B139" s="28"/>
      <c r="C139" s="260">
        <v>15</v>
      </c>
      <c r="D139" s="260" t="s">
        <v>113</v>
      </c>
      <c r="E139" s="261" t="s">
        <v>454</v>
      </c>
      <c r="F139" s="262" t="s">
        <v>455</v>
      </c>
      <c r="G139" s="263" t="s">
        <v>146</v>
      </c>
      <c r="H139" s="264">
        <v>3</v>
      </c>
      <c r="I139" s="297"/>
      <c r="J139" s="265">
        <f t="shared" si="0"/>
        <v>0</v>
      </c>
      <c r="K139" s="262"/>
      <c r="L139" s="28"/>
      <c r="M139" s="266" t="s">
        <v>1</v>
      </c>
      <c r="N139" s="267" t="s">
        <v>33</v>
      </c>
      <c r="O139" s="268">
        <v>0.019</v>
      </c>
      <c r="P139" s="268">
        <f t="shared" si="1"/>
        <v>0.056999999999999995</v>
      </c>
      <c r="Q139" s="268">
        <v>0</v>
      </c>
      <c r="R139" s="268">
        <f t="shared" si="2"/>
        <v>0</v>
      </c>
      <c r="S139" s="268">
        <v>0</v>
      </c>
      <c r="T139" s="269">
        <f t="shared" si="3"/>
        <v>0</v>
      </c>
      <c r="U139" s="27"/>
      <c r="V139" s="27"/>
      <c r="W139" s="27"/>
      <c r="X139" s="27"/>
      <c r="Y139" s="27"/>
      <c r="Z139" s="27"/>
      <c r="AA139" s="27"/>
      <c r="AB139" s="27"/>
      <c r="AC139" s="27"/>
      <c r="AD139" s="27"/>
      <c r="AE139" s="27"/>
      <c r="AR139" s="270" t="s">
        <v>118</v>
      </c>
      <c r="AT139" s="270" t="s">
        <v>113</v>
      </c>
      <c r="AU139" s="270" t="s">
        <v>77</v>
      </c>
      <c r="AY139" s="8" t="s">
        <v>111</v>
      </c>
      <c r="BE139" s="271">
        <f t="shared" si="4"/>
        <v>0</v>
      </c>
      <c r="BF139" s="271">
        <f t="shared" si="5"/>
        <v>0</v>
      </c>
      <c r="BG139" s="271">
        <f t="shared" si="6"/>
        <v>0</v>
      </c>
      <c r="BH139" s="271">
        <f t="shared" si="7"/>
        <v>0</v>
      </c>
      <c r="BI139" s="271">
        <f t="shared" si="8"/>
        <v>0</v>
      </c>
      <c r="BJ139" s="8" t="s">
        <v>75</v>
      </c>
      <c r="BK139" s="271">
        <f t="shared" si="9"/>
        <v>0</v>
      </c>
      <c r="BL139" s="8" t="s">
        <v>118</v>
      </c>
      <c r="BM139" s="270" t="s">
        <v>193</v>
      </c>
    </row>
    <row r="140" spans="1:65" s="33" customFormat="1" ht="16.5" customHeight="1">
      <c r="A140" s="27"/>
      <c r="B140" s="28"/>
      <c r="C140" s="260">
        <v>16</v>
      </c>
      <c r="D140" s="260" t="s">
        <v>113</v>
      </c>
      <c r="E140" s="261" t="s">
        <v>456</v>
      </c>
      <c r="F140" s="262" t="s">
        <v>457</v>
      </c>
      <c r="G140" s="263" t="s">
        <v>116</v>
      </c>
      <c r="H140" s="264">
        <v>10.5</v>
      </c>
      <c r="I140" s="297"/>
      <c r="J140" s="265">
        <f t="shared" si="0"/>
        <v>0</v>
      </c>
      <c r="K140" s="262"/>
      <c r="L140" s="28"/>
      <c r="M140" s="266" t="s">
        <v>1</v>
      </c>
      <c r="N140" s="267" t="s">
        <v>33</v>
      </c>
      <c r="O140" s="268">
        <v>0.025</v>
      </c>
      <c r="P140" s="268">
        <f t="shared" si="1"/>
        <v>0.2625</v>
      </c>
      <c r="Q140" s="268">
        <v>0</v>
      </c>
      <c r="R140" s="268">
        <f t="shared" si="2"/>
        <v>0</v>
      </c>
      <c r="S140" s="268">
        <v>0</v>
      </c>
      <c r="T140" s="269">
        <f t="shared" si="3"/>
        <v>0</v>
      </c>
      <c r="U140" s="27"/>
      <c r="V140" s="27"/>
      <c r="W140" s="27"/>
      <c r="X140" s="27"/>
      <c r="Y140" s="27"/>
      <c r="Z140" s="27"/>
      <c r="AA140" s="27"/>
      <c r="AB140" s="27"/>
      <c r="AC140" s="27"/>
      <c r="AD140" s="27"/>
      <c r="AE140" s="27"/>
      <c r="AR140" s="270" t="s">
        <v>118</v>
      </c>
      <c r="AT140" s="270" t="s">
        <v>113</v>
      </c>
      <c r="AU140" s="270" t="s">
        <v>77</v>
      </c>
      <c r="AY140" s="8" t="s">
        <v>111</v>
      </c>
      <c r="BE140" s="271">
        <f t="shared" si="4"/>
        <v>0</v>
      </c>
      <c r="BF140" s="271">
        <f t="shared" si="5"/>
        <v>0</v>
      </c>
      <c r="BG140" s="271">
        <f t="shared" si="6"/>
        <v>0</v>
      </c>
      <c r="BH140" s="271">
        <f t="shared" si="7"/>
        <v>0</v>
      </c>
      <c r="BI140" s="271">
        <f t="shared" si="8"/>
        <v>0</v>
      </c>
      <c r="BJ140" s="8" t="s">
        <v>75</v>
      </c>
      <c r="BK140" s="271">
        <f t="shared" si="9"/>
        <v>0</v>
      </c>
      <c r="BL140" s="8" t="s">
        <v>118</v>
      </c>
      <c r="BM140" s="270" t="s">
        <v>199</v>
      </c>
    </row>
    <row r="141" spans="2:63" s="247" customFormat="1" ht="22.9" customHeight="1">
      <c r="B141" s="248"/>
      <c r="D141" s="249" t="s">
        <v>67</v>
      </c>
      <c r="E141" s="258" t="s">
        <v>458</v>
      </c>
      <c r="F141" s="258" t="s">
        <v>459</v>
      </c>
      <c r="J141" s="259">
        <f>BK141</f>
        <v>0</v>
      </c>
      <c r="L141" s="248"/>
      <c r="M141" s="252"/>
      <c r="N141" s="253"/>
      <c r="O141" s="253"/>
      <c r="P141" s="254">
        <f>SUM(P142:P146)</f>
        <v>1.064</v>
      </c>
      <c r="Q141" s="253"/>
      <c r="R141" s="254">
        <f>SUM(R142:R146)</f>
        <v>0.85612</v>
      </c>
      <c r="S141" s="253"/>
      <c r="T141" s="255">
        <f>SUM(T142:T146)</f>
        <v>0</v>
      </c>
      <c r="AR141" s="249" t="s">
        <v>75</v>
      </c>
      <c r="AT141" s="256" t="s">
        <v>67</v>
      </c>
      <c r="AU141" s="256" t="s">
        <v>75</v>
      </c>
      <c r="AY141" s="249" t="s">
        <v>111</v>
      </c>
      <c r="BK141" s="257">
        <f>SUM(BK142:BK169)</f>
        <v>0</v>
      </c>
    </row>
    <row r="142" spans="1:65" s="33" customFormat="1" ht="16.5" customHeight="1">
      <c r="A142" s="27"/>
      <c r="B142" s="28"/>
      <c r="C142" s="260" t="s">
        <v>219</v>
      </c>
      <c r="D142" s="260" t="s">
        <v>113</v>
      </c>
      <c r="E142" s="261" t="s">
        <v>460</v>
      </c>
      <c r="F142" s="262" t="s">
        <v>468</v>
      </c>
      <c r="G142" s="263" t="s">
        <v>259</v>
      </c>
      <c r="H142" s="264">
        <v>2</v>
      </c>
      <c r="I142" s="297"/>
      <c r="J142" s="265">
        <f aca="true" t="shared" si="10" ref="J142:J169">ROUND(I142*H142,2)</f>
        <v>0</v>
      </c>
      <c r="K142" s="262"/>
      <c r="L142" s="28"/>
      <c r="M142" s="266" t="s">
        <v>1</v>
      </c>
      <c r="N142" s="267" t="s">
        <v>33</v>
      </c>
      <c r="O142" s="268">
        <v>0.002</v>
      </c>
      <c r="P142" s="268">
        <f aca="true" t="shared" si="11" ref="P142:P169">O142*H142</f>
        <v>0.004</v>
      </c>
      <c r="Q142" s="268">
        <v>0.00031</v>
      </c>
      <c r="R142" s="268">
        <f aca="true" t="shared" si="12" ref="R142:R169">Q142*H142</f>
        <v>0.00062</v>
      </c>
      <c r="S142" s="268">
        <v>0</v>
      </c>
      <c r="T142" s="269">
        <f aca="true" t="shared" si="13" ref="T142:T169">S142*H142</f>
        <v>0</v>
      </c>
      <c r="U142" s="27"/>
      <c r="V142" s="27"/>
      <c r="W142" s="27"/>
      <c r="X142" s="27"/>
      <c r="Y142" s="27"/>
      <c r="Z142" s="27"/>
      <c r="AA142" s="27"/>
      <c r="AB142" s="27"/>
      <c r="AC142" s="27"/>
      <c r="AD142" s="27"/>
      <c r="AE142" s="27"/>
      <c r="AR142" s="270" t="s">
        <v>118</v>
      </c>
      <c r="AT142" s="270" t="s">
        <v>113</v>
      </c>
      <c r="AU142" s="270" t="s">
        <v>77</v>
      </c>
      <c r="AY142" s="8" t="s">
        <v>111</v>
      </c>
      <c r="BE142" s="271">
        <f aca="true" t="shared" si="14" ref="BE142:BE169">IF(N142="základní",J142,0)</f>
        <v>0</v>
      </c>
      <c r="BF142" s="271">
        <f aca="true" t="shared" si="15" ref="BF142:BF169">IF(N142="snížená",J142,0)</f>
        <v>0</v>
      </c>
      <c r="BG142" s="271">
        <f aca="true" t="shared" si="16" ref="BG142:BG169">IF(N142="zákl. přenesená",J142,0)</f>
        <v>0</v>
      </c>
      <c r="BH142" s="271">
        <f aca="true" t="shared" si="17" ref="BH142:BH169">IF(N142="sníž. přenesená",J142,0)</f>
        <v>0</v>
      </c>
      <c r="BI142" s="271">
        <f aca="true" t="shared" si="18" ref="BI142:BI169">IF(N142="nulová",J142,0)</f>
        <v>0</v>
      </c>
      <c r="BJ142" s="8" t="s">
        <v>75</v>
      </c>
      <c r="BK142" s="271">
        <f aca="true" t="shared" si="19" ref="BK142:BK169">ROUND(I142*H142,2)</f>
        <v>0</v>
      </c>
      <c r="BL142" s="8" t="s">
        <v>118</v>
      </c>
      <c r="BM142" s="270" t="s">
        <v>222</v>
      </c>
    </row>
    <row r="143" spans="1:65" s="33" customFormat="1" ht="16.5" customHeight="1">
      <c r="A143" s="27"/>
      <c r="B143" s="28"/>
      <c r="C143" s="285" t="s">
        <v>236</v>
      </c>
      <c r="D143" s="285" t="s">
        <v>184</v>
      </c>
      <c r="E143" s="286" t="s">
        <v>461</v>
      </c>
      <c r="F143" s="287" t="s">
        <v>462</v>
      </c>
      <c r="G143" s="288" t="s">
        <v>259</v>
      </c>
      <c r="H143" s="289">
        <v>2</v>
      </c>
      <c r="I143" s="298"/>
      <c r="J143" s="290">
        <f t="shared" si="10"/>
        <v>0</v>
      </c>
      <c r="K143" s="287"/>
      <c r="L143" s="291"/>
      <c r="M143" s="292" t="s">
        <v>1</v>
      </c>
      <c r="N143" s="293" t="s">
        <v>33</v>
      </c>
      <c r="O143" s="268">
        <v>0</v>
      </c>
      <c r="P143" s="268">
        <f t="shared" si="11"/>
        <v>0</v>
      </c>
      <c r="Q143" s="268">
        <v>0.222</v>
      </c>
      <c r="R143" s="268">
        <f t="shared" si="12"/>
        <v>0.444</v>
      </c>
      <c r="S143" s="268">
        <v>0</v>
      </c>
      <c r="T143" s="269">
        <f t="shared" si="13"/>
        <v>0</v>
      </c>
      <c r="U143" s="27"/>
      <c r="V143" s="27"/>
      <c r="W143" s="27"/>
      <c r="X143" s="27"/>
      <c r="Y143" s="27"/>
      <c r="Z143" s="27"/>
      <c r="AA143" s="27"/>
      <c r="AB143" s="27"/>
      <c r="AC143" s="27"/>
      <c r="AD143" s="27"/>
      <c r="AE143" s="27"/>
      <c r="AR143" s="270" t="s">
        <v>163</v>
      </c>
      <c r="AT143" s="270" t="s">
        <v>184</v>
      </c>
      <c r="AU143" s="270" t="s">
        <v>77</v>
      </c>
      <c r="AY143" s="8" t="s">
        <v>111</v>
      </c>
      <c r="BE143" s="271">
        <f t="shared" si="14"/>
        <v>0</v>
      </c>
      <c r="BF143" s="271">
        <f t="shared" si="15"/>
        <v>0</v>
      </c>
      <c r="BG143" s="271">
        <f t="shared" si="16"/>
        <v>0</v>
      </c>
      <c r="BH143" s="271">
        <f t="shared" si="17"/>
        <v>0</v>
      </c>
      <c r="BI143" s="271">
        <f t="shared" si="18"/>
        <v>0</v>
      </c>
      <c r="BJ143" s="8" t="s">
        <v>75</v>
      </c>
      <c r="BK143" s="271">
        <f t="shared" si="19"/>
        <v>0</v>
      </c>
      <c r="BL143" s="8" t="s">
        <v>118</v>
      </c>
      <c r="BM143" s="270" t="s">
        <v>239</v>
      </c>
    </row>
    <row r="144" spans="1:65" s="33" customFormat="1" ht="16.5" customHeight="1">
      <c r="A144" s="27"/>
      <c r="B144" s="28"/>
      <c r="C144" s="260" t="s">
        <v>6</v>
      </c>
      <c r="D144" s="260" t="s">
        <v>113</v>
      </c>
      <c r="E144" s="261" t="s">
        <v>463</v>
      </c>
      <c r="F144" s="262" t="s">
        <v>464</v>
      </c>
      <c r="G144" s="263" t="s">
        <v>259</v>
      </c>
      <c r="H144" s="264">
        <v>2</v>
      </c>
      <c r="I144" s="297"/>
      <c r="J144" s="265">
        <f t="shared" si="10"/>
        <v>0</v>
      </c>
      <c r="K144" s="262"/>
      <c r="L144" s="28"/>
      <c r="M144" s="266" t="s">
        <v>1</v>
      </c>
      <c r="N144" s="267" t="s">
        <v>33</v>
      </c>
      <c r="O144" s="268">
        <v>0.53</v>
      </c>
      <c r="P144" s="268">
        <f t="shared" si="11"/>
        <v>1.06</v>
      </c>
      <c r="Q144" s="268">
        <v>0.08425</v>
      </c>
      <c r="R144" s="268">
        <f t="shared" si="12"/>
        <v>0.1685</v>
      </c>
      <c r="S144" s="268">
        <v>0</v>
      </c>
      <c r="T144" s="269">
        <f t="shared" si="13"/>
        <v>0</v>
      </c>
      <c r="U144" s="27"/>
      <c r="V144" s="27"/>
      <c r="W144" s="27"/>
      <c r="X144" s="27"/>
      <c r="Y144" s="27"/>
      <c r="Z144" s="27"/>
      <c r="AA144" s="27"/>
      <c r="AB144" s="27"/>
      <c r="AC144" s="27"/>
      <c r="AD144" s="27"/>
      <c r="AE144" s="27"/>
      <c r="AR144" s="270" t="s">
        <v>118</v>
      </c>
      <c r="AT144" s="270" t="s">
        <v>113</v>
      </c>
      <c r="AU144" s="270" t="s">
        <v>77</v>
      </c>
      <c r="AY144" s="8" t="s">
        <v>111</v>
      </c>
      <c r="BE144" s="271">
        <f t="shared" si="14"/>
        <v>0</v>
      </c>
      <c r="BF144" s="271">
        <f t="shared" si="15"/>
        <v>0</v>
      </c>
      <c r="BG144" s="271">
        <f t="shared" si="16"/>
        <v>0</v>
      </c>
      <c r="BH144" s="271">
        <f t="shared" si="17"/>
        <v>0</v>
      </c>
      <c r="BI144" s="271">
        <f t="shared" si="18"/>
        <v>0</v>
      </c>
      <c r="BJ144" s="8" t="s">
        <v>75</v>
      </c>
      <c r="BK144" s="271">
        <f t="shared" si="19"/>
        <v>0</v>
      </c>
      <c r="BL144" s="8" t="s">
        <v>118</v>
      </c>
      <c r="BM144" s="270" t="s">
        <v>243</v>
      </c>
    </row>
    <row r="145" spans="1:65" s="33" customFormat="1" ht="16.5" customHeight="1">
      <c r="A145" s="27"/>
      <c r="B145" s="28"/>
      <c r="C145" s="285" t="s">
        <v>246</v>
      </c>
      <c r="D145" s="285" t="s">
        <v>184</v>
      </c>
      <c r="E145" s="286" t="s">
        <v>465</v>
      </c>
      <c r="F145" s="287" t="s">
        <v>467</v>
      </c>
      <c r="G145" s="288" t="s">
        <v>259</v>
      </c>
      <c r="H145" s="289">
        <v>1</v>
      </c>
      <c r="I145" s="298"/>
      <c r="J145" s="290">
        <f t="shared" si="10"/>
        <v>0</v>
      </c>
      <c r="K145" s="287"/>
      <c r="L145" s="291"/>
      <c r="M145" s="292" t="s">
        <v>1</v>
      </c>
      <c r="N145" s="293" t="s">
        <v>33</v>
      </c>
      <c r="O145" s="268">
        <v>0</v>
      </c>
      <c r="P145" s="268">
        <f t="shared" si="11"/>
        <v>0</v>
      </c>
      <c r="Q145" s="268">
        <v>0.113</v>
      </c>
      <c r="R145" s="268">
        <f t="shared" si="12"/>
        <v>0.113</v>
      </c>
      <c r="S145" s="268">
        <v>0</v>
      </c>
      <c r="T145" s="269">
        <f t="shared" si="13"/>
        <v>0</v>
      </c>
      <c r="U145" s="27"/>
      <c r="V145" s="27"/>
      <c r="W145" s="27"/>
      <c r="X145" s="27"/>
      <c r="Y145" s="27"/>
      <c r="Z145" s="27"/>
      <c r="AA145" s="27"/>
      <c r="AB145" s="27"/>
      <c r="AC145" s="27"/>
      <c r="AD145" s="27"/>
      <c r="AE145" s="27"/>
      <c r="AR145" s="270" t="s">
        <v>163</v>
      </c>
      <c r="AT145" s="270" t="s">
        <v>184</v>
      </c>
      <c r="AU145" s="270" t="s">
        <v>77</v>
      </c>
      <c r="AY145" s="8" t="s">
        <v>111</v>
      </c>
      <c r="BE145" s="271">
        <f t="shared" si="14"/>
        <v>0</v>
      </c>
      <c r="BF145" s="271">
        <f t="shared" si="15"/>
        <v>0</v>
      </c>
      <c r="BG145" s="271">
        <f t="shared" si="16"/>
        <v>0</v>
      </c>
      <c r="BH145" s="271">
        <f t="shared" si="17"/>
        <v>0</v>
      </c>
      <c r="BI145" s="271">
        <f t="shared" si="18"/>
        <v>0</v>
      </c>
      <c r="BJ145" s="8" t="s">
        <v>75</v>
      </c>
      <c r="BK145" s="271">
        <f t="shared" si="19"/>
        <v>0</v>
      </c>
      <c r="BL145" s="8" t="s">
        <v>118</v>
      </c>
      <c r="BM145" s="270" t="s">
        <v>249</v>
      </c>
    </row>
    <row r="146" spans="1:65" s="33" customFormat="1" ht="16.5" customHeight="1">
      <c r="A146" s="27"/>
      <c r="B146" s="28"/>
      <c r="C146" s="285" t="s">
        <v>251</v>
      </c>
      <c r="D146" s="285" t="s">
        <v>184</v>
      </c>
      <c r="E146" s="286" t="s">
        <v>466</v>
      </c>
      <c r="F146" s="287" t="s">
        <v>469</v>
      </c>
      <c r="G146" s="288" t="s">
        <v>259</v>
      </c>
      <c r="H146" s="289">
        <v>1</v>
      </c>
      <c r="I146" s="298"/>
      <c r="J146" s="290">
        <f t="shared" si="10"/>
        <v>0</v>
      </c>
      <c r="K146" s="287"/>
      <c r="L146" s="291"/>
      <c r="M146" s="292" t="s">
        <v>1</v>
      </c>
      <c r="N146" s="293" t="s">
        <v>33</v>
      </c>
      <c r="O146" s="268">
        <v>0</v>
      </c>
      <c r="P146" s="268">
        <f t="shared" si="11"/>
        <v>0</v>
      </c>
      <c r="Q146" s="268">
        <v>0.13</v>
      </c>
      <c r="R146" s="268">
        <f t="shared" si="12"/>
        <v>0.13</v>
      </c>
      <c r="S146" s="268">
        <v>0</v>
      </c>
      <c r="T146" s="269">
        <f t="shared" si="13"/>
        <v>0</v>
      </c>
      <c r="U146" s="27"/>
      <c r="V146" s="27"/>
      <c r="W146" s="27"/>
      <c r="X146" s="27"/>
      <c r="Y146" s="27"/>
      <c r="Z146" s="27"/>
      <c r="AA146" s="27"/>
      <c r="AB146" s="27"/>
      <c r="AC146" s="27"/>
      <c r="AD146" s="27"/>
      <c r="AE146" s="27"/>
      <c r="AR146" s="270" t="s">
        <v>163</v>
      </c>
      <c r="AT146" s="270" t="s">
        <v>184</v>
      </c>
      <c r="AU146" s="270" t="s">
        <v>77</v>
      </c>
      <c r="AY146" s="8" t="s">
        <v>111</v>
      </c>
      <c r="BE146" s="271">
        <f t="shared" si="14"/>
        <v>0</v>
      </c>
      <c r="BF146" s="271">
        <f t="shared" si="15"/>
        <v>0</v>
      </c>
      <c r="BG146" s="271">
        <f t="shared" si="16"/>
        <v>0</v>
      </c>
      <c r="BH146" s="271">
        <f t="shared" si="17"/>
        <v>0</v>
      </c>
      <c r="BI146" s="271">
        <f t="shared" si="18"/>
        <v>0</v>
      </c>
      <c r="BJ146" s="8" t="s">
        <v>75</v>
      </c>
      <c r="BK146" s="271">
        <f t="shared" si="19"/>
        <v>0</v>
      </c>
      <c r="BL146" s="8" t="s">
        <v>118</v>
      </c>
      <c r="BM146" s="270" t="s">
        <v>254</v>
      </c>
    </row>
    <row r="147" spans="1:65" s="33" customFormat="1" ht="16.5" customHeight="1">
      <c r="A147" s="27"/>
      <c r="B147" s="28"/>
      <c r="C147" s="260" t="s">
        <v>256</v>
      </c>
      <c r="D147" s="260" t="s">
        <v>113</v>
      </c>
      <c r="E147" s="261" t="s">
        <v>470</v>
      </c>
      <c r="F147" s="262" t="s">
        <v>471</v>
      </c>
      <c r="G147" s="263" t="s">
        <v>259</v>
      </c>
      <c r="H147" s="264">
        <v>1</v>
      </c>
      <c r="I147" s="297"/>
      <c r="J147" s="265">
        <f t="shared" si="10"/>
        <v>0</v>
      </c>
      <c r="K147" s="262"/>
      <c r="L147" s="28"/>
      <c r="M147" s="266" t="s">
        <v>1</v>
      </c>
      <c r="N147" s="267" t="s">
        <v>33</v>
      </c>
      <c r="O147" s="268">
        <v>0.2</v>
      </c>
      <c r="P147" s="268">
        <f t="shared" si="11"/>
        <v>0.2</v>
      </c>
      <c r="Q147" s="268">
        <v>0.0007</v>
      </c>
      <c r="R147" s="268">
        <f t="shared" si="12"/>
        <v>0.0007</v>
      </c>
      <c r="S147" s="268">
        <v>0</v>
      </c>
      <c r="T147" s="269">
        <f t="shared" si="13"/>
        <v>0</v>
      </c>
      <c r="U147" s="27"/>
      <c r="V147" s="27"/>
      <c r="W147" s="27"/>
      <c r="X147" s="27"/>
      <c r="Y147" s="27"/>
      <c r="Z147" s="27"/>
      <c r="AA147" s="27"/>
      <c r="AB147" s="27"/>
      <c r="AC147" s="27"/>
      <c r="AD147" s="27"/>
      <c r="AE147" s="27"/>
      <c r="AR147" s="270" t="s">
        <v>118</v>
      </c>
      <c r="AT147" s="270" t="s">
        <v>113</v>
      </c>
      <c r="AU147" s="270" t="s">
        <v>77</v>
      </c>
      <c r="AY147" s="8" t="s">
        <v>111</v>
      </c>
      <c r="BE147" s="271">
        <f t="shared" si="14"/>
        <v>0</v>
      </c>
      <c r="BF147" s="271">
        <f t="shared" si="15"/>
        <v>0</v>
      </c>
      <c r="BG147" s="271">
        <f t="shared" si="16"/>
        <v>0</v>
      </c>
      <c r="BH147" s="271">
        <f t="shared" si="17"/>
        <v>0</v>
      </c>
      <c r="BI147" s="271">
        <f t="shared" si="18"/>
        <v>0</v>
      </c>
      <c r="BJ147" s="8" t="s">
        <v>75</v>
      </c>
      <c r="BK147" s="271">
        <f t="shared" si="19"/>
        <v>0</v>
      </c>
      <c r="BL147" s="8" t="s">
        <v>118</v>
      </c>
      <c r="BM147" s="270" t="s">
        <v>260</v>
      </c>
    </row>
    <row r="148" spans="1:65" s="33" customFormat="1" ht="16.5" customHeight="1">
      <c r="A148" s="27"/>
      <c r="B148" s="28"/>
      <c r="C148" s="285" t="s">
        <v>263</v>
      </c>
      <c r="D148" s="285" t="s">
        <v>184</v>
      </c>
      <c r="E148" s="286" t="s">
        <v>472</v>
      </c>
      <c r="F148" s="287" t="s">
        <v>473</v>
      </c>
      <c r="G148" s="288" t="s">
        <v>259</v>
      </c>
      <c r="H148" s="289">
        <v>1</v>
      </c>
      <c r="I148" s="298"/>
      <c r="J148" s="290">
        <f t="shared" si="10"/>
        <v>0</v>
      </c>
      <c r="K148" s="287"/>
      <c r="L148" s="291"/>
      <c r="M148" s="292" t="s">
        <v>1</v>
      </c>
      <c r="N148" s="293" t="s">
        <v>33</v>
      </c>
      <c r="O148" s="268">
        <v>0</v>
      </c>
      <c r="P148" s="268">
        <f t="shared" si="11"/>
        <v>0</v>
      </c>
      <c r="Q148" s="268">
        <v>0.0013</v>
      </c>
      <c r="R148" s="268">
        <f t="shared" si="12"/>
        <v>0.0013</v>
      </c>
      <c r="S148" s="268">
        <v>0</v>
      </c>
      <c r="T148" s="269">
        <f t="shared" si="13"/>
        <v>0</v>
      </c>
      <c r="U148" s="27"/>
      <c r="V148" s="27"/>
      <c r="W148" s="27"/>
      <c r="X148" s="27"/>
      <c r="Y148" s="27"/>
      <c r="Z148" s="27"/>
      <c r="AA148" s="27"/>
      <c r="AB148" s="27"/>
      <c r="AC148" s="27"/>
      <c r="AD148" s="27"/>
      <c r="AE148" s="27"/>
      <c r="AR148" s="270" t="s">
        <v>163</v>
      </c>
      <c r="AT148" s="270" t="s">
        <v>184</v>
      </c>
      <c r="AU148" s="270" t="s">
        <v>77</v>
      </c>
      <c r="AY148" s="8" t="s">
        <v>111</v>
      </c>
      <c r="BE148" s="271">
        <f t="shared" si="14"/>
        <v>0</v>
      </c>
      <c r="BF148" s="271">
        <f t="shared" si="15"/>
        <v>0</v>
      </c>
      <c r="BG148" s="271">
        <f t="shared" si="16"/>
        <v>0</v>
      </c>
      <c r="BH148" s="271">
        <f t="shared" si="17"/>
        <v>0</v>
      </c>
      <c r="BI148" s="271">
        <f t="shared" si="18"/>
        <v>0</v>
      </c>
      <c r="BJ148" s="8" t="s">
        <v>75</v>
      </c>
      <c r="BK148" s="271">
        <f t="shared" si="19"/>
        <v>0</v>
      </c>
      <c r="BL148" s="8" t="s">
        <v>118</v>
      </c>
      <c r="BM148" s="270" t="s">
        <v>266</v>
      </c>
    </row>
    <row r="149" spans="1:65" s="33" customFormat="1" ht="16.5" customHeight="1">
      <c r="A149" s="27"/>
      <c r="B149" s="28"/>
      <c r="C149" s="260" t="s">
        <v>271</v>
      </c>
      <c r="D149" s="260" t="s">
        <v>113</v>
      </c>
      <c r="E149" s="261" t="s">
        <v>474</v>
      </c>
      <c r="F149" s="262" t="s">
        <v>475</v>
      </c>
      <c r="G149" s="263" t="s">
        <v>259</v>
      </c>
      <c r="H149" s="264">
        <v>2</v>
      </c>
      <c r="I149" s="297"/>
      <c r="J149" s="265">
        <f t="shared" si="10"/>
        <v>0</v>
      </c>
      <c r="K149" s="262"/>
      <c r="L149" s="28"/>
      <c r="M149" s="266" t="s">
        <v>1</v>
      </c>
      <c r="N149" s="267" t="s">
        <v>33</v>
      </c>
      <c r="O149" s="268">
        <v>0.549</v>
      </c>
      <c r="P149" s="268">
        <f t="shared" si="11"/>
        <v>1.098</v>
      </c>
      <c r="Q149" s="268">
        <v>0.11241</v>
      </c>
      <c r="R149" s="268">
        <f t="shared" si="12"/>
        <v>0.22482</v>
      </c>
      <c r="S149" s="268">
        <v>0</v>
      </c>
      <c r="T149" s="269">
        <f t="shared" si="13"/>
        <v>0</v>
      </c>
      <c r="U149" s="27"/>
      <c r="V149" s="27"/>
      <c r="W149" s="27"/>
      <c r="X149" s="27"/>
      <c r="Y149" s="27"/>
      <c r="Z149" s="27"/>
      <c r="AA149" s="27"/>
      <c r="AB149" s="27"/>
      <c r="AC149" s="27"/>
      <c r="AD149" s="27"/>
      <c r="AE149" s="27"/>
      <c r="AR149" s="270" t="s">
        <v>118</v>
      </c>
      <c r="AT149" s="270" t="s">
        <v>113</v>
      </c>
      <c r="AU149" s="270" t="s">
        <v>77</v>
      </c>
      <c r="AY149" s="8" t="s">
        <v>111</v>
      </c>
      <c r="BE149" s="271">
        <f t="shared" si="14"/>
        <v>0</v>
      </c>
      <c r="BF149" s="271">
        <f t="shared" si="15"/>
        <v>0</v>
      </c>
      <c r="BG149" s="271">
        <f t="shared" si="16"/>
        <v>0</v>
      </c>
      <c r="BH149" s="271">
        <f t="shared" si="17"/>
        <v>0</v>
      </c>
      <c r="BI149" s="271">
        <f t="shared" si="18"/>
        <v>0</v>
      </c>
      <c r="BJ149" s="8" t="s">
        <v>75</v>
      </c>
      <c r="BK149" s="271">
        <f t="shared" si="19"/>
        <v>0</v>
      </c>
      <c r="BL149" s="8" t="s">
        <v>118</v>
      </c>
      <c r="BM149" s="270" t="s">
        <v>274</v>
      </c>
    </row>
    <row r="150" spans="1:65" s="33" customFormat="1" ht="16.5" customHeight="1">
      <c r="A150" s="27"/>
      <c r="B150" s="28"/>
      <c r="C150" s="285" t="s">
        <v>277</v>
      </c>
      <c r="D150" s="285" t="s">
        <v>184</v>
      </c>
      <c r="E150" s="286" t="s">
        <v>476</v>
      </c>
      <c r="F150" s="287" t="s">
        <v>477</v>
      </c>
      <c r="G150" s="288" t="s">
        <v>259</v>
      </c>
      <c r="H150" s="289">
        <v>2</v>
      </c>
      <c r="I150" s="298"/>
      <c r="J150" s="290">
        <f t="shared" si="10"/>
        <v>0</v>
      </c>
      <c r="K150" s="287"/>
      <c r="L150" s="291"/>
      <c r="M150" s="292" t="s">
        <v>1</v>
      </c>
      <c r="N150" s="293" t="s">
        <v>33</v>
      </c>
      <c r="O150" s="268">
        <v>0</v>
      </c>
      <c r="P150" s="268">
        <f t="shared" si="11"/>
        <v>0</v>
      </c>
      <c r="Q150" s="268">
        <v>0.0025</v>
      </c>
      <c r="R150" s="268">
        <f t="shared" si="12"/>
        <v>0.005</v>
      </c>
      <c r="S150" s="268">
        <v>0</v>
      </c>
      <c r="T150" s="269">
        <f t="shared" si="13"/>
        <v>0</v>
      </c>
      <c r="U150" s="27"/>
      <c r="V150" s="27"/>
      <c r="W150" s="27"/>
      <c r="X150" s="27"/>
      <c r="Y150" s="27"/>
      <c r="Z150" s="27"/>
      <c r="AA150" s="27"/>
      <c r="AB150" s="27"/>
      <c r="AC150" s="27"/>
      <c r="AD150" s="27"/>
      <c r="AE150" s="27"/>
      <c r="AR150" s="270" t="s">
        <v>163</v>
      </c>
      <c r="AT150" s="270" t="s">
        <v>184</v>
      </c>
      <c r="AU150" s="270" t="s">
        <v>77</v>
      </c>
      <c r="AY150" s="8" t="s">
        <v>111</v>
      </c>
      <c r="BE150" s="271">
        <f t="shared" si="14"/>
        <v>0</v>
      </c>
      <c r="BF150" s="271">
        <f t="shared" si="15"/>
        <v>0</v>
      </c>
      <c r="BG150" s="271">
        <f t="shared" si="16"/>
        <v>0</v>
      </c>
      <c r="BH150" s="271">
        <f t="shared" si="17"/>
        <v>0</v>
      </c>
      <c r="BI150" s="271">
        <f t="shared" si="18"/>
        <v>0</v>
      </c>
      <c r="BJ150" s="8" t="s">
        <v>75</v>
      </c>
      <c r="BK150" s="271">
        <f t="shared" si="19"/>
        <v>0</v>
      </c>
      <c r="BL150" s="8" t="s">
        <v>118</v>
      </c>
      <c r="BM150" s="270" t="s">
        <v>280</v>
      </c>
    </row>
    <row r="151" spans="1:65" s="33" customFormat="1" ht="16.5" customHeight="1">
      <c r="A151" s="27"/>
      <c r="B151" s="28"/>
      <c r="C151" s="260" t="s">
        <v>286</v>
      </c>
      <c r="D151" s="260" t="s">
        <v>113</v>
      </c>
      <c r="E151" s="261" t="s">
        <v>478</v>
      </c>
      <c r="F151" s="262" t="s">
        <v>479</v>
      </c>
      <c r="G151" s="263" t="s">
        <v>259</v>
      </c>
      <c r="H151" s="264">
        <v>4</v>
      </c>
      <c r="I151" s="297"/>
      <c r="J151" s="265">
        <f t="shared" si="10"/>
        <v>0</v>
      </c>
      <c r="K151" s="262"/>
      <c r="L151" s="28"/>
      <c r="M151" s="266" t="s">
        <v>1</v>
      </c>
      <c r="N151" s="267" t="s">
        <v>33</v>
      </c>
      <c r="O151" s="268">
        <v>0.003</v>
      </c>
      <c r="P151" s="268">
        <f t="shared" si="11"/>
        <v>0.012</v>
      </c>
      <c r="Q151" s="268">
        <v>0.00033</v>
      </c>
      <c r="R151" s="268">
        <f t="shared" si="12"/>
        <v>0.00132</v>
      </c>
      <c r="S151" s="268">
        <v>0</v>
      </c>
      <c r="T151" s="269">
        <f t="shared" si="13"/>
        <v>0</v>
      </c>
      <c r="U151" s="27"/>
      <c r="V151" s="27"/>
      <c r="W151" s="27"/>
      <c r="X151" s="27"/>
      <c r="Y151" s="27"/>
      <c r="Z151" s="27"/>
      <c r="AA151" s="27"/>
      <c r="AB151" s="27"/>
      <c r="AC151" s="27"/>
      <c r="AD151" s="27"/>
      <c r="AE151" s="27"/>
      <c r="AR151" s="270" t="s">
        <v>118</v>
      </c>
      <c r="AT151" s="270" t="s">
        <v>113</v>
      </c>
      <c r="AU151" s="270" t="s">
        <v>77</v>
      </c>
      <c r="AY151" s="8" t="s">
        <v>111</v>
      </c>
      <c r="BE151" s="271">
        <f t="shared" si="14"/>
        <v>0</v>
      </c>
      <c r="BF151" s="271">
        <f t="shared" si="15"/>
        <v>0</v>
      </c>
      <c r="BG151" s="271">
        <f t="shared" si="16"/>
        <v>0</v>
      </c>
      <c r="BH151" s="271">
        <f t="shared" si="17"/>
        <v>0</v>
      </c>
      <c r="BI151" s="271">
        <f t="shared" si="18"/>
        <v>0</v>
      </c>
      <c r="BJ151" s="8" t="s">
        <v>75</v>
      </c>
      <c r="BK151" s="271">
        <f t="shared" si="19"/>
        <v>0</v>
      </c>
      <c r="BL151" s="8" t="s">
        <v>118</v>
      </c>
      <c r="BM151" s="270" t="s">
        <v>289</v>
      </c>
    </row>
    <row r="152" spans="1:65" s="33" customFormat="1" ht="16.5" customHeight="1">
      <c r="A152" s="27"/>
      <c r="B152" s="28"/>
      <c r="C152" s="285" t="s">
        <v>292</v>
      </c>
      <c r="D152" s="285" t="s">
        <v>184</v>
      </c>
      <c r="E152" s="286" t="s">
        <v>480</v>
      </c>
      <c r="F152" s="287" t="s">
        <v>481</v>
      </c>
      <c r="G152" s="288" t="s">
        <v>259</v>
      </c>
      <c r="H152" s="289">
        <v>4</v>
      </c>
      <c r="I152" s="298"/>
      <c r="J152" s="290">
        <f t="shared" si="10"/>
        <v>0</v>
      </c>
      <c r="K152" s="287"/>
      <c r="L152" s="291"/>
      <c r="M152" s="292" t="s">
        <v>1</v>
      </c>
      <c r="N152" s="293" t="s">
        <v>33</v>
      </c>
      <c r="O152" s="268">
        <v>0.003</v>
      </c>
      <c r="P152" s="268">
        <f t="shared" si="11"/>
        <v>0.012</v>
      </c>
      <c r="Q152" s="268">
        <v>0.00038</v>
      </c>
      <c r="R152" s="268">
        <f t="shared" si="12"/>
        <v>0.00152</v>
      </c>
      <c r="S152" s="268">
        <v>0</v>
      </c>
      <c r="T152" s="269">
        <f t="shared" si="13"/>
        <v>0</v>
      </c>
      <c r="U152" s="27"/>
      <c r="V152" s="27"/>
      <c r="W152" s="27"/>
      <c r="X152" s="27"/>
      <c r="Y152" s="27"/>
      <c r="Z152" s="27"/>
      <c r="AA152" s="27"/>
      <c r="AB152" s="27"/>
      <c r="AC152" s="27"/>
      <c r="AD152" s="27"/>
      <c r="AE152" s="27"/>
      <c r="AR152" s="270" t="s">
        <v>118</v>
      </c>
      <c r="AT152" s="270" t="s">
        <v>113</v>
      </c>
      <c r="AU152" s="270" t="s">
        <v>77</v>
      </c>
      <c r="AY152" s="8" t="s">
        <v>111</v>
      </c>
      <c r="BE152" s="271">
        <f t="shared" si="14"/>
        <v>0</v>
      </c>
      <c r="BF152" s="271">
        <f t="shared" si="15"/>
        <v>0</v>
      </c>
      <c r="BG152" s="271">
        <f t="shared" si="16"/>
        <v>0</v>
      </c>
      <c r="BH152" s="271">
        <f t="shared" si="17"/>
        <v>0</v>
      </c>
      <c r="BI152" s="271">
        <f t="shared" si="18"/>
        <v>0</v>
      </c>
      <c r="BJ152" s="8" t="s">
        <v>75</v>
      </c>
      <c r="BK152" s="271">
        <f t="shared" si="19"/>
        <v>0</v>
      </c>
      <c r="BL152" s="8" t="s">
        <v>118</v>
      </c>
      <c r="BM152" s="270" t="s">
        <v>295</v>
      </c>
    </row>
    <row r="153" spans="1:65" s="33" customFormat="1" ht="16.5" customHeight="1">
      <c r="A153" s="27"/>
      <c r="B153" s="28"/>
      <c r="C153" s="260" t="s">
        <v>297</v>
      </c>
      <c r="D153" s="260" t="s">
        <v>113</v>
      </c>
      <c r="E153" s="261" t="s">
        <v>482</v>
      </c>
      <c r="F153" s="262" t="s">
        <v>483</v>
      </c>
      <c r="G153" s="263" t="s">
        <v>134</v>
      </c>
      <c r="H153" s="264">
        <v>61</v>
      </c>
      <c r="I153" s="297"/>
      <c r="J153" s="265">
        <f t="shared" si="10"/>
        <v>0</v>
      </c>
      <c r="K153" s="262"/>
      <c r="L153" s="28"/>
      <c r="M153" s="266" t="s">
        <v>1</v>
      </c>
      <c r="N153" s="267" t="s">
        <v>33</v>
      </c>
      <c r="O153" s="268">
        <v>0.129</v>
      </c>
      <c r="P153" s="268">
        <f t="shared" si="11"/>
        <v>7.869</v>
      </c>
      <c r="Q153" s="268">
        <v>0.0026</v>
      </c>
      <c r="R153" s="268">
        <f t="shared" si="12"/>
        <v>0.1586</v>
      </c>
      <c r="S153" s="268">
        <v>0</v>
      </c>
      <c r="T153" s="269">
        <f t="shared" si="13"/>
        <v>0</v>
      </c>
      <c r="U153" s="27"/>
      <c r="V153" s="27"/>
      <c r="W153" s="27"/>
      <c r="X153" s="27"/>
      <c r="Y153" s="27"/>
      <c r="Z153" s="27"/>
      <c r="AA153" s="27"/>
      <c r="AB153" s="27"/>
      <c r="AC153" s="27"/>
      <c r="AD153" s="27"/>
      <c r="AE153" s="27"/>
      <c r="AR153" s="270" t="s">
        <v>118</v>
      </c>
      <c r="AT153" s="270" t="s">
        <v>113</v>
      </c>
      <c r="AU153" s="270" t="s">
        <v>77</v>
      </c>
      <c r="AY153" s="8" t="s">
        <v>111</v>
      </c>
      <c r="BE153" s="271">
        <f t="shared" si="14"/>
        <v>0</v>
      </c>
      <c r="BF153" s="271">
        <f t="shared" si="15"/>
        <v>0</v>
      </c>
      <c r="BG153" s="271">
        <f t="shared" si="16"/>
        <v>0</v>
      </c>
      <c r="BH153" s="271">
        <f t="shared" si="17"/>
        <v>0</v>
      </c>
      <c r="BI153" s="271">
        <f t="shared" si="18"/>
        <v>0</v>
      </c>
      <c r="BJ153" s="8" t="s">
        <v>75</v>
      </c>
      <c r="BK153" s="271">
        <f t="shared" si="19"/>
        <v>0</v>
      </c>
      <c r="BL153" s="8" t="s">
        <v>118</v>
      </c>
      <c r="BM153" s="270" t="s">
        <v>300</v>
      </c>
    </row>
    <row r="154" spans="1:65" s="33" customFormat="1" ht="16.5" customHeight="1">
      <c r="A154" s="27"/>
      <c r="B154" s="28"/>
      <c r="C154" s="260" t="s">
        <v>302</v>
      </c>
      <c r="D154" s="260" t="s">
        <v>113</v>
      </c>
      <c r="E154" s="261" t="s">
        <v>484</v>
      </c>
      <c r="F154" s="262" t="s">
        <v>485</v>
      </c>
      <c r="G154" s="263" t="s">
        <v>134</v>
      </c>
      <c r="H154" s="264">
        <v>24</v>
      </c>
      <c r="I154" s="297"/>
      <c r="J154" s="265">
        <f t="shared" si="10"/>
        <v>0</v>
      </c>
      <c r="K154" s="262"/>
      <c r="L154" s="28"/>
      <c r="M154" s="266" t="s">
        <v>1</v>
      </c>
      <c r="N154" s="267" t="s">
        <v>33</v>
      </c>
      <c r="O154" s="268">
        <v>0.1</v>
      </c>
      <c r="P154" s="268">
        <f t="shared" si="11"/>
        <v>2.4000000000000004</v>
      </c>
      <c r="Q154" s="268">
        <v>0.00014</v>
      </c>
      <c r="R154" s="268">
        <f t="shared" si="12"/>
        <v>0.0033599999999999997</v>
      </c>
      <c r="S154" s="268">
        <v>0</v>
      </c>
      <c r="T154" s="269">
        <f t="shared" si="13"/>
        <v>0</v>
      </c>
      <c r="U154" s="27"/>
      <c r="V154" s="27"/>
      <c r="W154" s="27"/>
      <c r="X154" s="27"/>
      <c r="Y154" s="27"/>
      <c r="Z154" s="27"/>
      <c r="AA154" s="27"/>
      <c r="AB154" s="27"/>
      <c r="AC154" s="27"/>
      <c r="AD154" s="27"/>
      <c r="AE154" s="27"/>
      <c r="AR154" s="270" t="s">
        <v>118</v>
      </c>
      <c r="AT154" s="270" t="s">
        <v>113</v>
      </c>
      <c r="AU154" s="270" t="s">
        <v>77</v>
      </c>
      <c r="AY154" s="8" t="s">
        <v>111</v>
      </c>
      <c r="BE154" s="271">
        <f t="shared" si="14"/>
        <v>0</v>
      </c>
      <c r="BF154" s="271">
        <f t="shared" si="15"/>
        <v>0</v>
      </c>
      <c r="BG154" s="271">
        <f t="shared" si="16"/>
        <v>0</v>
      </c>
      <c r="BH154" s="271">
        <f t="shared" si="17"/>
        <v>0</v>
      </c>
      <c r="BI154" s="271">
        <f t="shared" si="18"/>
        <v>0</v>
      </c>
      <c r="BJ154" s="8" t="s">
        <v>75</v>
      </c>
      <c r="BK154" s="271">
        <f t="shared" si="19"/>
        <v>0</v>
      </c>
      <c r="BL154" s="8" t="s">
        <v>118</v>
      </c>
      <c r="BM154" s="270" t="s">
        <v>305</v>
      </c>
    </row>
    <row r="155" spans="1:65" s="33" customFormat="1" ht="16.5" customHeight="1">
      <c r="A155" s="27"/>
      <c r="B155" s="28"/>
      <c r="C155" s="285" t="s">
        <v>308</v>
      </c>
      <c r="D155" s="285" t="s">
        <v>184</v>
      </c>
      <c r="E155" s="286" t="s">
        <v>486</v>
      </c>
      <c r="F155" s="287" t="s">
        <v>487</v>
      </c>
      <c r="G155" s="288" t="s">
        <v>134</v>
      </c>
      <c r="H155" s="289">
        <v>24</v>
      </c>
      <c r="I155" s="298"/>
      <c r="J155" s="290">
        <f t="shared" si="10"/>
        <v>0</v>
      </c>
      <c r="K155" s="287"/>
      <c r="L155" s="291"/>
      <c r="M155" s="292" t="s">
        <v>1</v>
      </c>
      <c r="N155" s="293" t="s">
        <v>33</v>
      </c>
      <c r="O155" s="268">
        <v>0.016</v>
      </c>
      <c r="P155" s="268">
        <f t="shared" si="11"/>
        <v>0.384</v>
      </c>
      <c r="Q155" s="268">
        <v>0</v>
      </c>
      <c r="R155" s="268">
        <f t="shared" si="12"/>
        <v>0</v>
      </c>
      <c r="S155" s="268">
        <v>0</v>
      </c>
      <c r="T155" s="269">
        <f t="shared" si="13"/>
        <v>0</v>
      </c>
      <c r="U155" s="27"/>
      <c r="V155" s="27"/>
      <c r="W155" s="27"/>
      <c r="X155" s="27"/>
      <c r="Y155" s="27"/>
      <c r="Z155" s="27"/>
      <c r="AA155" s="27"/>
      <c r="AB155" s="27"/>
      <c r="AC155" s="27"/>
      <c r="AD155" s="27"/>
      <c r="AE155" s="27"/>
      <c r="AR155" s="270" t="s">
        <v>118</v>
      </c>
      <c r="AT155" s="270" t="s">
        <v>113</v>
      </c>
      <c r="AU155" s="270" t="s">
        <v>77</v>
      </c>
      <c r="AY155" s="8" t="s">
        <v>111</v>
      </c>
      <c r="BE155" s="271">
        <f t="shared" si="14"/>
        <v>0</v>
      </c>
      <c r="BF155" s="271">
        <f t="shared" si="15"/>
        <v>0</v>
      </c>
      <c r="BG155" s="271">
        <f t="shared" si="16"/>
        <v>0</v>
      </c>
      <c r="BH155" s="271">
        <f t="shared" si="17"/>
        <v>0</v>
      </c>
      <c r="BI155" s="271">
        <f t="shared" si="18"/>
        <v>0</v>
      </c>
      <c r="BJ155" s="8" t="s">
        <v>75</v>
      </c>
      <c r="BK155" s="271">
        <f t="shared" si="19"/>
        <v>0</v>
      </c>
      <c r="BL155" s="8" t="s">
        <v>118</v>
      </c>
      <c r="BM155" s="270" t="s">
        <v>311</v>
      </c>
    </row>
    <row r="156" spans="1:65" s="33" customFormat="1" ht="16.5" customHeight="1">
      <c r="A156" s="27"/>
      <c r="B156" s="28"/>
      <c r="C156" s="260" t="s">
        <v>315</v>
      </c>
      <c r="D156" s="260" t="s">
        <v>113</v>
      </c>
      <c r="E156" s="261" t="s">
        <v>488</v>
      </c>
      <c r="F156" s="262" t="s">
        <v>489</v>
      </c>
      <c r="G156" s="263" t="s">
        <v>259</v>
      </c>
      <c r="H156" s="264">
        <v>2</v>
      </c>
      <c r="I156" s="297"/>
      <c r="J156" s="265">
        <f t="shared" si="10"/>
        <v>0</v>
      </c>
      <c r="K156" s="262"/>
      <c r="L156" s="28"/>
      <c r="M156" s="266" t="s">
        <v>1</v>
      </c>
      <c r="N156" s="267" t="s">
        <v>33</v>
      </c>
      <c r="O156" s="268">
        <v>0.083</v>
      </c>
      <c r="P156" s="268">
        <f t="shared" si="11"/>
        <v>0.166</v>
      </c>
      <c r="Q156" s="268">
        <v>1E-05</v>
      </c>
      <c r="R156" s="268">
        <f t="shared" si="12"/>
        <v>2E-05</v>
      </c>
      <c r="S156" s="268">
        <v>0</v>
      </c>
      <c r="T156" s="269">
        <f t="shared" si="13"/>
        <v>0</v>
      </c>
      <c r="U156" s="27"/>
      <c r="V156" s="27"/>
      <c r="W156" s="27"/>
      <c r="X156" s="27"/>
      <c r="Y156" s="27"/>
      <c r="Z156" s="27"/>
      <c r="AA156" s="27"/>
      <c r="AB156" s="27"/>
      <c r="AC156" s="27"/>
      <c r="AD156" s="27"/>
      <c r="AE156" s="27"/>
      <c r="AR156" s="270" t="s">
        <v>118</v>
      </c>
      <c r="AT156" s="270" t="s">
        <v>113</v>
      </c>
      <c r="AU156" s="270" t="s">
        <v>77</v>
      </c>
      <c r="AY156" s="8" t="s">
        <v>111</v>
      </c>
      <c r="BE156" s="271">
        <f t="shared" si="14"/>
        <v>0</v>
      </c>
      <c r="BF156" s="271">
        <f t="shared" si="15"/>
        <v>0</v>
      </c>
      <c r="BG156" s="271">
        <f t="shared" si="16"/>
        <v>0</v>
      </c>
      <c r="BH156" s="271">
        <f t="shared" si="17"/>
        <v>0</v>
      </c>
      <c r="BI156" s="271">
        <f t="shared" si="18"/>
        <v>0</v>
      </c>
      <c r="BJ156" s="8" t="s">
        <v>75</v>
      </c>
      <c r="BK156" s="271">
        <f t="shared" si="19"/>
        <v>0</v>
      </c>
      <c r="BL156" s="8" t="s">
        <v>118</v>
      </c>
      <c r="BM156" s="270" t="s">
        <v>318</v>
      </c>
    </row>
    <row r="157" spans="1:65" s="33" customFormat="1" ht="16.5" customHeight="1">
      <c r="A157" s="27"/>
      <c r="B157" s="28"/>
      <c r="C157" s="285" t="s">
        <v>320</v>
      </c>
      <c r="D157" s="285" t="s">
        <v>184</v>
      </c>
      <c r="E157" s="286" t="s">
        <v>490</v>
      </c>
      <c r="F157" s="287" t="s">
        <v>491</v>
      </c>
      <c r="G157" s="288" t="s">
        <v>259</v>
      </c>
      <c r="H157" s="289">
        <v>2</v>
      </c>
      <c r="I157" s="298"/>
      <c r="J157" s="290">
        <f t="shared" si="10"/>
        <v>0</v>
      </c>
      <c r="K157" s="287"/>
      <c r="L157" s="291"/>
      <c r="M157" s="292" t="s">
        <v>1</v>
      </c>
      <c r="N157" s="293" t="s">
        <v>33</v>
      </c>
      <c r="O157" s="268">
        <v>0.268</v>
      </c>
      <c r="P157" s="268">
        <f t="shared" si="11"/>
        <v>0.536</v>
      </c>
      <c r="Q157" s="268">
        <v>0.1554</v>
      </c>
      <c r="R157" s="268">
        <f t="shared" si="12"/>
        <v>0.3108</v>
      </c>
      <c r="S157" s="268">
        <v>0</v>
      </c>
      <c r="T157" s="269">
        <f t="shared" si="13"/>
        <v>0</v>
      </c>
      <c r="U157" s="27"/>
      <c r="V157" s="27"/>
      <c r="W157" s="27"/>
      <c r="X157" s="27"/>
      <c r="Y157" s="27"/>
      <c r="Z157" s="27"/>
      <c r="AA157" s="27"/>
      <c r="AB157" s="27"/>
      <c r="AC157" s="27"/>
      <c r="AD157" s="27"/>
      <c r="AE157" s="27"/>
      <c r="AR157" s="270" t="s">
        <v>118</v>
      </c>
      <c r="AT157" s="270" t="s">
        <v>113</v>
      </c>
      <c r="AU157" s="270" t="s">
        <v>77</v>
      </c>
      <c r="AY157" s="8" t="s">
        <v>111</v>
      </c>
      <c r="BE157" s="271">
        <f t="shared" si="14"/>
        <v>0</v>
      </c>
      <c r="BF157" s="271">
        <f t="shared" si="15"/>
        <v>0</v>
      </c>
      <c r="BG157" s="271">
        <f t="shared" si="16"/>
        <v>0</v>
      </c>
      <c r="BH157" s="271">
        <f t="shared" si="17"/>
        <v>0</v>
      </c>
      <c r="BI157" s="271">
        <f t="shared" si="18"/>
        <v>0</v>
      </c>
      <c r="BJ157" s="8" t="s">
        <v>75</v>
      </c>
      <c r="BK157" s="271">
        <f t="shared" si="19"/>
        <v>0</v>
      </c>
      <c r="BL157" s="8" t="s">
        <v>118</v>
      </c>
      <c r="BM157" s="270" t="s">
        <v>323</v>
      </c>
    </row>
    <row r="158" spans="1:65" s="33" customFormat="1" ht="16.5" customHeight="1">
      <c r="A158" s="27"/>
      <c r="B158" s="28"/>
      <c r="C158" s="260" t="s">
        <v>330</v>
      </c>
      <c r="D158" s="260" t="s">
        <v>113</v>
      </c>
      <c r="E158" s="261" t="s">
        <v>492</v>
      </c>
      <c r="F158" s="262" t="s">
        <v>493</v>
      </c>
      <c r="G158" s="263" t="s">
        <v>259</v>
      </c>
      <c r="H158" s="264">
        <v>2</v>
      </c>
      <c r="I158" s="297"/>
      <c r="J158" s="265">
        <f t="shared" si="10"/>
        <v>0</v>
      </c>
      <c r="K158" s="262"/>
      <c r="L158" s="28"/>
      <c r="M158" s="266" t="s">
        <v>1</v>
      </c>
      <c r="N158" s="267" t="s">
        <v>33</v>
      </c>
      <c r="O158" s="268">
        <v>0.271</v>
      </c>
      <c r="P158" s="268">
        <f t="shared" si="11"/>
        <v>0.542</v>
      </c>
      <c r="Q158" s="268">
        <v>0.16849</v>
      </c>
      <c r="R158" s="268">
        <f t="shared" si="12"/>
        <v>0.33698</v>
      </c>
      <c r="S158" s="268">
        <v>0</v>
      </c>
      <c r="T158" s="269">
        <f t="shared" si="13"/>
        <v>0</v>
      </c>
      <c r="U158" s="27"/>
      <c r="V158" s="27"/>
      <c r="W158" s="27"/>
      <c r="X158" s="27"/>
      <c r="Y158" s="27"/>
      <c r="Z158" s="27"/>
      <c r="AA158" s="27"/>
      <c r="AB158" s="27"/>
      <c r="AC158" s="27"/>
      <c r="AD158" s="27"/>
      <c r="AE158" s="27"/>
      <c r="AR158" s="270" t="s">
        <v>118</v>
      </c>
      <c r="AT158" s="270" t="s">
        <v>113</v>
      </c>
      <c r="AU158" s="270" t="s">
        <v>77</v>
      </c>
      <c r="AY158" s="8" t="s">
        <v>111</v>
      </c>
      <c r="BE158" s="271">
        <f t="shared" si="14"/>
        <v>0</v>
      </c>
      <c r="BF158" s="271">
        <f t="shared" si="15"/>
        <v>0</v>
      </c>
      <c r="BG158" s="271">
        <f t="shared" si="16"/>
        <v>0</v>
      </c>
      <c r="BH158" s="271">
        <f t="shared" si="17"/>
        <v>0</v>
      </c>
      <c r="BI158" s="271">
        <f t="shared" si="18"/>
        <v>0</v>
      </c>
      <c r="BJ158" s="8" t="s">
        <v>75</v>
      </c>
      <c r="BK158" s="271">
        <f t="shared" si="19"/>
        <v>0</v>
      </c>
      <c r="BL158" s="8" t="s">
        <v>118</v>
      </c>
      <c r="BM158" s="270" t="s">
        <v>333</v>
      </c>
    </row>
    <row r="159" spans="1:65" s="33" customFormat="1" ht="16.5" customHeight="1">
      <c r="A159" s="27"/>
      <c r="B159" s="28"/>
      <c r="C159" s="285" t="s">
        <v>336</v>
      </c>
      <c r="D159" s="285" t="s">
        <v>184</v>
      </c>
      <c r="E159" s="286" t="s">
        <v>494</v>
      </c>
      <c r="F159" s="287" t="s">
        <v>495</v>
      </c>
      <c r="G159" s="288" t="s">
        <v>259</v>
      </c>
      <c r="H159" s="289">
        <v>2</v>
      </c>
      <c r="I159" s="298"/>
      <c r="J159" s="290">
        <f t="shared" si="10"/>
        <v>0</v>
      </c>
      <c r="K159" s="287"/>
      <c r="L159" s="291"/>
      <c r="M159" s="292" t="s">
        <v>1</v>
      </c>
      <c r="N159" s="293" t="s">
        <v>33</v>
      </c>
      <c r="O159" s="268">
        <v>0</v>
      </c>
      <c r="P159" s="268">
        <f t="shared" si="11"/>
        <v>0</v>
      </c>
      <c r="Q159" s="268">
        <v>0.061</v>
      </c>
      <c r="R159" s="268">
        <f t="shared" si="12"/>
        <v>0.122</v>
      </c>
      <c r="S159" s="268">
        <v>0</v>
      </c>
      <c r="T159" s="269">
        <f t="shared" si="13"/>
        <v>0</v>
      </c>
      <c r="U159" s="27"/>
      <c r="V159" s="27"/>
      <c r="W159" s="27"/>
      <c r="X159" s="27"/>
      <c r="Y159" s="27"/>
      <c r="Z159" s="27"/>
      <c r="AA159" s="27"/>
      <c r="AB159" s="27"/>
      <c r="AC159" s="27"/>
      <c r="AD159" s="27"/>
      <c r="AE159" s="27"/>
      <c r="AR159" s="270" t="s">
        <v>163</v>
      </c>
      <c r="AT159" s="270" t="s">
        <v>184</v>
      </c>
      <c r="AU159" s="270" t="s">
        <v>77</v>
      </c>
      <c r="AY159" s="8" t="s">
        <v>111</v>
      </c>
      <c r="BE159" s="271">
        <f t="shared" si="14"/>
        <v>0</v>
      </c>
      <c r="BF159" s="271">
        <f t="shared" si="15"/>
        <v>0</v>
      </c>
      <c r="BG159" s="271">
        <f t="shared" si="16"/>
        <v>0</v>
      </c>
      <c r="BH159" s="271">
        <f t="shared" si="17"/>
        <v>0</v>
      </c>
      <c r="BI159" s="271">
        <f t="shared" si="18"/>
        <v>0</v>
      </c>
      <c r="BJ159" s="8" t="s">
        <v>75</v>
      </c>
      <c r="BK159" s="271">
        <f t="shared" si="19"/>
        <v>0</v>
      </c>
      <c r="BL159" s="8" t="s">
        <v>118</v>
      </c>
      <c r="BM159" s="270" t="s">
        <v>339</v>
      </c>
    </row>
    <row r="160" spans="1:65" s="33" customFormat="1" ht="16.5" customHeight="1">
      <c r="A160" s="27"/>
      <c r="B160" s="28"/>
      <c r="C160" s="260" t="s">
        <v>341</v>
      </c>
      <c r="D160" s="260" t="s">
        <v>113</v>
      </c>
      <c r="E160" s="261" t="s">
        <v>496</v>
      </c>
      <c r="F160" s="262" t="s">
        <v>497</v>
      </c>
      <c r="G160" s="263" t="s">
        <v>259</v>
      </c>
      <c r="H160" s="264">
        <v>2</v>
      </c>
      <c r="I160" s="297"/>
      <c r="J160" s="265">
        <f t="shared" si="10"/>
        <v>0</v>
      </c>
      <c r="K160" s="262"/>
      <c r="L160" s="28"/>
      <c r="M160" s="266" t="s">
        <v>1</v>
      </c>
      <c r="N160" s="267" t="s">
        <v>33</v>
      </c>
      <c r="O160" s="268">
        <v>0.14</v>
      </c>
      <c r="P160" s="268">
        <f t="shared" si="11"/>
        <v>0.28</v>
      </c>
      <c r="Q160" s="268">
        <v>0.10095</v>
      </c>
      <c r="R160" s="268">
        <f t="shared" si="12"/>
        <v>0.2019</v>
      </c>
      <c r="S160" s="268">
        <v>0</v>
      </c>
      <c r="T160" s="269">
        <f t="shared" si="13"/>
        <v>0</v>
      </c>
      <c r="U160" s="27"/>
      <c r="V160" s="27"/>
      <c r="W160" s="27"/>
      <c r="X160" s="27"/>
      <c r="Y160" s="27"/>
      <c r="Z160" s="27"/>
      <c r="AA160" s="27"/>
      <c r="AB160" s="27"/>
      <c r="AC160" s="27"/>
      <c r="AD160" s="27"/>
      <c r="AE160" s="27"/>
      <c r="AR160" s="270" t="s">
        <v>118</v>
      </c>
      <c r="AT160" s="270" t="s">
        <v>113</v>
      </c>
      <c r="AU160" s="270" t="s">
        <v>77</v>
      </c>
      <c r="AY160" s="8" t="s">
        <v>111</v>
      </c>
      <c r="BE160" s="271">
        <f t="shared" si="14"/>
        <v>0</v>
      </c>
      <c r="BF160" s="271">
        <f t="shared" si="15"/>
        <v>0</v>
      </c>
      <c r="BG160" s="271">
        <f t="shared" si="16"/>
        <v>0</v>
      </c>
      <c r="BH160" s="271">
        <f t="shared" si="17"/>
        <v>0</v>
      </c>
      <c r="BI160" s="271">
        <f t="shared" si="18"/>
        <v>0</v>
      </c>
      <c r="BJ160" s="8" t="s">
        <v>75</v>
      </c>
      <c r="BK160" s="271">
        <f t="shared" si="19"/>
        <v>0</v>
      </c>
      <c r="BL160" s="8" t="s">
        <v>118</v>
      </c>
      <c r="BM160" s="270" t="s">
        <v>344</v>
      </c>
    </row>
    <row r="161" spans="1:65" s="33" customFormat="1" ht="16.5" customHeight="1">
      <c r="A161" s="27"/>
      <c r="B161" s="28"/>
      <c r="C161" s="285" t="s">
        <v>347</v>
      </c>
      <c r="D161" s="285" t="s">
        <v>184</v>
      </c>
      <c r="E161" s="286" t="s">
        <v>498</v>
      </c>
      <c r="F161" s="287" t="s">
        <v>499</v>
      </c>
      <c r="G161" s="288" t="s">
        <v>259</v>
      </c>
      <c r="H161" s="289">
        <v>2</v>
      </c>
      <c r="I161" s="298"/>
      <c r="J161" s="290">
        <f t="shared" si="10"/>
        <v>0</v>
      </c>
      <c r="K161" s="287"/>
      <c r="L161" s="291"/>
      <c r="M161" s="292" t="s">
        <v>1</v>
      </c>
      <c r="N161" s="293" t="s">
        <v>33</v>
      </c>
      <c r="O161" s="268">
        <v>0</v>
      </c>
      <c r="P161" s="268">
        <f t="shared" si="11"/>
        <v>0</v>
      </c>
      <c r="Q161" s="268">
        <v>0.028</v>
      </c>
      <c r="R161" s="268">
        <f t="shared" si="12"/>
        <v>0.056</v>
      </c>
      <c r="S161" s="268">
        <v>0</v>
      </c>
      <c r="T161" s="269">
        <f t="shared" si="13"/>
        <v>0</v>
      </c>
      <c r="U161" s="27"/>
      <c r="V161" s="27"/>
      <c r="W161" s="27"/>
      <c r="X161" s="27"/>
      <c r="Y161" s="27"/>
      <c r="Z161" s="27"/>
      <c r="AA161" s="27"/>
      <c r="AB161" s="27"/>
      <c r="AC161" s="27"/>
      <c r="AD161" s="27"/>
      <c r="AE161" s="27"/>
      <c r="AR161" s="270" t="s">
        <v>163</v>
      </c>
      <c r="AT161" s="270" t="s">
        <v>184</v>
      </c>
      <c r="AU161" s="270" t="s">
        <v>77</v>
      </c>
      <c r="AY161" s="8" t="s">
        <v>111</v>
      </c>
      <c r="BE161" s="271">
        <f t="shared" si="14"/>
        <v>0</v>
      </c>
      <c r="BF161" s="271">
        <f t="shared" si="15"/>
        <v>0</v>
      </c>
      <c r="BG161" s="271">
        <f t="shared" si="16"/>
        <v>0</v>
      </c>
      <c r="BH161" s="271">
        <f t="shared" si="17"/>
        <v>0</v>
      </c>
      <c r="BI161" s="271">
        <f t="shared" si="18"/>
        <v>0</v>
      </c>
      <c r="BJ161" s="8" t="s">
        <v>75</v>
      </c>
      <c r="BK161" s="271">
        <f t="shared" si="19"/>
        <v>0</v>
      </c>
      <c r="BL161" s="8" t="s">
        <v>118</v>
      </c>
      <c r="BM161" s="270" t="s">
        <v>350</v>
      </c>
    </row>
    <row r="162" spans="1:65" s="33" customFormat="1" ht="16.5" customHeight="1">
      <c r="A162" s="27"/>
      <c r="B162" s="28"/>
      <c r="C162" s="260" t="s">
        <v>351</v>
      </c>
      <c r="D162" s="260" t="s">
        <v>113</v>
      </c>
      <c r="E162" s="261" t="s">
        <v>500</v>
      </c>
      <c r="F162" s="262" t="s">
        <v>501</v>
      </c>
      <c r="G162" s="263" t="s">
        <v>259</v>
      </c>
      <c r="H162" s="264">
        <v>2</v>
      </c>
      <c r="I162" s="297"/>
      <c r="J162" s="265">
        <f t="shared" si="10"/>
        <v>0</v>
      </c>
      <c r="K162" s="262"/>
      <c r="L162" s="28"/>
      <c r="M162" s="266" t="s">
        <v>1</v>
      </c>
      <c r="N162" s="267" t="s">
        <v>33</v>
      </c>
      <c r="O162" s="268">
        <v>0.12</v>
      </c>
      <c r="P162" s="268">
        <f t="shared" si="11"/>
        <v>0.24</v>
      </c>
      <c r="Q162" s="268">
        <v>0</v>
      </c>
      <c r="R162" s="268">
        <f t="shared" si="12"/>
        <v>0</v>
      </c>
      <c r="S162" s="268">
        <v>0</v>
      </c>
      <c r="T162" s="269">
        <f t="shared" si="13"/>
        <v>0</v>
      </c>
      <c r="U162" s="27"/>
      <c r="V162" s="27"/>
      <c r="W162" s="27"/>
      <c r="X162" s="27"/>
      <c r="Y162" s="27"/>
      <c r="Z162" s="27"/>
      <c r="AA162" s="27"/>
      <c r="AB162" s="27"/>
      <c r="AC162" s="27"/>
      <c r="AD162" s="27"/>
      <c r="AE162" s="27"/>
      <c r="AR162" s="270" t="s">
        <v>118</v>
      </c>
      <c r="AT162" s="270" t="s">
        <v>113</v>
      </c>
      <c r="AU162" s="270" t="s">
        <v>77</v>
      </c>
      <c r="AY162" s="8" t="s">
        <v>111</v>
      </c>
      <c r="BE162" s="271">
        <f t="shared" si="14"/>
        <v>0</v>
      </c>
      <c r="BF162" s="271">
        <f t="shared" si="15"/>
        <v>0</v>
      </c>
      <c r="BG162" s="271">
        <f t="shared" si="16"/>
        <v>0</v>
      </c>
      <c r="BH162" s="271">
        <f t="shared" si="17"/>
        <v>0</v>
      </c>
      <c r="BI162" s="271">
        <f t="shared" si="18"/>
        <v>0</v>
      </c>
      <c r="BJ162" s="8" t="s">
        <v>75</v>
      </c>
      <c r="BK162" s="271">
        <f t="shared" si="19"/>
        <v>0</v>
      </c>
      <c r="BL162" s="8" t="s">
        <v>118</v>
      </c>
      <c r="BM162" s="270" t="s">
        <v>354</v>
      </c>
    </row>
    <row r="163" spans="1:65" s="33" customFormat="1" ht="16.5" customHeight="1">
      <c r="A163" s="27"/>
      <c r="B163" s="28"/>
      <c r="C163" s="260" t="s">
        <v>365</v>
      </c>
      <c r="D163" s="260" t="s">
        <v>113</v>
      </c>
      <c r="E163" s="261" t="s">
        <v>504</v>
      </c>
      <c r="F163" s="262" t="s">
        <v>505</v>
      </c>
      <c r="G163" s="263" t="s">
        <v>134</v>
      </c>
      <c r="H163" s="264">
        <v>22</v>
      </c>
      <c r="I163" s="297"/>
      <c r="J163" s="265">
        <f t="shared" si="10"/>
        <v>0</v>
      </c>
      <c r="K163" s="262"/>
      <c r="L163" s="28"/>
      <c r="M163" s="266" t="s">
        <v>1</v>
      </c>
      <c r="N163" s="267" t="s">
        <v>33</v>
      </c>
      <c r="O163" s="268">
        <v>0.03</v>
      </c>
      <c r="P163" s="268">
        <f t="shared" si="11"/>
        <v>0.6599999999999999</v>
      </c>
      <c r="Q163" s="268">
        <v>0</v>
      </c>
      <c r="R163" s="268">
        <f t="shared" si="12"/>
        <v>0</v>
      </c>
      <c r="S163" s="268">
        <v>0</v>
      </c>
      <c r="T163" s="269">
        <f t="shared" si="13"/>
        <v>0</v>
      </c>
      <c r="U163" s="27"/>
      <c r="V163" s="27"/>
      <c r="W163" s="27"/>
      <c r="X163" s="27"/>
      <c r="Y163" s="27"/>
      <c r="Z163" s="27"/>
      <c r="AA163" s="27"/>
      <c r="AB163" s="27"/>
      <c r="AC163" s="27"/>
      <c r="AD163" s="27"/>
      <c r="AE163" s="27"/>
      <c r="AR163" s="270" t="s">
        <v>118</v>
      </c>
      <c r="AT163" s="270" t="s">
        <v>113</v>
      </c>
      <c r="AU163" s="270" t="s">
        <v>77</v>
      </c>
      <c r="AY163" s="8" t="s">
        <v>111</v>
      </c>
      <c r="BE163" s="271">
        <f t="shared" si="14"/>
        <v>0</v>
      </c>
      <c r="BF163" s="271">
        <f t="shared" si="15"/>
        <v>0</v>
      </c>
      <c r="BG163" s="271">
        <f t="shared" si="16"/>
        <v>0</v>
      </c>
      <c r="BH163" s="271">
        <f t="shared" si="17"/>
        <v>0</v>
      </c>
      <c r="BI163" s="271">
        <f t="shared" si="18"/>
        <v>0</v>
      </c>
      <c r="BJ163" s="8" t="s">
        <v>75</v>
      </c>
      <c r="BK163" s="271">
        <f t="shared" si="19"/>
        <v>0</v>
      </c>
      <c r="BL163" s="8" t="s">
        <v>118</v>
      </c>
      <c r="BM163" s="270" t="s">
        <v>368</v>
      </c>
    </row>
    <row r="164" spans="1:65" s="33" customFormat="1" ht="16.5" customHeight="1">
      <c r="A164" s="27"/>
      <c r="B164" s="28"/>
      <c r="C164" s="260" t="s">
        <v>371</v>
      </c>
      <c r="D164" s="260" t="s">
        <v>113</v>
      </c>
      <c r="E164" s="261" t="s">
        <v>506</v>
      </c>
      <c r="F164" s="262" t="s">
        <v>507</v>
      </c>
      <c r="G164" s="263" t="s">
        <v>259</v>
      </c>
      <c r="H164" s="264">
        <v>2</v>
      </c>
      <c r="I164" s="297"/>
      <c r="J164" s="265">
        <f t="shared" si="10"/>
        <v>0</v>
      </c>
      <c r="K164" s="262"/>
      <c r="L164" s="28"/>
      <c r="M164" s="266" t="s">
        <v>1</v>
      </c>
      <c r="N164" s="267" t="s">
        <v>33</v>
      </c>
      <c r="O164" s="268">
        <v>0.003</v>
      </c>
      <c r="P164" s="268">
        <f t="shared" si="11"/>
        <v>0.006</v>
      </c>
      <c r="Q164" s="268">
        <v>0</v>
      </c>
      <c r="R164" s="268">
        <f t="shared" si="12"/>
        <v>0</v>
      </c>
      <c r="S164" s="268">
        <v>0</v>
      </c>
      <c r="T164" s="269">
        <f t="shared" si="13"/>
        <v>0</v>
      </c>
      <c r="U164" s="27"/>
      <c r="V164" s="27"/>
      <c r="W164" s="27"/>
      <c r="X164" s="27"/>
      <c r="Y164" s="27"/>
      <c r="Z164" s="27"/>
      <c r="AA164" s="27"/>
      <c r="AB164" s="27"/>
      <c r="AC164" s="27"/>
      <c r="AD164" s="27"/>
      <c r="AE164" s="27"/>
      <c r="AR164" s="270" t="s">
        <v>118</v>
      </c>
      <c r="AT164" s="270" t="s">
        <v>113</v>
      </c>
      <c r="AU164" s="270" t="s">
        <v>77</v>
      </c>
      <c r="AY164" s="8" t="s">
        <v>111</v>
      </c>
      <c r="BE164" s="271">
        <f t="shared" si="14"/>
        <v>0</v>
      </c>
      <c r="BF164" s="271">
        <f t="shared" si="15"/>
        <v>0</v>
      </c>
      <c r="BG164" s="271">
        <f t="shared" si="16"/>
        <v>0</v>
      </c>
      <c r="BH164" s="271">
        <f t="shared" si="17"/>
        <v>0</v>
      </c>
      <c r="BI164" s="271">
        <f t="shared" si="18"/>
        <v>0</v>
      </c>
      <c r="BJ164" s="8" t="s">
        <v>75</v>
      </c>
      <c r="BK164" s="271">
        <f t="shared" si="19"/>
        <v>0</v>
      </c>
      <c r="BL164" s="8" t="s">
        <v>118</v>
      </c>
      <c r="BM164" s="270" t="s">
        <v>374</v>
      </c>
    </row>
    <row r="165" spans="1:65" s="33" customFormat="1" ht="16.5" customHeight="1">
      <c r="A165" s="27"/>
      <c r="B165" s="28"/>
      <c r="C165" s="285" t="s">
        <v>357</v>
      </c>
      <c r="D165" s="285" t="s">
        <v>184</v>
      </c>
      <c r="E165" s="286" t="s">
        <v>502</v>
      </c>
      <c r="F165" s="287" t="s">
        <v>503</v>
      </c>
      <c r="G165" s="288" t="s">
        <v>259</v>
      </c>
      <c r="H165" s="289">
        <v>2</v>
      </c>
      <c r="I165" s="298"/>
      <c r="J165" s="290">
        <f t="shared" si="10"/>
        <v>0</v>
      </c>
      <c r="K165" s="287"/>
      <c r="L165" s="291"/>
      <c r="M165" s="292" t="s">
        <v>1</v>
      </c>
      <c r="N165" s="293" t="s">
        <v>33</v>
      </c>
      <c r="O165" s="268">
        <v>0.147</v>
      </c>
      <c r="P165" s="268">
        <f t="shared" si="11"/>
        <v>0.294</v>
      </c>
      <c r="Q165" s="268">
        <v>0.00022</v>
      </c>
      <c r="R165" s="268">
        <f t="shared" si="12"/>
        <v>0.00044</v>
      </c>
      <c r="S165" s="268">
        <v>0</v>
      </c>
      <c r="T165" s="269">
        <f t="shared" si="13"/>
        <v>0</v>
      </c>
      <c r="U165" s="27"/>
      <c r="V165" s="27"/>
      <c r="W165" s="27"/>
      <c r="X165" s="27"/>
      <c r="Y165" s="27"/>
      <c r="Z165" s="27"/>
      <c r="AA165" s="27"/>
      <c r="AB165" s="27"/>
      <c r="AC165" s="27"/>
      <c r="AD165" s="27"/>
      <c r="AE165" s="27"/>
      <c r="AR165" s="270" t="s">
        <v>118</v>
      </c>
      <c r="AT165" s="270" t="s">
        <v>113</v>
      </c>
      <c r="AU165" s="270" t="s">
        <v>77</v>
      </c>
      <c r="AY165" s="8" t="s">
        <v>111</v>
      </c>
      <c r="BE165" s="271">
        <f t="shared" si="14"/>
        <v>0</v>
      </c>
      <c r="BF165" s="271">
        <f t="shared" si="15"/>
        <v>0</v>
      </c>
      <c r="BG165" s="271">
        <f t="shared" si="16"/>
        <v>0</v>
      </c>
      <c r="BH165" s="271">
        <f t="shared" si="17"/>
        <v>0</v>
      </c>
      <c r="BI165" s="271">
        <f t="shared" si="18"/>
        <v>0</v>
      </c>
      <c r="BJ165" s="8" t="s">
        <v>75</v>
      </c>
      <c r="BK165" s="271">
        <f t="shared" si="19"/>
        <v>0</v>
      </c>
      <c r="BL165" s="8" t="s">
        <v>118</v>
      </c>
      <c r="BM165" s="270" t="s">
        <v>360</v>
      </c>
    </row>
    <row r="166" spans="1:65" s="33" customFormat="1" ht="16.5" customHeight="1">
      <c r="A166" s="27"/>
      <c r="B166" s="28"/>
      <c r="C166" s="260" t="s">
        <v>377</v>
      </c>
      <c r="D166" s="260" t="s">
        <v>113</v>
      </c>
      <c r="E166" s="261" t="s">
        <v>508</v>
      </c>
      <c r="F166" s="262" t="s">
        <v>509</v>
      </c>
      <c r="G166" s="263" t="s">
        <v>134</v>
      </c>
      <c r="H166" s="264">
        <v>19</v>
      </c>
      <c r="I166" s="297"/>
      <c r="J166" s="265">
        <f t="shared" si="10"/>
        <v>0</v>
      </c>
      <c r="K166" s="262"/>
      <c r="L166" s="28"/>
      <c r="M166" s="266" t="s">
        <v>1</v>
      </c>
      <c r="N166" s="267" t="s">
        <v>33</v>
      </c>
      <c r="O166" s="268">
        <v>0</v>
      </c>
      <c r="P166" s="268">
        <f t="shared" si="11"/>
        <v>0</v>
      </c>
      <c r="Q166" s="268">
        <v>0</v>
      </c>
      <c r="R166" s="268">
        <f t="shared" si="12"/>
        <v>0</v>
      </c>
      <c r="S166" s="268">
        <v>0</v>
      </c>
      <c r="T166" s="269">
        <f t="shared" si="13"/>
        <v>0</v>
      </c>
      <c r="U166" s="27"/>
      <c r="V166" s="27"/>
      <c r="W166" s="27"/>
      <c r="X166" s="27"/>
      <c r="Y166" s="27"/>
      <c r="Z166" s="27"/>
      <c r="AA166" s="27"/>
      <c r="AB166" s="27"/>
      <c r="AC166" s="27"/>
      <c r="AD166" s="27"/>
      <c r="AE166" s="27"/>
      <c r="AR166" s="270" t="s">
        <v>118</v>
      </c>
      <c r="AT166" s="270" t="s">
        <v>113</v>
      </c>
      <c r="AU166" s="270" t="s">
        <v>77</v>
      </c>
      <c r="AY166" s="8" t="s">
        <v>111</v>
      </c>
      <c r="BE166" s="271">
        <f t="shared" si="14"/>
        <v>0</v>
      </c>
      <c r="BF166" s="271">
        <f t="shared" si="15"/>
        <v>0</v>
      </c>
      <c r="BG166" s="271">
        <f t="shared" si="16"/>
        <v>0</v>
      </c>
      <c r="BH166" s="271">
        <f t="shared" si="17"/>
        <v>0</v>
      </c>
      <c r="BI166" s="271">
        <f t="shared" si="18"/>
        <v>0</v>
      </c>
      <c r="BJ166" s="8" t="s">
        <v>75</v>
      </c>
      <c r="BK166" s="271">
        <f t="shared" si="19"/>
        <v>0</v>
      </c>
      <c r="BL166" s="8" t="s">
        <v>118</v>
      </c>
      <c r="BM166" s="270" t="s">
        <v>380</v>
      </c>
    </row>
    <row r="167" spans="1:65" s="33" customFormat="1" ht="16.5" customHeight="1">
      <c r="A167" s="27"/>
      <c r="B167" s="28"/>
      <c r="C167" s="285" t="s">
        <v>384</v>
      </c>
      <c r="D167" s="285" t="s">
        <v>184</v>
      </c>
      <c r="E167" s="286" t="s">
        <v>510</v>
      </c>
      <c r="F167" s="287" t="s">
        <v>511</v>
      </c>
      <c r="G167" s="288" t="s">
        <v>134</v>
      </c>
      <c r="H167" s="289">
        <v>19</v>
      </c>
      <c r="I167" s="298"/>
      <c r="J167" s="290">
        <f t="shared" si="10"/>
        <v>0</v>
      </c>
      <c r="K167" s="287"/>
      <c r="L167" s="291"/>
      <c r="M167" s="292" t="s">
        <v>1</v>
      </c>
      <c r="N167" s="293" t="s">
        <v>33</v>
      </c>
      <c r="O167" s="268">
        <v>0</v>
      </c>
      <c r="P167" s="268">
        <f t="shared" si="11"/>
        <v>0</v>
      </c>
      <c r="Q167" s="268">
        <v>0</v>
      </c>
      <c r="R167" s="268">
        <f t="shared" si="12"/>
        <v>0</v>
      </c>
      <c r="S167" s="268">
        <v>0</v>
      </c>
      <c r="T167" s="269">
        <f t="shared" si="13"/>
        <v>0</v>
      </c>
      <c r="U167" s="27"/>
      <c r="V167" s="27"/>
      <c r="W167" s="27"/>
      <c r="X167" s="27"/>
      <c r="Y167" s="27"/>
      <c r="Z167" s="27"/>
      <c r="AA167" s="27"/>
      <c r="AB167" s="27"/>
      <c r="AC167" s="27"/>
      <c r="AD167" s="27"/>
      <c r="AE167" s="27"/>
      <c r="AR167" s="270" t="s">
        <v>118</v>
      </c>
      <c r="AT167" s="270" t="s">
        <v>113</v>
      </c>
      <c r="AU167" s="270" t="s">
        <v>77</v>
      </c>
      <c r="AY167" s="8" t="s">
        <v>111</v>
      </c>
      <c r="BE167" s="271">
        <f t="shared" si="14"/>
        <v>0</v>
      </c>
      <c r="BF167" s="271">
        <f t="shared" si="15"/>
        <v>0</v>
      </c>
      <c r="BG167" s="271">
        <f t="shared" si="16"/>
        <v>0</v>
      </c>
      <c r="BH167" s="271">
        <f t="shared" si="17"/>
        <v>0</v>
      </c>
      <c r="BI167" s="271">
        <f t="shared" si="18"/>
        <v>0</v>
      </c>
      <c r="BJ167" s="8" t="s">
        <v>75</v>
      </c>
      <c r="BK167" s="271">
        <f t="shared" si="19"/>
        <v>0</v>
      </c>
      <c r="BL167" s="8" t="s">
        <v>118</v>
      </c>
      <c r="BM167" s="270" t="s">
        <v>387</v>
      </c>
    </row>
    <row r="168" spans="1:65" s="33" customFormat="1" ht="16.5" customHeight="1">
      <c r="A168" s="27"/>
      <c r="B168" s="28"/>
      <c r="C168" s="260" t="s">
        <v>391</v>
      </c>
      <c r="D168" s="260" t="s">
        <v>113</v>
      </c>
      <c r="E168" s="261" t="s">
        <v>512</v>
      </c>
      <c r="F168" s="262" t="s">
        <v>513</v>
      </c>
      <c r="G168" s="263" t="s">
        <v>514</v>
      </c>
      <c r="H168" s="264">
        <v>1</v>
      </c>
      <c r="I168" s="297"/>
      <c r="J168" s="265">
        <f t="shared" si="10"/>
        <v>0</v>
      </c>
      <c r="K168" s="262"/>
      <c r="L168" s="28"/>
      <c r="M168" s="266" t="s">
        <v>1</v>
      </c>
      <c r="N168" s="267" t="s">
        <v>33</v>
      </c>
      <c r="O168" s="268">
        <v>0.397</v>
      </c>
      <c r="P168" s="268">
        <f t="shared" si="11"/>
        <v>0.397</v>
      </c>
      <c r="Q168" s="268">
        <v>0</v>
      </c>
      <c r="R168" s="268">
        <f t="shared" si="12"/>
        <v>0</v>
      </c>
      <c r="S168" s="268">
        <v>0</v>
      </c>
      <c r="T168" s="269">
        <f t="shared" si="13"/>
        <v>0</v>
      </c>
      <c r="U168" s="27"/>
      <c r="V168" s="27"/>
      <c r="W168" s="27"/>
      <c r="X168" s="27"/>
      <c r="Y168" s="27"/>
      <c r="Z168" s="27"/>
      <c r="AA168" s="27"/>
      <c r="AB168" s="27"/>
      <c r="AC168" s="27"/>
      <c r="AD168" s="27"/>
      <c r="AE168" s="27"/>
      <c r="AR168" s="270" t="s">
        <v>118</v>
      </c>
      <c r="AT168" s="270" t="s">
        <v>113</v>
      </c>
      <c r="AU168" s="270" t="s">
        <v>77</v>
      </c>
      <c r="AY168" s="8" t="s">
        <v>111</v>
      </c>
      <c r="BE168" s="271">
        <f t="shared" si="14"/>
        <v>0</v>
      </c>
      <c r="BF168" s="271">
        <f t="shared" si="15"/>
        <v>0</v>
      </c>
      <c r="BG168" s="271">
        <f t="shared" si="16"/>
        <v>0</v>
      </c>
      <c r="BH168" s="271">
        <f t="shared" si="17"/>
        <v>0</v>
      </c>
      <c r="BI168" s="271">
        <f t="shared" si="18"/>
        <v>0</v>
      </c>
      <c r="BJ168" s="8" t="s">
        <v>75</v>
      </c>
      <c r="BK168" s="271">
        <f t="shared" si="19"/>
        <v>0</v>
      </c>
      <c r="BL168" s="8" t="s">
        <v>118</v>
      </c>
      <c r="BM168" s="270" t="s">
        <v>394</v>
      </c>
    </row>
    <row r="169" spans="1:65" s="33" customFormat="1" ht="16.5" customHeight="1">
      <c r="A169" s="27"/>
      <c r="B169" s="28"/>
      <c r="C169" s="260" t="s">
        <v>391</v>
      </c>
      <c r="D169" s="260" t="s">
        <v>113</v>
      </c>
      <c r="E169" s="261" t="s">
        <v>515</v>
      </c>
      <c r="F169" s="262" t="s">
        <v>516</v>
      </c>
      <c r="G169" s="263" t="s">
        <v>517</v>
      </c>
      <c r="H169" s="264">
        <v>2</v>
      </c>
      <c r="I169" s="297"/>
      <c r="J169" s="265">
        <f t="shared" si="10"/>
        <v>0</v>
      </c>
      <c r="K169" s="262"/>
      <c r="L169" s="28"/>
      <c r="M169" s="266" t="s">
        <v>1</v>
      </c>
      <c r="N169" s="267" t="s">
        <v>33</v>
      </c>
      <c r="O169" s="268">
        <v>0.397</v>
      </c>
      <c r="P169" s="268">
        <f t="shared" si="11"/>
        <v>0.794</v>
      </c>
      <c r="Q169" s="268">
        <v>0</v>
      </c>
      <c r="R169" s="268">
        <f t="shared" si="12"/>
        <v>0</v>
      </c>
      <c r="S169" s="268">
        <v>0</v>
      </c>
      <c r="T169" s="269">
        <f t="shared" si="13"/>
        <v>0</v>
      </c>
      <c r="U169" s="27"/>
      <c r="V169" s="27"/>
      <c r="W169" s="27"/>
      <c r="X169" s="27"/>
      <c r="Y169" s="27"/>
      <c r="Z169" s="27"/>
      <c r="AA169" s="27"/>
      <c r="AB169" s="27"/>
      <c r="AC169" s="27"/>
      <c r="AD169" s="27"/>
      <c r="AE169" s="27"/>
      <c r="AR169" s="270" t="s">
        <v>118</v>
      </c>
      <c r="AT169" s="270" t="s">
        <v>113</v>
      </c>
      <c r="AU169" s="270" t="s">
        <v>77</v>
      </c>
      <c r="AY169" s="8" t="s">
        <v>111</v>
      </c>
      <c r="BE169" s="271">
        <f t="shared" si="14"/>
        <v>0</v>
      </c>
      <c r="BF169" s="271">
        <f t="shared" si="15"/>
        <v>0</v>
      </c>
      <c r="BG169" s="271">
        <f t="shared" si="16"/>
        <v>0</v>
      </c>
      <c r="BH169" s="271">
        <f t="shared" si="17"/>
        <v>0</v>
      </c>
      <c r="BI169" s="271">
        <f t="shared" si="18"/>
        <v>0</v>
      </c>
      <c r="BJ169" s="8" t="s">
        <v>75</v>
      </c>
      <c r="BK169" s="271">
        <f t="shared" si="19"/>
        <v>0</v>
      </c>
      <c r="BL169" s="8" t="s">
        <v>118</v>
      </c>
      <c r="BM169" s="270" t="s">
        <v>394</v>
      </c>
    </row>
    <row r="170" spans="2:63" s="247" customFormat="1" ht="25.9" customHeight="1">
      <c r="B170" s="248"/>
      <c r="D170" s="249" t="s">
        <v>67</v>
      </c>
      <c r="E170" s="250" t="s">
        <v>396</v>
      </c>
      <c r="F170" s="250" t="s">
        <v>397</v>
      </c>
      <c r="J170" s="251">
        <f>BK170</f>
        <v>0</v>
      </c>
      <c r="L170" s="248"/>
      <c r="M170" s="252"/>
      <c r="N170" s="253"/>
      <c r="O170" s="253"/>
      <c r="P170" s="254" t="e">
        <f>P171+P173+#REF!</f>
        <v>#REF!</v>
      </c>
      <c r="Q170" s="253"/>
      <c r="R170" s="254" t="e">
        <f>R171+R173+#REF!</f>
        <v>#REF!</v>
      </c>
      <c r="S170" s="253"/>
      <c r="T170" s="255" t="e">
        <f>T171+T173+#REF!</f>
        <v>#REF!</v>
      </c>
      <c r="AR170" s="249" t="s">
        <v>143</v>
      </c>
      <c r="AT170" s="256" t="s">
        <v>67</v>
      </c>
      <c r="AU170" s="256" t="s">
        <v>68</v>
      </c>
      <c r="AY170" s="249" t="s">
        <v>111</v>
      </c>
      <c r="BK170" s="257">
        <f>BK171+BK173</f>
        <v>0</v>
      </c>
    </row>
    <row r="171" spans="2:63" s="247" customFormat="1" ht="22.9" customHeight="1">
      <c r="B171" s="248"/>
      <c r="D171" s="249" t="s">
        <v>67</v>
      </c>
      <c r="E171" s="258" t="s">
        <v>398</v>
      </c>
      <c r="F171" s="258" t="s">
        <v>399</v>
      </c>
      <c r="J171" s="259">
        <f>BK171</f>
        <v>0</v>
      </c>
      <c r="L171" s="248"/>
      <c r="M171" s="252"/>
      <c r="N171" s="253"/>
      <c r="O171" s="253"/>
      <c r="P171" s="254">
        <f>SUM(P172:P172)</f>
        <v>0</v>
      </c>
      <c r="Q171" s="253"/>
      <c r="R171" s="254">
        <f>SUM(R172:R172)</f>
        <v>0</v>
      </c>
      <c r="S171" s="253"/>
      <c r="T171" s="255">
        <f>SUM(T172:T172)</f>
        <v>0</v>
      </c>
      <c r="AR171" s="249" t="s">
        <v>143</v>
      </c>
      <c r="AT171" s="256" t="s">
        <v>67</v>
      </c>
      <c r="AU171" s="256" t="s">
        <v>75</v>
      </c>
      <c r="AY171" s="249" t="s">
        <v>111</v>
      </c>
      <c r="BK171" s="257">
        <f>SUM(BK172:BK172)</f>
        <v>0</v>
      </c>
    </row>
    <row r="172" spans="1:65" s="33" customFormat="1" ht="16.5" customHeight="1">
      <c r="A172" s="27"/>
      <c r="B172" s="28"/>
      <c r="C172" s="260" t="s">
        <v>400</v>
      </c>
      <c r="D172" s="260" t="s">
        <v>113</v>
      </c>
      <c r="E172" s="261" t="s">
        <v>522</v>
      </c>
      <c r="F172" s="262" t="s">
        <v>518</v>
      </c>
      <c r="G172" s="263" t="s">
        <v>403</v>
      </c>
      <c r="H172" s="264">
        <v>1</v>
      </c>
      <c r="I172" s="297"/>
      <c r="J172" s="265">
        <f>ROUND(I172*H172,2)</f>
        <v>0</v>
      </c>
      <c r="K172" s="262"/>
      <c r="L172" s="28"/>
      <c r="M172" s="266" t="s">
        <v>1</v>
      </c>
      <c r="N172" s="267" t="s">
        <v>33</v>
      </c>
      <c r="O172" s="268">
        <v>0</v>
      </c>
      <c r="P172" s="268">
        <f>O172*H172</f>
        <v>0</v>
      </c>
      <c r="Q172" s="268">
        <v>0</v>
      </c>
      <c r="R172" s="268">
        <f>Q172*H172</f>
        <v>0</v>
      </c>
      <c r="S172" s="268">
        <v>0</v>
      </c>
      <c r="T172" s="269">
        <f>S172*H172</f>
        <v>0</v>
      </c>
      <c r="U172" s="27"/>
      <c r="V172" s="27"/>
      <c r="W172" s="27"/>
      <c r="X172" s="27"/>
      <c r="Y172" s="27"/>
      <c r="Z172" s="27"/>
      <c r="AA172" s="27"/>
      <c r="AB172" s="27"/>
      <c r="AC172" s="27"/>
      <c r="AD172" s="27"/>
      <c r="AE172" s="27"/>
      <c r="AR172" s="270" t="s">
        <v>404</v>
      </c>
      <c r="AT172" s="270" t="s">
        <v>113</v>
      </c>
      <c r="AU172" s="270" t="s">
        <v>77</v>
      </c>
      <c r="AY172" s="8" t="s">
        <v>111</v>
      </c>
      <c r="BE172" s="271">
        <f>IF(N172="základní",J172,0)</f>
        <v>0</v>
      </c>
      <c r="BF172" s="271">
        <f>IF(N172="snížená",J172,0)</f>
        <v>0</v>
      </c>
      <c r="BG172" s="271">
        <f>IF(N172="zákl. přenesená",J172,0)</f>
        <v>0</v>
      </c>
      <c r="BH172" s="271">
        <f>IF(N172="sníž. přenesená",J172,0)</f>
        <v>0</v>
      </c>
      <c r="BI172" s="271">
        <f>IF(N172="nulová",J172,0)</f>
        <v>0</v>
      </c>
      <c r="BJ172" s="8" t="s">
        <v>75</v>
      </c>
      <c r="BK172" s="271">
        <f>ROUND(I172*H172,2)</f>
        <v>0</v>
      </c>
      <c r="BL172" s="8" t="s">
        <v>404</v>
      </c>
      <c r="BM172" s="270" t="s">
        <v>405</v>
      </c>
    </row>
    <row r="173" spans="2:63" s="247" customFormat="1" ht="22.9" customHeight="1">
      <c r="B173" s="248"/>
      <c r="D173" s="249" t="s">
        <v>67</v>
      </c>
      <c r="E173" s="258" t="s">
        <v>519</v>
      </c>
      <c r="F173" s="258" t="s">
        <v>520</v>
      </c>
      <c r="J173" s="259">
        <f>BK173</f>
        <v>0</v>
      </c>
      <c r="L173" s="248"/>
      <c r="M173" s="252"/>
      <c r="N173" s="253"/>
      <c r="O173" s="253"/>
      <c r="P173" s="254">
        <f>SUM(P174:P174)</f>
        <v>0</v>
      </c>
      <c r="Q173" s="253"/>
      <c r="R173" s="254">
        <f>SUM(R174:R174)</f>
        <v>0</v>
      </c>
      <c r="S173" s="253"/>
      <c r="T173" s="255">
        <f>SUM(T174:T174)</f>
        <v>0</v>
      </c>
      <c r="AR173" s="249" t="s">
        <v>143</v>
      </c>
      <c r="AT173" s="256" t="s">
        <v>67</v>
      </c>
      <c r="AU173" s="256" t="s">
        <v>75</v>
      </c>
      <c r="AY173" s="249" t="s">
        <v>111</v>
      </c>
      <c r="BK173" s="257">
        <f>SUM(BK174:BK174)</f>
        <v>0</v>
      </c>
    </row>
    <row r="174" spans="1:65" s="33" customFormat="1" ht="16.5" customHeight="1">
      <c r="A174" s="27"/>
      <c r="B174" s="28"/>
      <c r="C174" s="260" t="s">
        <v>412</v>
      </c>
      <c r="D174" s="260" t="s">
        <v>113</v>
      </c>
      <c r="E174" s="261" t="s">
        <v>521</v>
      </c>
      <c r="F174" s="262" t="s">
        <v>523</v>
      </c>
      <c r="G174" s="263" t="s">
        <v>403</v>
      </c>
      <c r="H174" s="264">
        <v>1</v>
      </c>
      <c r="I174" s="297"/>
      <c r="J174" s="265">
        <f>ROUND(I174*H174,2)</f>
        <v>0</v>
      </c>
      <c r="K174" s="262"/>
      <c r="L174" s="28"/>
      <c r="M174" s="266" t="s">
        <v>1</v>
      </c>
      <c r="N174" s="267" t="s">
        <v>33</v>
      </c>
      <c r="O174" s="268">
        <v>0</v>
      </c>
      <c r="P174" s="268">
        <f>O174*H174</f>
        <v>0</v>
      </c>
      <c r="Q174" s="268">
        <v>0</v>
      </c>
      <c r="R174" s="268">
        <f>Q174*H174</f>
        <v>0</v>
      </c>
      <c r="S174" s="268">
        <v>0</v>
      </c>
      <c r="T174" s="269">
        <f>S174*H174</f>
        <v>0</v>
      </c>
      <c r="U174" s="27"/>
      <c r="V174" s="27"/>
      <c r="W174" s="27"/>
      <c r="X174" s="27"/>
      <c r="Y174" s="27"/>
      <c r="Z174" s="27"/>
      <c r="AA174" s="27"/>
      <c r="AB174" s="27"/>
      <c r="AC174" s="27"/>
      <c r="AD174" s="27"/>
      <c r="AE174" s="27"/>
      <c r="AR174" s="270" t="s">
        <v>404</v>
      </c>
      <c r="AT174" s="270" t="s">
        <v>113</v>
      </c>
      <c r="AU174" s="270" t="s">
        <v>77</v>
      </c>
      <c r="AY174" s="8" t="s">
        <v>111</v>
      </c>
      <c r="BE174" s="271">
        <f>IF(N174="základní",J174,0)</f>
        <v>0</v>
      </c>
      <c r="BF174" s="271">
        <f>IF(N174="snížená",J174,0)</f>
        <v>0</v>
      </c>
      <c r="BG174" s="271">
        <f>IF(N174="zákl. přenesená",J174,0)</f>
        <v>0</v>
      </c>
      <c r="BH174" s="271">
        <f>IF(N174="sníž. přenesená",J174,0)</f>
        <v>0</v>
      </c>
      <c r="BI174" s="271">
        <f>IF(N174="nulová",J174,0)</f>
        <v>0</v>
      </c>
      <c r="BJ174" s="8" t="s">
        <v>75</v>
      </c>
      <c r="BK174" s="271">
        <f>ROUND(I174*H174,2)</f>
        <v>0</v>
      </c>
      <c r="BL174" s="8" t="s">
        <v>404</v>
      </c>
      <c r="BM174" s="270" t="s">
        <v>414</v>
      </c>
    </row>
    <row r="175" spans="1:31" s="33" customFormat="1" ht="6.95" customHeight="1">
      <c r="A175" s="27"/>
      <c r="B175" s="54"/>
      <c r="C175" s="55"/>
      <c r="D175" s="55"/>
      <c r="E175" s="55"/>
      <c r="F175" s="55"/>
      <c r="G175" s="55"/>
      <c r="H175" s="55"/>
      <c r="I175" s="55"/>
      <c r="J175" s="55"/>
      <c r="K175" s="55"/>
      <c r="L175" s="28"/>
      <c r="M175" s="27"/>
      <c r="O175" s="27"/>
      <c r="P175" s="27"/>
      <c r="Q175" s="27"/>
      <c r="R175" s="27"/>
      <c r="S175" s="27"/>
      <c r="T175" s="27"/>
      <c r="U175" s="27"/>
      <c r="V175" s="27"/>
      <c r="W175" s="27"/>
      <c r="X175" s="27"/>
      <c r="Y175" s="27"/>
      <c r="Z175" s="27"/>
      <c r="AA175" s="27"/>
      <c r="AB175" s="27"/>
      <c r="AC175" s="27"/>
      <c r="AD175" s="27"/>
      <c r="AE175" s="27"/>
    </row>
  </sheetData>
  <sheetProtection algorithmName="SHA-512" hashValue="E92eg6rIWoueDs/liMwXtUkesTJUTwwZzz9RvjMhH2njmH4qGvYhT+WVvYfMzIyBHb+TM+UIDYdQjVq0pLrB9A==" saltValue="vPQdg88HirYD3kYiyvrI4A==" spinCount="100000" sheet="1" objects="1" scenarios="1"/>
  <autoFilter ref="C121:K174"/>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CDE7-68F7-423B-B90C-8EF2A4B2F16A}">
  <sheetPr>
    <pageSetUpPr fitToPage="1"/>
  </sheetPr>
  <dimension ref="B2:K216"/>
  <sheetViews>
    <sheetView showGridLines="0" workbookViewId="0" topLeftCell="A1"/>
  </sheetViews>
  <sheetFormatPr defaultColWidth="9.140625" defaultRowHeight="12"/>
  <cols>
    <col min="1" max="1" width="8.28125" style="117" customWidth="1"/>
    <col min="2" max="2" width="1.7109375" style="117" customWidth="1"/>
    <col min="3" max="4" width="5.00390625" style="117" customWidth="1"/>
    <col min="5" max="5" width="11.7109375" style="117" customWidth="1"/>
    <col min="6" max="6" width="9.140625" style="117" customWidth="1"/>
    <col min="7" max="7" width="5.00390625" style="117" customWidth="1"/>
    <col min="8" max="8" width="77.8515625" style="117" customWidth="1"/>
    <col min="9" max="10" width="20.00390625" style="117" customWidth="1"/>
    <col min="11" max="11" width="1.7109375" style="117" customWidth="1"/>
    <col min="12" max="16384" width="9.28125" style="118" customWidth="1"/>
  </cols>
  <sheetData>
    <row r="1" ht="37.5" customHeight="1"/>
    <row r="2" spans="2:11" ht="7.5" customHeight="1">
      <c r="B2" s="119"/>
      <c r="C2" s="120"/>
      <c r="D2" s="120"/>
      <c r="E2" s="120"/>
      <c r="F2" s="120"/>
      <c r="G2" s="120"/>
      <c r="H2" s="120"/>
      <c r="I2" s="120"/>
      <c r="J2" s="120"/>
      <c r="K2" s="121"/>
    </row>
    <row r="3" spans="2:11" s="125" customFormat="1" ht="45" customHeight="1">
      <c r="B3" s="122"/>
      <c r="C3" s="123" t="s">
        <v>537</v>
      </c>
      <c r="D3" s="123"/>
      <c r="E3" s="123"/>
      <c r="F3" s="123"/>
      <c r="G3" s="123"/>
      <c r="H3" s="123"/>
      <c r="I3" s="123"/>
      <c r="J3" s="123"/>
      <c r="K3" s="124"/>
    </row>
    <row r="4" spans="2:11" ht="25.5" customHeight="1">
      <c r="B4" s="126"/>
      <c r="C4" s="127" t="s">
        <v>538</v>
      </c>
      <c r="D4" s="127"/>
      <c r="E4" s="127"/>
      <c r="F4" s="127"/>
      <c r="G4" s="127"/>
      <c r="H4" s="127"/>
      <c r="I4" s="127"/>
      <c r="J4" s="127"/>
      <c r="K4" s="128"/>
    </row>
    <row r="5" spans="2:11" ht="5.25" customHeight="1">
      <c r="B5" s="126"/>
      <c r="C5" s="129"/>
      <c r="D5" s="129"/>
      <c r="E5" s="129"/>
      <c r="F5" s="129"/>
      <c r="G5" s="129"/>
      <c r="H5" s="129"/>
      <c r="I5" s="129"/>
      <c r="J5" s="129"/>
      <c r="K5" s="128"/>
    </row>
    <row r="6" spans="2:11" ht="15" customHeight="1">
      <c r="B6" s="126"/>
      <c r="C6" s="130" t="s">
        <v>539</v>
      </c>
      <c r="D6" s="130"/>
      <c r="E6" s="130"/>
      <c r="F6" s="130"/>
      <c r="G6" s="130"/>
      <c r="H6" s="130"/>
      <c r="I6" s="130"/>
      <c r="J6" s="130"/>
      <c r="K6" s="128"/>
    </row>
    <row r="7" spans="2:11" ht="15" customHeight="1">
      <c r="B7" s="131"/>
      <c r="C7" s="130" t="s">
        <v>540</v>
      </c>
      <c r="D7" s="130"/>
      <c r="E7" s="130"/>
      <c r="F7" s="130"/>
      <c r="G7" s="130"/>
      <c r="H7" s="130"/>
      <c r="I7" s="130"/>
      <c r="J7" s="130"/>
      <c r="K7" s="128"/>
    </row>
    <row r="8" spans="2:11" ht="12.75" customHeight="1">
      <c r="B8" s="131"/>
      <c r="C8" s="132"/>
      <c r="D8" s="132"/>
      <c r="E8" s="132"/>
      <c r="F8" s="132"/>
      <c r="G8" s="132"/>
      <c r="H8" s="132"/>
      <c r="I8" s="132"/>
      <c r="J8" s="132"/>
      <c r="K8" s="128"/>
    </row>
    <row r="9" spans="2:11" ht="15" customHeight="1">
      <c r="B9" s="131"/>
      <c r="C9" s="130" t="s">
        <v>541</v>
      </c>
      <c r="D9" s="130"/>
      <c r="E9" s="130"/>
      <c r="F9" s="130"/>
      <c r="G9" s="130"/>
      <c r="H9" s="130"/>
      <c r="I9" s="130"/>
      <c r="J9" s="130"/>
      <c r="K9" s="128"/>
    </row>
    <row r="10" spans="2:11" ht="15" customHeight="1">
      <c r="B10" s="131"/>
      <c r="C10" s="132"/>
      <c r="D10" s="130" t="s">
        <v>542</v>
      </c>
      <c r="E10" s="130"/>
      <c r="F10" s="130"/>
      <c r="G10" s="130"/>
      <c r="H10" s="130"/>
      <c r="I10" s="130"/>
      <c r="J10" s="130"/>
      <c r="K10" s="128"/>
    </row>
    <row r="11" spans="2:11" ht="15" customHeight="1">
      <c r="B11" s="131"/>
      <c r="C11" s="133"/>
      <c r="D11" s="130" t="s">
        <v>543</v>
      </c>
      <c r="E11" s="130"/>
      <c r="F11" s="130"/>
      <c r="G11" s="130"/>
      <c r="H11" s="130"/>
      <c r="I11" s="130"/>
      <c r="J11" s="130"/>
      <c r="K11" s="128"/>
    </row>
    <row r="12" spans="2:11" ht="12.75" customHeight="1">
      <c r="B12" s="131"/>
      <c r="C12" s="133"/>
      <c r="D12" s="133"/>
      <c r="E12" s="133"/>
      <c r="F12" s="133"/>
      <c r="G12" s="133"/>
      <c r="H12" s="133"/>
      <c r="I12" s="133"/>
      <c r="J12" s="133"/>
      <c r="K12" s="128"/>
    </row>
    <row r="13" spans="2:11" ht="15" customHeight="1">
      <c r="B13" s="131"/>
      <c r="C13" s="133"/>
      <c r="D13" s="130" t="s">
        <v>544</v>
      </c>
      <c r="E13" s="130"/>
      <c r="F13" s="130"/>
      <c r="G13" s="130"/>
      <c r="H13" s="130"/>
      <c r="I13" s="130"/>
      <c r="J13" s="130"/>
      <c r="K13" s="128"/>
    </row>
    <row r="14" spans="2:11" ht="15" customHeight="1">
      <c r="B14" s="131"/>
      <c r="C14" s="133"/>
      <c r="D14" s="130" t="s">
        <v>545</v>
      </c>
      <c r="E14" s="130"/>
      <c r="F14" s="130"/>
      <c r="G14" s="130"/>
      <c r="H14" s="130"/>
      <c r="I14" s="130"/>
      <c r="J14" s="130"/>
      <c r="K14" s="128"/>
    </row>
    <row r="15" spans="2:11" ht="15" customHeight="1">
      <c r="B15" s="131"/>
      <c r="C15" s="133"/>
      <c r="D15" s="130" t="s">
        <v>546</v>
      </c>
      <c r="E15" s="130"/>
      <c r="F15" s="130"/>
      <c r="G15" s="130"/>
      <c r="H15" s="130"/>
      <c r="I15" s="130"/>
      <c r="J15" s="130"/>
      <c r="K15" s="128"/>
    </row>
    <row r="16" spans="2:11" ht="15" customHeight="1">
      <c r="B16" s="131"/>
      <c r="C16" s="133"/>
      <c r="D16" s="133"/>
      <c r="E16" s="134" t="s">
        <v>74</v>
      </c>
      <c r="F16" s="130" t="s">
        <v>547</v>
      </c>
      <c r="G16" s="130"/>
      <c r="H16" s="130"/>
      <c r="I16" s="130"/>
      <c r="J16" s="130"/>
      <c r="K16" s="128"/>
    </row>
    <row r="17" spans="2:11" ht="15" customHeight="1">
      <c r="B17" s="131"/>
      <c r="C17" s="133"/>
      <c r="D17" s="133"/>
      <c r="E17" s="134" t="s">
        <v>548</v>
      </c>
      <c r="F17" s="130" t="s">
        <v>549</v>
      </c>
      <c r="G17" s="130"/>
      <c r="H17" s="130"/>
      <c r="I17" s="130"/>
      <c r="J17" s="130"/>
      <c r="K17" s="128"/>
    </row>
    <row r="18" spans="2:11" ht="15" customHeight="1">
      <c r="B18" s="131"/>
      <c r="C18" s="133"/>
      <c r="D18" s="133"/>
      <c r="E18" s="134" t="s">
        <v>550</v>
      </c>
      <c r="F18" s="130" t="s">
        <v>551</v>
      </c>
      <c r="G18" s="130"/>
      <c r="H18" s="130"/>
      <c r="I18" s="130"/>
      <c r="J18" s="130"/>
      <c r="K18" s="128"/>
    </row>
    <row r="19" spans="2:11" ht="15" customHeight="1">
      <c r="B19" s="131"/>
      <c r="C19" s="133"/>
      <c r="D19" s="133"/>
      <c r="E19" s="134" t="s">
        <v>552</v>
      </c>
      <c r="F19" s="130" t="s">
        <v>553</v>
      </c>
      <c r="G19" s="130"/>
      <c r="H19" s="130"/>
      <c r="I19" s="130"/>
      <c r="J19" s="130"/>
      <c r="K19" s="128"/>
    </row>
    <row r="20" spans="2:11" ht="15" customHeight="1">
      <c r="B20" s="131"/>
      <c r="C20" s="133"/>
      <c r="D20" s="133"/>
      <c r="E20" s="134" t="s">
        <v>554</v>
      </c>
      <c r="F20" s="130" t="s">
        <v>555</v>
      </c>
      <c r="G20" s="130"/>
      <c r="H20" s="130"/>
      <c r="I20" s="130"/>
      <c r="J20" s="130"/>
      <c r="K20" s="128"/>
    </row>
    <row r="21" spans="2:11" ht="15" customHeight="1">
      <c r="B21" s="131"/>
      <c r="C21" s="133"/>
      <c r="D21" s="133"/>
      <c r="E21" s="134" t="s">
        <v>556</v>
      </c>
      <c r="F21" s="130" t="s">
        <v>557</v>
      </c>
      <c r="G21" s="130"/>
      <c r="H21" s="130"/>
      <c r="I21" s="130"/>
      <c r="J21" s="130"/>
      <c r="K21" s="128"/>
    </row>
    <row r="22" spans="2:11" ht="12.75" customHeight="1">
      <c r="B22" s="131"/>
      <c r="C22" s="133"/>
      <c r="D22" s="133"/>
      <c r="E22" s="133"/>
      <c r="F22" s="133"/>
      <c r="G22" s="133"/>
      <c r="H22" s="133"/>
      <c r="I22" s="133"/>
      <c r="J22" s="133"/>
      <c r="K22" s="128"/>
    </row>
    <row r="23" spans="2:11" ht="15" customHeight="1">
      <c r="B23" s="131"/>
      <c r="C23" s="130" t="s">
        <v>558</v>
      </c>
      <c r="D23" s="130"/>
      <c r="E23" s="130"/>
      <c r="F23" s="130"/>
      <c r="G23" s="130"/>
      <c r="H23" s="130"/>
      <c r="I23" s="130"/>
      <c r="J23" s="130"/>
      <c r="K23" s="128"/>
    </row>
    <row r="24" spans="2:11" ht="15" customHeight="1">
      <c r="B24" s="131"/>
      <c r="C24" s="130" t="s">
        <v>559</v>
      </c>
      <c r="D24" s="130"/>
      <c r="E24" s="130"/>
      <c r="F24" s="130"/>
      <c r="G24" s="130"/>
      <c r="H24" s="130"/>
      <c r="I24" s="130"/>
      <c r="J24" s="130"/>
      <c r="K24" s="128"/>
    </row>
    <row r="25" spans="2:11" ht="15" customHeight="1">
      <c r="B25" s="131"/>
      <c r="C25" s="132"/>
      <c r="D25" s="130" t="s">
        <v>560</v>
      </c>
      <c r="E25" s="130"/>
      <c r="F25" s="130"/>
      <c r="G25" s="130"/>
      <c r="H25" s="130"/>
      <c r="I25" s="130"/>
      <c r="J25" s="130"/>
      <c r="K25" s="128"/>
    </row>
    <row r="26" spans="2:11" ht="15" customHeight="1">
      <c r="B26" s="131"/>
      <c r="C26" s="133"/>
      <c r="D26" s="130" t="s">
        <v>561</v>
      </c>
      <c r="E26" s="130"/>
      <c r="F26" s="130"/>
      <c r="G26" s="130"/>
      <c r="H26" s="130"/>
      <c r="I26" s="130"/>
      <c r="J26" s="130"/>
      <c r="K26" s="128"/>
    </row>
    <row r="27" spans="2:11" ht="12.75" customHeight="1">
      <c r="B27" s="131"/>
      <c r="C27" s="133"/>
      <c r="D27" s="133"/>
      <c r="E27" s="133"/>
      <c r="F27" s="133"/>
      <c r="G27" s="133"/>
      <c r="H27" s="133"/>
      <c r="I27" s="133"/>
      <c r="J27" s="133"/>
      <c r="K27" s="128"/>
    </row>
    <row r="28" spans="2:11" ht="15" customHeight="1">
      <c r="B28" s="131"/>
      <c r="C28" s="133"/>
      <c r="D28" s="130" t="s">
        <v>562</v>
      </c>
      <c r="E28" s="130"/>
      <c r="F28" s="130"/>
      <c r="G28" s="130"/>
      <c r="H28" s="130"/>
      <c r="I28" s="130"/>
      <c r="J28" s="130"/>
      <c r="K28" s="128"/>
    </row>
    <row r="29" spans="2:11" ht="15" customHeight="1">
      <c r="B29" s="131"/>
      <c r="C29" s="133"/>
      <c r="D29" s="130" t="s">
        <v>563</v>
      </c>
      <c r="E29" s="130"/>
      <c r="F29" s="130"/>
      <c r="G29" s="130"/>
      <c r="H29" s="130"/>
      <c r="I29" s="130"/>
      <c r="J29" s="130"/>
      <c r="K29" s="128"/>
    </row>
    <row r="30" spans="2:11" ht="12.75" customHeight="1">
      <c r="B30" s="131"/>
      <c r="C30" s="133"/>
      <c r="D30" s="133"/>
      <c r="E30" s="133"/>
      <c r="F30" s="133"/>
      <c r="G30" s="133"/>
      <c r="H30" s="133"/>
      <c r="I30" s="133"/>
      <c r="J30" s="133"/>
      <c r="K30" s="128"/>
    </row>
    <row r="31" spans="2:11" ht="15" customHeight="1">
      <c r="B31" s="131"/>
      <c r="C31" s="133"/>
      <c r="D31" s="130" t="s">
        <v>564</v>
      </c>
      <c r="E31" s="130"/>
      <c r="F31" s="130"/>
      <c r="G31" s="130"/>
      <c r="H31" s="130"/>
      <c r="I31" s="130"/>
      <c r="J31" s="130"/>
      <c r="K31" s="128"/>
    </row>
    <row r="32" spans="2:11" ht="15" customHeight="1">
      <c r="B32" s="131"/>
      <c r="C32" s="133"/>
      <c r="D32" s="130" t="s">
        <v>565</v>
      </c>
      <c r="E32" s="130"/>
      <c r="F32" s="130"/>
      <c r="G32" s="130"/>
      <c r="H32" s="130"/>
      <c r="I32" s="130"/>
      <c r="J32" s="130"/>
      <c r="K32" s="128"/>
    </row>
    <row r="33" spans="2:11" ht="15" customHeight="1">
      <c r="B33" s="131"/>
      <c r="C33" s="133"/>
      <c r="D33" s="130" t="s">
        <v>566</v>
      </c>
      <c r="E33" s="130"/>
      <c r="F33" s="130"/>
      <c r="G33" s="130"/>
      <c r="H33" s="130"/>
      <c r="I33" s="130"/>
      <c r="J33" s="130"/>
      <c r="K33" s="128"/>
    </row>
    <row r="34" spans="2:11" ht="15" customHeight="1">
      <c r="B34" s="131"/>
      <c r="C34" s="133"/>
      <c r="D34" s="132"/>
      <c r="E34" s="135" t="s">
        <v>97</v>
      </c>
      <c r="F34" s="132"/>
      <c r="G34" s="130" t="s">
        <v>567</v>
      </c>
      <c r="H34" s="130"/>
      <c r="I34" s="130"/>
      <c r="J34" s="130"/>
      <c r="K34" s="128"/>
    </row>
    <row r="35" spans="2:11" ht="30.75" customHeight="1">
      <c r="B35" s="131"/>
      <c r="C35" s="133"/>
      <c r="D35" s="132"/>
      <c r="E35" s="135" t="s">
        <v>568</v>
      </c>
      <c r="F35" s="132"/>
      <c r="G35" s="130" t="s">
        <v>569</v>
      </c>
      <c r="H35" s="130"/>
      <c r="I35" s="130"/>
      <c r="J35" s="130"/>
      <c r="K35" s="128"/>
    </row>
    <row r="36" spans="2:11" ht="15" customHeight="1">
      <c r="B36" s="131"/>
      <c r="C36" s="133"/>
      <c r="D36" s="132"/>
      <c r="E36" s="135" t="s">
        <v>49</v>
      </c>
      <c r="F36" s="132"/>
      <c r="G36" s="130" t="s">
        <v>570</v>
      </c>
      <c r="H36" s="130"/>
      <c r="I36" s="130"/>
      <c r="J36" s="130"/>
      <c r="K36" s="128"/>
    </row>
    <row r="37" spans="2:11" ht="15" customHeight="1">
      <c r="B37" s="131"/>
      <c r="C37" s="133"/>
      <c r="D37" s="132"/>
      <c r="E37" s="135" t="s">
        <v>50</v>
      </c>
      <c r="F37" s="132"/>
      <c r="G37" s="130" t="s">
        <v>571</v>
      </c>
      <c r="H37" s="130"/>
      <c r="I37" s="130"/>
      <c r="J37" s="130"/>
      <c r="K37" s="128"/>
    </row>
    <row r="38" spans="2:11" ht="15" customHeight="1">
      <c r="B38" s="131"/>
      <c r="C38" s="133"/>
      <c r="D38" s="132"/>
      <c r="E38" s="135" t="s">
        <v>98</v>
      </c>
      <c r="F38" s="132"/>
      <c r="G38" s="130" t="s">
        <v>572</v>
      </c>
      <c r="H38" s="130"/>
      <c r="I38" s="130"/>
      <c r="J38" s="130"/>
      <c r="K38" s="128"/>
    </row>
    <row r="39" spans="2:11" ht="15" customHeight="1">
      <c r="B39" s="131"/>
      <c r="C39" s="133"/>
      <c r="D39" s="132"/>
      <c r="E39" s="135" t="s">
        <v>99</v>
      </c>
      <c r="F39" s="132"/>
      <c r="G39" s="130" t="s">
        <v>573</v>
      </c>
      <c r="H39" s="130"/>
      <c r="I39" s="130"/>
      <c r="J39" s="130"/>
      <c r="K39" s="128"/>
    </row>
    <row r="40" spans="2:11" ht="15" customHeight="1">
      <c r="B40" s="131"/>
      <c r="C40" s="133"/>
      <c r="D40" s="132"/>
      <c r="E40" s="135" t="s">
        <v>574</v>
      </c>
      <c r="F40" s="132"/>
      <c r="G40" s="130" t="s">
        <v>575</v>
      </c>
      <c r="H40" s="130"/>
      <c r="I40" s="130"/>
      <c r="J40" s="130"/>
      <c r="K40" s="128"/>
    </row>
    <row r="41" spans="2:11" ht="15" customHeight="1">
      <c r="B41" s="131"/>
      <c r="C41" s="133"/>
      <c r="D41" s="132"/>
      <c r="E41" s="135"/>
      <c r="F41" s="132"/>
      <c r="G41" s="130" t="s">
        <v>576</v>
      </c>
      <c r="H41" s="130"/>
      <c r="I41" s="130"/>
      <c r="J41" s="130"/>
      <c r="K41" s="128"/>
    </row>
    <row r="42" spans="2:11" ht="15" customHeight="1">
      <c r="B42" s="131"/>
      <c r="C42" s="133"/>
      <c r="D42" s="132"/>
      <c r="E42" s="135" t="s">
        <v>577</v>
      </c>
      <c r="F42" s="132"/>
      <c r="G42" s="130" t="s">
        <v>578</v>
      </c>
      <c r="H42" s="130"/>
      <c r="I42" s="130"/>
      <c r="J42" s="130"/>
      <c r="K42" s="128"/>
    </row>
    <row r="43" spans="2:11" ht="15" customHeight="1">
      <c r="B43" s="131"/>
      <c r="C43" s="133"/>
      <c r="D43" s="132"/>
      <c r="E43" s="135" t="s">
        <v>101</v>
      </c>
      <c r="F43" s="132"/>
      <c r="G43" s="130" t="s">
        <v>579</v>
      </c>
      <c r="H43" s="130"/>
      <c r="I43" s="130"/>
      <c r="J43" s="130"/>
      <c r="K43" s="128"/>
    </row>
    <row r="44" spans="2:11" ht="12.75" customHeight="1">
      <c r="B44" s="131"/>
      <c r="C44" s="133"/>
      <c r="D44" s="132"/>
      <c r="E44" s="132"/>
      <c r="F44" s="132"/>
      <c r="G44" s="132"/>
      <c r="H44" s="132"/>
      <c r="I44" s="132"/>
      <c r="J44" s="132"/>
      <c r="K44" s="128"/>
    </row>
    <row r="45" spans="2:11" ht="15" customHeight="1">
      <c r="B45" s="131"/>
      <c r="C45" s="133"/>
      <c r="D45" s="130" t="s">
        <v>580</v>
      </c>
      <c r="E45" s="130"/>
      <c r="F45" s="130"/>
      <c r="G45" s="130"/>
      <c r="H45" s="130"/>
      <c r="I45" s="130"/>
      <c r="J45" s="130"/>
      <c r="K45" s="128"/>
    </row>
    <row r="46" spans="2:11" ht="15" customHeight="1">
      <c r="B46" s="131"/>
      <c r="C46" s="133"/>
      <c r="D46" s="133"/>
      <c r="E46" s="130" t="s">
        <v>581</v>
      </c>
      <c r="F46" s="130"/>
      <c r="G46" s="130"/>
      <c r="H46" s="130"/>
      <c r="I46" s="130"/>
      <c r="J46" s="130"/>
      <c r="K46" s="128"/>
    </row>
    <row r="47" spans="2:11" ht="15" customHeight="1">
      <c r="B47" s="131"/>
      <c r="C47" s="133"/>
      <c r="D47" s="133"/>
      <c r="E47" s="130" t="s">
        <v>582</v>
      </c>
      <c r="F47" s="130"/>
      <c r="G47" s="130"/>
      <c r="H47" s="130"/>
      <c r="I47" s="130"/>
      <c r="J47" s="130"/>
      <c r="K47" s="128"/>
    </row>
    <row r="48" spans="2:11" ht="15" customHeight="1">
      <c r="B48" s="131"/>
      <c r="C48" s="133"/>
      <c r="D48" s="133"/>
      <c r="E48" s="130" t="s">
        <v>583</v>
      </c>
      <c r="F48" s="130"/>
      <c r="G48" s="130"/>
      <c r="H48" s="130"/>
      <c r="I48" s="130"/>
      <c r="J48" s="130"/>
      <c r="K48" s="128"/>
    </row>
    <row r="49" spans="2:11" ht="15" customHeight="1">
      <c r="B49" s="131"/>
      <c r="C49" s="133"/>
      <c r="D49" s="130" t="s">
        <v>584</v>
      </c>
      <c r="E49" s="130"/>
      <c r="F49" s="130"/>
      <c r="G49" s="130"/>
      <c r="H49" s="130"/>
      <c r="I49" s="130"/>
      <c r="J49" s="130"/>
      <c r="K49" s="128"/>
    </row>
    <row r="50" spans="2:11" ht="25.5" customHeight="1">
      <c r="B50" s="126"/>
      <c r="C50" s="127" t="s">
        <v>585</v>
      </c>
      <c r="D50" s="127"/>
      <c r="E50" s="127"/>
      <c r="F50" s="127"/>
      <c r="G50" s="127"/>
      <c r="H50" s="127"/>
      <c r="I50" s="127"/>
      <c r="J50" s="127"/>
      <c r="K50" s="128"/>
    </row>
    <row r="51" spans="2:11" ht="5.25" customHeight="1">
      <c r="B51" s="126"/>
      <c r="C51" s="129"/>
      <c r="D51" s="129"/>
      <c r="E51" s="129"/>
      <c r="F51" s="129"/>
      <c r="G51" s="129"/>
      <c r="H51" s="129"/>
      <c r="I51" s="129"/>
      <c r="J51" s="129"/>
      <c r="K51" s="128"/>
    </row>
    <row r="52" spans="2:11" ht="15" customHeight="1">
      <c r="B52" s="126"/>
      <c r="C52" s="130" t="s">
        <v>586</v>
      </c>
      <c r="D52" s="130"/>
      <c r="E52" s="130"/>
      <c r="F52" s="130"/>
      <c r="G52" s="130"/>
      <c r="H52" s="130"/>
      <c r="I52" s="130"/>
      <c r="J52" s="130"/>
      <c r="K52" s="128"/>
    </row>
    <row r="53" spans="2:11" ht="15" customHeight="1">
      <c r="B53" s="126"/>
      <c r="C53" s="130" t="s">
        <v>587</v>
      </c>
      <c r="D53" s="130"/>
      <c r="E53" s="130"/>
      <c r="F53" s="130"/>
      <c r="G53" s="130"/>
      <c r="H53" s="130"/>
      <c r="I53" s="130"/>
      <c r="J53" s="130"/>
      <c r="K53" s="128"/>
    </row>
    <row r="54" spans="2:11" ht="12.75" customHeight="1">
      <c r="B54" s="126"/>
      <c r="C54" s="132"/>
      <c r="D54" s="132"/>
      <c r="E54" s="132"/>
      <c r="F54" s="132"/>
      <c r="G54" s="132"/>
      <c r="H54" s="132"/>
      <c r="I54" s="132"/>
      <c r="J54" s="132"/>
      <c r="K54" s="128"/>
    </row>
    <row r="55" spans="2:11" ht="15" customHeight="1">
      <c r="B55" s="126"/>
      <c r="C55" s="130" t="s">
        <v>588</v>
      </c>
      <c r="D55" s="130"/>
      <c r="E55" s="130"/>
      <c r="F55" s="130"/>
      <c r="G55" s="130"/>
      <c r="H55" s="130"/>
      <c r="I55" s="130"/>
      <c r="J55" s="130"/>
      <c r="K55" s="128"/>
    </row>
    <row r="56" spans="2:11" ht="15" customHeight="1">
      <c r="B56" s="126"/>
      <c r="C56" s="133"/>
      <c r="D56" s="130" t="s">
        <v>589</v>
      </c>
      <c r="E56" s="130"/>
      <c r="F56" s="130"/>
      <c r="G56" s="130"/>
      <c r="H56" s="130"/>
      <c r="I56" s="130"/>
      <c r="J56" s="130"/>
      <c r="K56" s="128"/>
    </row>
    <row r="57" spans="2:11" ht="15" customHeight="1">
      <c r="B57" s="126"/>
      <c r="C57" s="133"/>
      <c r="D57" s="130" t="s">
        <v>590</v>
      </c>
      <c r="E57" s="130"/>
      <c r="F57" s="130"/>
      <c r="G57" s="130"/>
      <c r="H57" s="130"/>
      <c r="I57" s="130"/>
      <c r="J57" s="130"/>
      <c r="K57" s="128"/>
    </row>
    <row r="58" spans="2:11" ht="15" customHeight="1">
      <c r="B58" s="126"/>
      <c r="C58" s="133"/>
      <c r="D58" s="130" t="s">
        <v>591</v>
      </c>
      <c r="E58" s="130"/>
      <c r="F58" s="130"/>
      <c r="G58" s="130"/>
      <c r="H58" s="130"/>
      <c r="I58" s="130"/>
      <c r="J58" s="130"/>
      <c r="K58" s="128"/>
    </row>
    <row r="59" spans="2:11" ht="15" customHeight="1">
      <c r="B59" s="126"/>
      <c r="C59" s="133"/>
      <c r="D59" s="130" t="s">
        <v>592</v>
      </c>
      <c r="E59" s="130"/>
      <c r="F59" s="130"/>
      <c r="G59" s="130"/>
      <c r="H59" s="130"/>
      <c r="I59" s="130"/>
      <c r="J59" s="130"/>
      <c r="K59" s="128"/>
    </row>
    <row r="60" spans="2:11" ht="15" customHeight="1">
      <c r="B60" s="126"/>
      <c r="C60" s="133"/>
      <c r="D60" s="136" t="s">
        <v>593</v>
      </c>
      <c r="E60" s="136"/>
      <c r="F60" s="136"/>
      <c r="G60" s="136"/>
      <c r="H60" s="136"/>
      <c r="I60" s="136"/>
      <c r="J60" s="136"/>
      <c r="K60" s="128"/>
    </row>
    <row r="61" spans="2:11" ht="15" customHeight="1">
      <c r="B61" s="126"/>
      <c r="C61" s="133"/>
      <c r="D61" s="130" t="s">
        <v>594</v>
      </c>
      <c r="E61" s="130"/>
      <c r="F61" s="130"/>
      <c r="G61" s="130"/>
      <c r="H61" s="130"/>
      <c r="I61" s="130"/>
      <c r="J61" s="130"/>
      <c r="K61" s="128"/>
    </row>
    <row r="62" spans="2:11" ht="12.75" customHeight="1">
      <c r="B62" s="126"/>
      <c r="C62" s="133"/>
      <c r="D62" s="133"/>
      <c r="E62" s="137"/>
      <c r="F62" s="133"/>
      <c r="G62" s="133"/>
      <c r="H62" s="133"/>
      <c r="I62" s="133"/>
      <c r="J62" s="133"/>
      <c r="K62" s="128"/>
    </row>
    <row r="63" spans="2:11" ht="15" customHeight="1">
      <c r="B63" s="126"/>
      <c r="C63" s="133"/>
      <c r="D63" s="130" t="s">
        <v>595</v>
      </c>
      <c r="E63" s="130"/>
      <c r="F63" s="130"/>
      <c r="G63" s="130"/>
      <c r="H63" s="130"/>
      <c r="I63" s="130"/>
      <c r="J63" s="130"/>
      <c r="K63" s="128"/>
    </row>
    <row r="64" spans="2:11" ht="15" customHeight="1">
      <c r="B64" s="126"/>
      <c r="C64" s="133"/>
      <c r="D64" s="136" t="s">
        <v>596</v>
      </c>
      <c r="E64" s="136"/>
      <c r="F64" s="136"/>
      <c r="G64" s="136"/>
      <c r="H64" s="136"/>
      <c r="I64" s="136"/>
      <c r="J64" s="136"/>
      <c r="K64" s="128"/>
    </row>
    <row r="65" spans="2:11" ht="15" customHeight="1">
      <c r="B65" s="126"/>
      <c r="C65" s="133"/>
      <c r="D65" s="130" t="s">
        <v>597</v>
      </c>
      <c r="E65" s="130"/>
      <c r="F65" s="130"/>
      <c r="G65" s="130"/>
      <c r="H65" s="130"/>
      <c r="I65" s="130"/>
      <c r="J65" s="130"/>
      <c r="K65" s="128"/>
    </row>
    <row r="66" spans="2:11" ht="15" customHeight="1">
      <c r="B66" s="126"/>
      <c r="C66" s="133"/>
      <c r="D66" s="130" t="s">
        <v>598</v>
      </c>
      <c r="E66" s="130"/>
      <c r="F66" s="130"/>
      <c r="G66" s="130"/>
      <c r="H66" s="130"/>
      <c r="I66" s="130"/>
      <c r="J66" s="130"/>
      <c r="K66" s="128"/>
    </row>
    <row r="67" spans="2:11" ht="15" customHeight="1">
      <c r="B67" s="126"/>
      <c r="C67" s="133"/>
      <c r="D67" s="130" t="s">
        <v>599</v>
      </c>
      <c r="E67" s="130"/>
      <c r="F67" s="130"/>
      <c r="G67" s="130"/>
      <c r="H67" s="130"/>
      <c r="I67" s="130"/>
      <c r="J67" s="130"/>
      <c r="K67" s="128"/>
    </row>
    <row r="68" spans="2:11" ht="15" customHeight="1">
      <c r="B68" s="126"/>
      <c r="C68" s="133"/>
      <c r="D68" s="130" t="s">
        <v>600</v>
      </c>
      <c r="E68" s="130"/>
      <c r="F68" s="130"/>
      <c r="G68" s="130"/>
      <c r="H68" s="130"/>
      <c r="I68" s="130"/>
      <c r="J68" s="130"/>
      <c r="K68" s="128"/>
    </row>
    <row r="69" spans="2:11" ht="12.75" customHeight="1">
      <c r="B69" s="138"/>
      <c r="C69" s="139"/>
      <c r="D69" s="139"/>
      <c r="E69" s="139"/>
      <c r="F69" s="139"/>
      <c r="G69" s="139"/>
      <c r="H69" s="139"/>
      <c r="I69" s="139"/>
      <c r="J69" s="139"/>
      <c r="K69" s="140"/>
    </row>
    <row r="70" spans="2:11" ht="18.75" customHeight="1">
      <c r="B70" s="141"/>
      <c r="C70" s="141"/>
      <c r="D70" s="141"/>
      <c r="E70" s="141"/>
      <c r="F70" s="141"/>
      <c r="G70" s="141"/>
      <c r="H70" s="141"/>
      <c r="I70" s="141"/>
      <c r="J70" s="141"/>
      <c r="K70" s="141"/>
    </row>
    <row r="71" spans="2:11" ht="18.75" customHeight="1">
      <c r="B71" s="141"/>
      <c r="C71" s="141"/>
      <c r="D71" s="141"/>
      <c r="E71" s="141"/>
      <c r="F71" s="141"/>
      <c r="G71" s="141"/>
      <c r="H71" s="141"/>
      <c r="I71" s="141"/>
      <c r="J71" s="141"/>
      <c r="K71" s="141"/>
    </row>
    <row r="72" spans="2:11" ht="7.5" customHeight="1">
      <c r="B72" s="142"/>
      <c r="C72" s="143"/>
      <c r="D72" s="143"/>
      <c r="E72" s="143"/>
      <c r="F72" s="143"/>
      <c r="G72" s="143"/>
      <c r="H72" s="143"/>
      <c r="I72" s="143"/>
      <c r="J72" s="143"/>
      <c r="K72" s="144"/>
    </row>
    <row r="73" spans="2:11" ht="45" customHeight="1">
      <c r="B73" s="145"/>
      <c r="C73" s="146" t="s">
        <v>601</v>
      </c>
      <c r="D73" s="146"/>
      <c r="E73" s="146"/>
      <c r="F73" s="146"/>
      <c r="G73" s="146"/>
      <c r="H73" s="146"/>
      <c r="I73" s="146"/>
      <c r="J73" s="146"/>
      <c r="K73" s="147"/>
    </row>
    <row r="74" spans="2:11" ht="17.25" customHeight="1">
      <c r="B74" s="145"/>
      <c r="C74" s="148" t="s">
        <v>602</v>
      </c>
      <c r="D74" s="148"/>
      <c r="E74" s="148"/>
      <c r="F74" s="148" t="s">
        <v>603</v>
      </c>
      <c r="G74" s="149"/>
      <c r="H74" s="148" t="s">
        <v>50</v>
      </c>
      <c r="I74" s="148" t="s">
        <v>53</v>
      </c>
      <c r="J74" s="148" t="s">
        <v>604</v>
      </c>
      <c r="K74" s="147"/>
    </row>
    <row r="75" spans="2:11" ht="17.25" customHeight="1">
      <c r="B75" s="145"/>
      <c r="C75" s="150" t="s">
        <v>605</v>
      </c>
      <c r="D75" s="150"/>
      <c r="E75" s="150"/>
      <c r="F75" s="151" t="s">
        <v>606</v>
      </c>
      <c r="G75" s="152"/>
      <c r="H75" s="150"/>
      <c r="I75" s="150"/>
      <c r="J75" s="150" t="s">
        <v>607</v>
      </c>
      <c r="K75" s="147"/>
    </row>
    <row r="76" spans="2:11" ht="5.25" customHeight="1">
      <c r="B76" s="145"/>
      <c r="C76" s="153"/>
      <c r="D76" s="153"/>
      <c r="E76" s="153"/>
      <c r="F76" s="153"/>
      <c r="G76" s="135"/>
      <c r="H76" s="153"/>
      <c r="I76" s="153"/>
      <c r="J76" s="153"/>
      <c r="K76" s="147"/>
    </row>
    <row r="77" spans="2:11" ht="15" customHeight="1">
      <c r="B77" s="145"/>
      <c r="C77" s="135" t="s">
        <v>49</v>
      </c>
      <c r="D77" s="153"/>
      <c r="E77" s="153"/>
      <c r="F77" s="154" t="s">
        <v>608</v>
      </c>
      <c r="G77" s="135"/>
      <c r="H77" s="135" t="s">
        <v>609</v>
      </c>
      <c r="I77" s="135" t="s">
        <v>610</v>
      </c>
      <c r="J77" s="135">
        <v>20</v>
      </c>
      <c r="K77" s="147"/>
    </row>
    <row r="78" spans="2:11" ht="15" customHeight="1">
      <c r="B78" s="145"/>
      <c r="C78" s="135" t="s">
        <v>611</v>
      </c>
      <c r="D78" s="135"/>
      <c r="E78" s="135"/>
      <c r="F78" s="154" t="s">
        <v>608</v>
      </c>
      <c r="G78" s="135"/>
      <c r="H78" s="135" t="s">
        <v>612</v>
      </c>
      <c r="I78" s="135" t="s">
        <v>610</v>
      </c>
      <c r="J78" s="135">
        <v>120</v>
      </c>
      <c r="K78" s="147"/>
    </row>
    <row r="79" spans="2:11" ht="15" customHeight="1">
      <c r="B79" s="155"/>
      <c r="C79" s="135" t="s">
        <v>613</v>
      </c>
      <c r="D79" s="135"/>
      <c r="E79" s="135"/>
      <c r="F79" s="154" t="s">
        <v>614</v>
      </c>
      <c r="G79" s="135"/>
      <c r="H79" s="135" t="s">
        <v>615</v>
      </c>
      <c r="I79" s="135" t="s">
        <v>610</v>
      </c>
      <c r="J79" s="135">
        <v>50</v>
      </c>
      <c r="K79" s="147"/>
    </row>
    <row r="80" spans="2:11" ht="15" customHeight="1">
      <c r="B80" s="155"/>
      <c r="C80" s="135" t="s">
        <v>616</v>
      </c>
      <c r="D80" s="135"/>
      <c r="E80" s="135"/>
      <c r="F80" s="154" t="s">
        <v>608</v>
      </c>
      <c r="G80" s="135"/>
      <c r="H80" s="135" t="s">
        <v>617</v>
      </c>
      <c r="I80" s="135" t="s">
        <v>618</v>
      </c>
      <c r="J80" s="135"/>
      <c r="K80" s="147"/>
    </row>
    <row r="81" spans="2:11" ht="15" customHeight="1">
      <c r="B81" s="155"/>
      <c r="C81" s="135" t="s">
        <v>619</v>
      </c>
      <c r="D81" s="135"/>
      <c r="E81" s="135"/>
      <c r="F81" s="154" t="s">
        <v>614</v>
      </c>
      <c r="G81" s="135"/>
      <c r="H81" s="135" t="s">
        <v>620</v>
      </c>
      <c r="I81" s="135" t="s">
        <v>610</v>
      </c>
      <c r="J81" s="135">
        <v>15</v>
      </c>
      <c r="K81" s="147"/>
    </row>
    <row r="82" spans="2:11" ht="15" customHeight="1">
      <c r="B82" s="155"/>
      <c r="C82" s="135" t="s">
        <v>621</v>
      </c>
      <c r="D82" s="135"/>
      <c r="E82" s="135"/>
      <c r="F82" s="154" t="s">
        <v>614</v>
      </c>
      <c r="G82" s="135"/>
      <c r="H82" s="135" t="s">
        <v>622</v>
      </c>
      <c r="I82" s="135" t="s">
        <v>610</v>
      </c>
      <c r="J82" s="135">
        <v>15</v>
      </c>
      <c r="K82" s="147"/>
    </row>
    <row r="83" spans="2:11" ht="15" customHeight="1">
      <c r="B83" s="155"/>
      <c r="C83" s="135" t="s">
        <v>623</v>
      </c>
      <c r="D83" s="135"/>
      <c r="E83" s="135"/>
      <c r="F83" s="154" t="s">
        <v>614</v>
      </c>
      <c r="G83" s="135"/>
      <c r="H83" s="135" t="s">
        <v>624</v>
      </c>
      <c r="I83" s="135" t="s">
        <v>610</v>
      </c>
      <c r="J83" s="135">
        <v>20</v>
      </c>
      <c r="K83" s="147"/>
    </row>
    <row r="84" spans="2:11" ht="15" customHeight="1">
      <c r="B84" s="155"/>
      <c r="C84" s="135" t="s">
        <v>625</v>
      </c>
      <c r="D84" s="135"/>
      <c r="E84" s="135"/>
      <c r="F84" s="154" t="s">
        <v>614</v>
      </c>
      <c r="G84" s="135"/>
      <c r="H84" s="135" t="s">
        <v>626</v>
      </c>
      <c r="I84" s="135" t="s">
        <v>610</v>
      </c>
      <c r="J84" s="135">
        <v>20</v>
      </c>
      <c r="K84" s="147"/>
    </row>
    <row r="85" spans="2:11" ht="15" customHeight="1">
      <c r="B85" s="155"/>
      <c r="C85" s="135" t="s">
        <v>627</v>
      </c>
      <c r="D85" s="135"/>
      <c r="E85" s="135"/>
      <c r="F85" s="154" t="s">
        <v>614</v>
      </c>
      <c r="G85" s="135"/>
      <c r="H85" s="135" t="s">
        <v>628</v>
      </c>
      <c r="I85" s="135" t="s">
        <v>610</v>
      </c>
      <c r="J85" s="135">
        <v>50</v>
      </c>
      <c r="K85" s="147"/>
    </row>
    <row r="86" spans="2:11" ht="15" customHeight="1">
      <c r="B86" s="155"/>
      <c r="C86" s="135" t="s">
        <v>629</v>
      </c>
      <c r="D86" s="135"/>
      <c r="E86" s="135"/>
      <c r="F86" s="154" t="s">
        <v>614</v>
      </c>
      <c r="G86" s="135"/>
      <c r="H86" s="135" t="s">
        <v>630</v>
      </c>
      <c r="I86" s="135" t="s">
        <v>610</v>
      </c>
      <c r="J86" s="135">
        <v>20</v>
      </c>
      <c r="K86" s="147"/>
    </row>
    <row r="87" spans="2:11" ht="15" customHeight="1">
      <c r="B87" s="155"/>
      <c r="C87" s="135" t="s">
        <v>631</v>
      </c>
      <c r="D87" s="135"/>
      <c r="E87" s="135"/>
      <c r="F87" s="154" t="s">
        <v>614</v>
      </c>
      <c r="G87" s="135"/>
      <c r="H87" s="135" t="s">
        <v>632</v>
      </c>
      <c r="I87" s="135" t="s">
        <v>610</v>
      </c>
      <c r="J87" s="135">
        <v>20</v>
      </c>
      <c r="K87" s="147"/>
    </row>
    <row r="88" spans="2:11" ht="15" customHeight="1">
      <c r="B88" s="155"/>
      <c r="C88" s="135" t="s">
        <v>633</v>
      </c>
      <c r="D88" s="135"/>
      <c r="E88" s="135"/>
      <c r="F88" s="154" t="s">
        <v>614</v>
      </c>
      <c r="G88" s="135"/>
      <c r="H88" s="135" t="s">
        <v>634</v>
      </c>
      <c r="I88" s="135" t="s">
        <v>610</v>
      </c>
      <c r="J88" s="135">
        <v>50</v>
      </c>
      <c r="K88" s="147"/>
    </row>
    <row r="89" spans="2:11" ht="15" customHeight="1">
      <c r="B89" s="155"/>
      <c r="C89" s="135" t="s">
        <v>41</v>
      </c>
      <c r="D89" s="135"/>
      <c r="E89" s="135"/>
      <c r="F89" s="154" t="s">
        <v>614</v>
      </c>
      <c r="G89" s="135"/>
      <c r="H89" s="135" t="s">
        <v>41</v>
      </c>
      <c r="I89" s="135" t="s">
        <v>610</v>
      </c>
      <c r="J89" s="135">
        <v>50</v>
      </c>
      <c r="K89" s="147"/>
    </row>
    <row r="90" spans="2:11" ht="15" customHeight="1">
      <c r="B90" s="155"/>
      <c r="C90" s="135" t="s">
        <v>635</v>
      </c>
      <c r="D90" s="135"/>
      <c r="E90" s="135"/>
      <c r="F90" s="154" t="s">
        <v>614</v>
      </c>
      <c r="G90" s="135"/>
      <c r="H90" s="135" t="s">
        <v>636</v>
      </c>
      <c r="I90" s="135" t="s">
        <v>610</v>
      </c>
      <c r="J90" s="135">
        <v>255</v>
      </c>
      <c r="K90" s="147"/>
    </row>
    <row r="91" spans="2:11" ht="15" customHeight="1">
      <c r="B91" s="155"/>
      <c r="C91" s="135" t="s">
        <v>637</v>
      </c>
      <c r="D91" s="135"/>
      <c r="E91" s="135"/>
      <c r="F91" s="154" t="s">
        <v>608</v>
      </c>
      <c r="G91" s="135"/>
      <c r="H91" s="135" t="s">
        <v>638</v>
      </c>
      <c r="I91" s="135" t="s">
        <v>639</v>
      </c>
      <c r="J91" s="135"/>
      <c r="K91" s="147"/>
    </row>
    <row r="92" spans="2:11" ht="15" customHeight="1">
      <c r="B92" s="155"/>
      <c r="C92" s="135" t="s">
        <v>640</v>
      </c>
      <c r="D92" s="135"/>
      <c r="E92" s="135"/>
      <c r="F92" s="154" t="s">
        <v>608</v>
      </c>
      <c r="G92" s="135"/>
      <c r="H92" s="135" t="s">
        <v>641</v>
      </c>
      <c r="I92" s="135" t="s">
        <v>642</v>
      </c>
      <c r="J92" s="135"/>
      <c r="K92" s="147"/>
    </row>
    <row r="93" spans="2:11" ht="15" customHeight="1">
      <c r="B93" s="155"/>
      <c r="C93" s="135" t="s">
        <v>643</v>
      </c>
      <c r="D93" s="135"/>
      <c r="E93" s="135"/>
      <c r="F93" s="154" t="s">
        <v>608</v>
      </c>
      <c r="G93" s="135"/>
      <c r="H93" s="135" t="s">
        <v>643</v>
      </c>
      <c r="I93" s="135" t="s">
        <v>642</v>
      </c>
      <c r="J93" s="135"/>
      <c r="K93" s="147"/>
    </row>
    <row r="94" spans="2:11" ht="15" customHeight="1">
      <c r="B94" s="155"/>
      <c r="C94" s="135" t="s">
        <v>28</v>
      </c>
      <c r="D94" s="135"/>
      <c r="E94" s="135"/>
      <c r="F94" s="154" t="s">
        <v>608</v>
      </c>
      <c r="G94" s="135"/>
      <c r="H94" s="135" t="s">
        <v>644</v>
      </c>
      <c r="I94" s="135" t="s">
        <v>642</v>
      </c>
      <c r="J94" s="135"/>
      <c r="K94" s="147"/>
    </row>
    <row r="95" spans="2:11" ht="15" customHeight="1">
      <c r="B95" s="155"/>
      <c r="C95" s="135" t="s">
        <v>38</v>
      </c>
      <c r="D95" s="135"/>
      <c r="E95" s="135"/>
      <c r="F95" s="154" t="s">
        <v>608</v>
      </c>
      <c r="G95" s="135"/>
      <c r="H95" s="135" t="s">
        <v>645</v>
      </c>
      <c r="I95" s="135" t="s">
        <v>642</v>
      </c>
      <c r="J95" s="135"/>
      <c r="K95" s="147"/>
    </row>
    <row r="96" spans="2:11" ht="15" customHeight="1">
      <c r="B96" s="156"/>
      <c r="C96" s="157"/>
      <c r="D96" s="157"/>
      <c r="E96" s="157"/>
      <c r="F96" s="157"/>
      <c r="G96" s="157"/>
      <c r="H96" s="157"/>
      <c r="I96" s="157"/>
      <c r="J96" s="157"/>
      <c r="K96" s="158"/>
    </row>
    <row r="97" spans="2:11" ht="18.75" customHeight="1">
      <c r="B97" s="159"/>
      <c r="C97" s="160"/>
      <c r="D97" s="160"/>
      <c r="E97" s="160"/>
      <c r="F97" s="160"/>
      <c r="G97" s="160"/>
      <c r="H97" s="160"/>
      <c r="I97" s="160"/>
      <c r="J97" s="160"/>
      <c r="K97" s="159"/>
    </row>
    <row r="98" spans="2:11" ht="18.75" customHeight="1">
      <c r="B98" s="141"/>
      <c r="C98" s="141"/>
      <c r="D98" s="141"/>
      <c r="E98" s="141"/>
      <c r="F98" s="141"/>
      <c r="G98" s="141"/>
      <c r="H98" s="141"/>
      <c r="I98" s="141"/>
      <c r="J98" s="141"/>
      <c r="K98" s="141"/>
    </row>
    <row r="99" spans="2:11" ht="7.5" customHeight="1">
      <c r="B99" s="142"/>
      <c r="C99" s="143"/>
      <c r="D99" s="143"/>
      <c r="E99" s="143"/>
      <c r="F99" s="143"/>
      <c r="G99" s="143"/>
      <c r="H99" s="143"/>
      <c r="I99" s="143"/>
      <c r="J99" s="143"/>
      <c r="K99" s="144"/>
    </row>
    <row r="100" spans="2:11" ht="45" customHeight="1">
      <c r="B100" s="145"/>
      <c r="C100" s="146" t="s">
        <v>646</v>
      </c>
      <c r="D100" s="146"/>
      <c r="E100" s="146"/>
      <c r="F100" s="146"/>
      <c r="G100" s="146"/>
      <c r="H100" s="146"/>
      <c r="I100" s="146"/>
      <c r="J100" s="146"/>
      <c r="K100" s="147"/>
    </row>
    <row r="101" spans="2:11" ht="17.25" customHeight="1">
      <c r="B101" s="145"/>
      <c r="C101" s="148" t="s">
        <v>602</v>
      </c>
      <c r="D101" s="148"/>
      <c r="E101" s="148"/>
      <c r="F101" s="148" t="s">
        <v>603</v>
      </c>
      <c r="G101" s="149"/>
      <c r="H101" s="148" t="s">
        <v>50</v>
      </c>
      <c r="I101" s="148" t="s">
        <v>53</v>
      </c>
      <c r="J101" s="148" t="s">
        <v>604</v>
      </c>
      <c r="K101" s="147"/>
    </row>
    <row r="102" spans="2:11" ht="17.25" customHeight="1">
      <c r="B102" s="145"/>
      <c r="C102" s="150" t="s">
        <v>605</v>
      </c>
      <c r="D102" s="150"/>
      <c r="E102" s="150"/>
      <c r="F102" s="151" t="s">
        <v>606</v>
      </c>
      <c r="G102" s="152"/>
      <c r="H102" s="150"/>
      <c r="I102" s="150"/>
      <c r="J102" s="150" t="s">
        <v>607</v>
      </c>
      <c r="K102" s="147"/>
    </row>
    <row r="103" spans="2:11" ht="5.25" customHeight="1">
      <c r="B103" s="145"/>
      <c r="C103" s="148"/>
      <c r="D103" s="148"/>
      <c r="E103" s="148"/>
      <c r="F103" s="148"/>
      <c r="G103" s="149"/>
      <c r="H103" s="148"/>
      <c r="I103" s="148"/>
      <c r="J103" s="148"/>
      <c r="K103" s="147"/>
    </row>
    <row r="104" spans="2:11" ht="15" customHeight="1">
      <c r="B104" s="145"/>
      <c r="C104" s="135" t="s">
        <v>49</v>
      </c>
      <c r="D104" s="153"/>
      <c r="E104" s="153"/>
      <c r="F104" s="154" t="s">
        <v>608</v>
      </c>
      <c r="G104" s="149"/>
      <c r="H104" s="135" t="s">
        <v>647</v>
      </c>
      <c r="I104" s="135" t="s">
        <v>610</v>
      </c>
      <c r="J104" s="135">
        <v>20</v>
      </c>
      <c r="K104" s="147"/>
    </row>
    <row r="105" spans="2:11" ht="15" customHeight="1">
      <c r="B105" s="145"/>
      <c r="C105" s="135" t="s">
        <v>611</v>
      </c>
      <c r="D105" s="135"/>
      <c r="E105" s="135"/>
      <c r="F105" s="154" t="s">
        <v>608</v>
      </c>
      <c r="G105" s="135"/>
      <c r="H105" s="135" t="s">
        <v>647</v>
      </c>
      <c r="I105" s="135" t="s">
        <v>610</v>
      </c>
      <c r="J105" s="135">
        <v>120</v>
      </c>
      <c r="K105" s="147"/>
    </row>
    <row r="106" spans="2:11" ht="15" customHeight="1">
      <c r="B106" s="155"/>
      <c r="C106" s="135" t="s">
        <v>613</v>
      </c>
      <c r="D106" s="135"/>
      <c r="E106" s="135"/>
      <c r="F106" s="154" t="s">
        <v>614</v>
      </c>
      <c r="G106" s="135"/>
      <c r="H106" s="135" t="s">
        <v>647</v>
      </c>
      <c r="I106" s="135" t="s">
        <v>610</v>
      </c>
      <c r="J106" s="135">
        <v>50</v>
      </c>
      <c r="K106" s="147"/>
    </row>
    <row r="107" spans="2:11" ht="15" customHeight="1">
      <c r="B107" s="155"/>
      <c r="C107" s="135" t="s">
        <v>616</v>
      </c>
      <c r="D107" s="135"/>
      <c r="E107" s="135"/>
      <c r="F107" s="154" t="s">
        <v>608</v>
      </c>
      <c r="G107" s="135"/>
      <c r="H107" s="135" t="s">
        <v>647</v>
      </c>
      <c r="I107" s="135" t="s">
        <v>618</v>
      </c>
      <c r="J107" s="135"/>
      <c r="K107" s="147"/>
    </row>
    <row r="108" spans="2:11" ht="15" customHeight="1">
      <c r="B108" s="155"/>
      <c r="C108" s="135" t="s">
        <v>627</v>
      </c>
      <c r="D108" s="135"/>
      <c r="E108" s="135"/>
      <c r="F108" s="154" t="s">
        <v>614</v>
      </c>
      <c r="G108" s="135"/>
      <c r="H108" s="135" t="s">
        <v>647</v>
      </c>
      <c r="I108" s="135" t="s">
        <v>610</v>
      </c>
      <c r="J108" s="135">
        <v>50</v>
      </c>
      <c r="K108" s="147"/>
    </row>
    <row r="109" spans="2:11" ht="15" customHeight="1">
      <c r="B109" s="155"/>
      <c r="C109" s="135" t="s">
        <v>41</v>
      </c>
      <c r="D109" s="135"/>
      <c r="E109" s="135"/>
      <c r="F109" s="154" t="s">
        <v>614</v>
      </c>
      <c r="G109" s="135"/>
      <c r="H109" s="135" t="s">
        <v>647</v>
      </c>
      <c r="I109" s="135" t="s">
        <v>610</v>
      </c>
      <c r="J109" s="135">
        <v>50</v>
      </c>
      <c r="K109" s="147"/>
    </row>
    <row r="110" spans="2:11" ht="15" customHeight="1">
      <c r="B110" s="155"/>
      <c r="C110" s="135" t="s">
        <v>633</v>
      </c>
      <c r="D110" s="135"/>
      <c r="E110" s="135"/>
      <c r="F110" s="154" t="s">
        <v>614</v>
      </c>
      <c r="G110" s="135"/>
      <c r="H110" s="135" t="s">
        <v>647</v>
      </c>
      <c r="I110" s="135" t="s">
        <v>610</v>
      </c>
      <c r="J110" s="135">
        <v>50</v>
      </c>
      <c r="K110" s="147"/>
    </row>
    <row r="111" spans="2:11" ht="15" customHeight="1">
      <c r="B111" s="155"/>
      <c r="C111" s="135" t="s">
        <v>49</v>
      </c>
      <c r="D111" s="135"/>
      <c r="E111" s="135"/>
      <c r="F111" s="154" t="s">
        <v>608</v>
      </c>
      <c r="G111" s="135"/>
      <c r="H111" s="135" t="s">
        <v>648</v>
      </c>
      <c r="I111" s="135" t="s">
        <v>610</v>
      </c>
      <c r="J111" s="135">
        <v>20</v>
      </c>
      <c r="K111" s="147"/>
    </row>
    <row r="112" spans="2:11" ht="15" customHeight="1">
      <c r="B112" s="155"/>
      <c r="C112" s="135" t="s">
        <v>649</v>
      </c>
      <c r="D112" s="135"/>
      <c r="E112" s="135"/>
      <c r="F112" s="154" t="s">
        <v>608</v>
      </c>
      <c r="G112" s="135"/>
      <c r="H112" s="135" t="s">
        <v>650</v>
      </c>
      <c r="I112" s="135" t="s">
        <v>610</v>
      </c>
      <c r="J112" s="135">
        <v>120</v>
      </c>
      <c r="K112" s="147"/>
    </row>
    <row r="113" spans="2:11" ht="15" customHeight="1">
      <c r="B113" s="155"/>
      <c r="C113" s="135" t="s">
        <v>28</v>
      </c>
      <c r="D113" s="135"/>
      <c r="E113" s="135"/>
      <c r="F113" s="154" t="s">
        <v>608</v>
      </c>
      <c r="G113" s="135"/>
      <c r="H113" s="135" t="s">
        <v>651</v>
      </c>
      <c r="I113" s="135" t="s">
        <v>642</v>
      </c>
      <c r="J113" s="135"/>
      <c r="K113" s="147"/>
    </row>
    <row r="114" spans="2:11" ht="15" customHeight="1">
      <c r="B114" s="155"/>
      <c r="C114" s="135" t="s">
        <v>38</v>
      </c>
      <c r="D114" s="135"/>
      <c r="E114" s="135"/>
      <c r="F114" s="154" t="s">
        <v>608</v>
      </c>
      <c r="G114" s="135"/>
      <c r="H114" s="135" t="s">
        <v>652</v>
      </c>
      <c r="I114" s="135" t="s">
        <v>642</v>
      </c>
      <c r="J114" s="135"/>
      <c r="K114" s="147"/>
    </row>
    <row r="115" spans="2:11" ht="15" customHeight="1">
      <c r="B115" s="155"/>
      <c r="C115" s="135" t="s">
        <v>53</v>
      </c>
      <c r="D115" s="135"/>
      <c r="E115" s="135"/>
      <c r="F115" s="154" t="s">
        <v>608</v>
      </c>
      <c r="G115" s="135"/>
      <c r="H115" s="135" t="s">
        <v>653</v>
      </c>
      <c r="I115" s="135" t="s">
        <v>654</v>
      </c>
      <c r="J115" s="135"/>
      <c r="K115" s="147"/>
    </row>
    <row r="116" spans="2:11" ht="15" customHeight="1">
      <c r="B116" s="156"/>
      <c r="C116" s="161"/>
      <c r="D116" s="161"/>
      <c r="E116" s="161"/>
      <c r="F116" s="161"/>
      <c r="G116" s="161"/>
      <c r="H116" s="161"/>
      <c r="I116" s="161"/>
      <c r="J116" s="161"/>
      <c r="K116" s="158"/>
    </row>
    <row r="117" spans="2:11" ht="18.75" customHeight="1">
      <c r="B117" s="162"/>
      <c r="C117" s="132"/>
      <c r="D117" s="132"/>
      <c r="E117" s="132"/>
      <c r="F117" s="163"/>
      <c r="G117" s="132"/>
      <c r="H117" s="132"/>
      <c r="I117" s="132"/>
      <c r="J117" s="132"/>
      <c r="K117" s="162"/>
    </row>
    <row r="118" spans="2:11" ht="18.75" customHeight="1">
      <c r="B118" s="141"/>
      <c r="C118" s="141"/>
      <c r="D118" s="141"/>
      <c r="E118" s="141"/>
      <c r="F118" s="141"/>
      <c r="G118" s="141"/>
      <c r="H118" s="141"/>
      <c r="I118" s="141"/>
      <c r="J118" s="141"/>
      <c r="K118" s="141"/>
    </row>
    <row r="119" spans="2:11" ht="7.5" customHeight="1">
      <c r="B119" s="164"/>
      <c r="C119" s="165"/>
      <c r="D119" s="165"/>
      <c r="E119" s="165"/>
      <c r="F119" s="165"/>
      <c r="G119" s="165"/>
      <c r="H119" s="165"/>
      <c r="I119" s="165"/>
      <c r="J119" s="165"/>
      <c r="K119" s="166"/>
    </row>
    <row r="120" spans="2:11" ht="45" customHeight="1">
      <c r="B120" s="167"/>
      <c r="C120" s="123" t="s">
        <v>655</v>
      </c>
      <c r="D120" s="123"/>
      <c r="E120" s="123"/>
      <c r="F120" s="123"/>
      <c r="G120" s="123"/>
      <c r="H120" s="123"/>
      <c r="I120" s="123"/>
      <c r="J120" s="123"/>
      <c r="K120" s="168"/>
    </row>
    <row r="121" spans="2:11" ht="17.25" customHeight="1">
      <c r="B121" s="169"/>
      <c r="C121" s="148" t="s">
        <v>602</v>
      </c>
      <c r="D121" s="148"/>
      <c r="E121" s="148"/>
      <c r="F121" s="148" t="s">
        <v>603</v>
      </c>
      <c r="G121" s="149"/>
      <c r="H121" s="148" t="s">
        <v>50</v>
      </c>
      <c r="I121" s="148" t="s">
        <v>53</v>
      </c>
      <c r="J121" s="148" t="s">
        <v>604</v>
      </c>
      <c r="K121" s="170"/>
    </row>
    <row r="122" spans="2:11" ht="17.25" customHeight="1">
      <c r="B122" s="169"/>
      <c r="C122" s="150" t="s">
        <v>605</v>
      </c>
      <c r="D122" s="150"/>
      <c r="E122" s="150"/>
      <c r="F122" s="151" t="s">
        <v>606</v>
      </c>
      <c r="G122" s="152"/>
      <c r="H122" s="150"/>
      <c r="I122" s="150"/>
      <c r="J122" s="150" t="s">
        <v>607</v>
      </c>
      <c r="K122" s="170"/>
    </row>
    <row r="123" spans="2:11" ht="5.25" customHeight="1">
      <c r="B123" s="171"/>
      <c r="C123" s="153"/>
      <c r="D123" s="153"/>
      <c r="E123" s="153"/>
      <c r="F123" s="153"/>
      <c r="G123" s="135"/>
      <c r="H123" s="153"/>
      <c r="I123" s="153"/>
      <c r="J123" s="153"/>
      <c r="K123" s="172"/>
    </row>
    <row r="124" spans="2:11" ht="15" customHeight="1">
      <c r="B124" s="171"/>
      <c r="C124" s="135" t="s">
        <v>611</v>
      </c>
      <c r="D124" s="153"/>
      <c r="E124" s="153"/>
      <c r="F124" s="154" t="s">
        <v>608</v>
      </c>
      <c r="G124" s="135"/>
      <c r="H124" s="135" t="s">
        <v>647</v>
      </c>
      <c r="I124" s="135" t="s">
        <v>610</v>
      </c>
      <c r="J124" s="135">
        <v>120</v>
      </c>
      <c r="K124" s="173"/>
    </row>
    <row r="125" spans="2:11" ht="15" customHeight="1">
      <c r="B125" s="171"/>
      <c r="C125" s="135" t="s">
        <v>656</v>
      </c>
      <c r="D125" s="135"/>
      <c r="E125" s="135"/>
      <c r="F125" s="154" t="s">
        <v>608</v>
      </c>
      <c r="G125" s="135"/>
      <c r="H125" s="135" t="s">
        <v>657</v>
      </c>
      <c r="I125" s="135" t="s">
        <v>610</v>
      </c>
      <c r="J125" s="135" t="s">
        <v>658</v>
      </c>
      <c r="K125" s="173"/>
    </row>
    <row r="126" spans="2:11" ht="15" customHeight="1">
      <c r="B126" s="171"/>
      <c r="C126" s="135" t="s">
        <v>556</v>
      </c>
      <c r="D126" s="135"/>
      <c r="E126" s="135"/>
      <c r="F126" s="154" t="s">
        <v>608</v>
      </c>
      <c r="G126" s="135"/>
      <c r="H126" s="135" t="s">
        <v>659</v>
      </c>
      <c r="I126" s="135" t="s">
        <v>610</v>
      </c>
      <c r="J126" s="135" t="s">
        <v>658</v>
      </c>
      <c r="K126" s="173"/>
    </row>
    <row r="127" spans="2:11" ht="15" customHeight="1">
      <c r="B127" s="171"/>
      <c r="C127" s="135" t="s">
        <v>619</v>
      </c>
      <c r="D127" s="135"/>
      <c r="E127" s="135"/>
      <c r="F127" s="154" t="s">
        <v>614</v>
      </c>
      <c r="G127" s="135"/>
      <c r="H127" s="135" t="s">
        <v>620</v>
      </c>
      <c r="I127" s="135" t="s">
        <v>610</v>
      </c>
      <c r="J127" s="135">
        <v>15</v>
      </c>
      <c r="K127" s="173"/>
    </row>
    <row r="128" spans="2:11" ht="15" customHeight="1">
      <c r="B128" s="171"/>
      <c r="C128" s="135" t="s">
        <v>621</v>
      </c>
      <c r="D128" s="135"/>
      <c r="E128" s="135"/>
      <c r="F128" s="154" t="s">
        <v>614</v>
      </c>
      <c r="G128" s="135"/>
      <c r="H128" s="135" t="s">
        <v>622</v>
      </c>
      <c r="I128" s="135" t="s">
        <v>610</v>
      </c>
      <c r="J128" s="135">
        <v>15</v>
      </c>
      <c r="K128" s="173"/>
    </row>
    <row r="129" spans="2:11" ht="15" customHeight="1">
      <c r="B129" s="171"/>
      <c r="C129" s="135" t="s">
        <v>623</v>
      </c>
      <c r="D129" s="135"/>
      <c r="E129" s="135"/>
      <c r="F129" s="154" t="s">
        <v>614</v>
      </c>
      <c r="G129" s="135"/>
      <c r="H129" s="135" t="s">
        <v>624</v>
      </c>
      <c r="I129" s="135" t="s">
        <v>610</v>
      </c>
      <c r="J129" s="135">
        <v>20</v>
      </c>
      <c r="K129" s="173"/>
    </row>
    <row r="130" spans="2:11" ht="15" customHeight="1">
      <c r="B130" s="171"/>
      <c r="C130" s="135" t="s">
        <v>625</v>
      </c>
      <c r="D130" s="135"/>
      <c r="E130" s="135"/>
      <c r="F130" s="154" t="s">
        <v>614</v>
      </c>
      <c r="G130" s="135"/>
      <c r="H130" s="135" t="s">
        <v>626</v>
      </c>
      <c r="I130" s="135" t="s">
        <v>610</v>
      </c>
      <c r="J130" s="135">
        <v>20</v>
      </c>
      <c r="K130" s="173"/>
    </row>
    <row r="131" spans="2:11" ht="15" customHeight="1">
      <c r="B131" s="171"/>
      <c r="C131" s="135" t="s">
        <v>613</v>
      </c>
      <c r="D131" s="135"/>
      <c r="E131" s="135"/>
      <c r="F131" s="154" t="s">
        <v>614</v>
      </c>
      <c r="G131" s="135"/>
      <c r="H131" s="135" t="s">
        <v>647</v>
      </c>
      <c r="I131" s="135" t="s">
        <v>610</v>
      </c>
      <c r="J131" s="135">
        <v>50</v>
      </c>
      <c r="K131" s="173"/>
    </row>
    <row r="132" spans="2:11" ht="15" customHeight="1">
      <c r="B132" s="171"/>
      <c r="C132" s="135" t="s">
        <v>627</v>
      </c>
      <c r="D132" s="135"/>
      <c r="E132" s="135"/>
      <c r="F132" s="154" t="s">
        <v>614</v>
      </c>
      <c r="G132" s="135"/>
      <c r="H132" s="135" t="s">
        <v>647</v>
      </c>
      <c r="I132" s="135" t="s">
        <v>610</v>
      </c>
      <c r="J132" s="135">
        <v>50</v>
      </c>
      <c r="K132" s="173"/>
    </row>
    <row r="133" spans="2:11" ht="15" customHeight="1">
      <c r="B133" s="171"/>
      <c r="C133" s="135" t="s">
        <v>633</v>
      </c>
      <c r="D133" s="135"/>
      <c r="E133" s="135"/>
      <c r="F133" s="154" t="s">
        <v>614</v>
      </c>
      <c r="G133" s="135"/>
      <c r="H133" s="135" t="s">
        <v>647</v>
      </c>
      <c r="I133" s="135" t="s">
        <v>610</v>
      </c>
      <c r="J133" s="135">
        <v>50</v>
      </c>
      <c r="K133" s="173"/>
    </row>
    <row r="134" spans="2:11" ht="15" customHeight="1">
      <c r="B134" s="171"/>
      <c r="C134" s="135" t="s">
        <v>41</v>
      </c>
      <c r="D134" s="135"/>
      <c r="E134" s="135"/>
      <c r="F134" s="154" t="s">
        <v>614</v>
      </c>
      <c r="G134" s="135"/>
      <c r="H134" s="135" t="s">
        <v>647</v>
      </c>
      <c r="I134" s="135" t="s">
        <v>610</v>
      </c>
      <c r="J134" s="135">
        <v>50</v>
      </c>
      <c r="K134" s="173"/>
    </row>
    <row r="135" spans="2:11" ht="15" customHeight="1">
      <c r="B135" s="171"/>
      <c r="C135" s="135" t="s">
        <v>635</v>
      </c>
      <c r="D135" s="135"/>
      <c r="E135" s="135"/>
      <c r="F135" s="154" t="s">
        <v>614</v>
      </c>
      <c r="G135" s="135"/>
      <c r="H135" s="135" t="s">
        <v>660</v>
      </c>
      <c r="I135" s="135" t="s">
        <v>610</v>
      </c>
      <c r="J135" s="135">
        <v>255</v>
      </c>
      <c r="K135" s="173"/>
    </row>
    <row r="136" spans="2:11" ht="15" customHeight="1">
      <c r="B136" s="171"/>
      <c r="C136" s="135" t="s">
        <v>637</v>
      </c>
      <c r="D136" s="135"/>
      <c r="E136" s="135"/>
      <c r="F136" s="154" t="s">
        <v>608</v>
      </c>
      <c r="G136" s="135"/>
      <c r="H136" s="135" t="s">
        <v>661</v>
      </c>
      <c r="I136" s="135" t="s">
        <v>639</v>
      </c>
      <c r="J136" s="135"/>
      <c r="K136" s="173"/>
    </row>
    <row r="137" spans="2:11" ht="15" customHeight="1">
      <c r="B137" s="171"/>
      <c r="C137" s="135" t="s">
        <v>640</v>
      </c>
      <c r="D137" s="135"/>
      <c r="E137" s="135"/>
      <c r="F137" s="154" t="s">
        <v>608</v>
      </c>
      <c r="G137" s="135"/>
      <c r="H137" s="135" t="s">
        <v>662</v>
      </c>
      <c r="I137" s="135" t="s">
        <v>642</v>
      </c>
      <c r="J137" s="135"/>
      <c r="K137" s="173"/>
    </row>
    <row r="138" spans="2:11" ht="15" customHeight="1">
      <c r="B138" s="171"/>
      <c r="C138" s="135" t="s">
        <v>643</v>
      </c>
      <c r="D138" s="135"/>
      <c r="E138" s="135"/>
      <c r="F138" s="154" t="s">
        <v>608</v>
      </c>
      <c r="G138" s="135"/>
      <c r="H138" s="135" t="s">
        <v>643</v>
      </c>
      <c r="I138" s="135" t="s">
        <v>642</v>
      </c>
      <c r="J138" s="135"/>
      <c r="K138" s="173"/>
    </row>
    <row r="139" spans="2:11" ht="15" customHeight="1">
      <c r="B139" s="171"/>
      <c r="C139" s="135" t="s">
        <v>28</v>
      </c>
      <c r="D139" s="135"/>
      <c r="E139" s="135"/>
      <c r="F139" s="154" t="s">
        <v>608</v>
      </c>
      <c r="G139" s="135"/>
      <c r="H139" s="135" t="s">
        <v>663</v>
      </c>
      <c r="I139" s="135" t="s">
        <v>642</v>
      </c>
      <c r="J139" s="135"/>
      <c r="K139" s="173"/>
    </row>
    <row r="140" spans="2:11" ht="15" customHeight="1">
      <c r="B140" s="171"/>
      <c r="C140" s="135" t="s">
        <v>664</v>
      </c>
      <c r="D140" s="135"/>
      <c r="E140" s="135"/>
      <c r="F140" s="154" t="s">
        <v>608</v>
      </c>
      <c r="G140" s="135"/>
      <c r="H140" s="135" t="s">
        <v>665</v>
      </c>
      <c r="I140" s="135" t="s">
        <v>642</v>
      </c>
      <c r="J140" s="135"/>
      <c r="K140" s="173"/>
    </row>
    <row r="141" spans="2:11" ht="15" customHeight="1">
      <c r="B141" s="174"/>
      <c r="C141" s="175"/>
      <c r="D141" s="175"/>
      <c r="E141" s="175"/>
      <c r="F141" s="175"/>
      <c r="G141" s="175"/>
      <c r="H141" s="175"/>
      <c r="I141" s="175"/>
      <c r="J141" s="175"/>
      <c r="K141" s="176"/>
    </row>
    <row r="142" spans="2:11" ht="18.75" customHeight="1">
      <c r="B142" s="132"/>
      <c r="C142" s="132"/>
      <c r="D142" s="132"/>
      <c r="E142" s="132"/>
      <c r="F142" s="163"/>
      <c r="G142" s="132"/>
      <c r="H142" s="132"/>
      <c r="I142" s="132"/>
      <c r="J142" s="132"/>
      <c r="K142" s="132"/>
    </row>
    <row r="143" spans="2:11" ht="18.75" customHeight="1">
      <c r="B143" s="141"/>
      <c r="C143" s="141"/>
      <c r="D143" s="141"/>
      <c r="E143" s="141"/>
      <c r="F143" s="141"/>
      <c r="G143" s="141"/>
      <c r="H143" s="141"/>
      <c r="I143" s="141"/>
      <c r="J143" s="141"/>
      <c r="K143" s="141"/>
    </row>
    <row r="144" spans="2:11" ht="7.5" customHeight="1">
      <c r="B144" s="142"/>
      <c r="C144" s="143"/>
      <c r="D144" s="143"/>
      <c r="E144" s="143"/>
      <c r="F144" s="143"/>
      <c r="G144" s="143"/>
      <c r="H144" s="143"/>
      <c r="I144" s="143"/>
      <c r="J144" s="143"/>
      <c r="K144" s="144"/>
    </row>
    <row r="145" spans="2:11" ht="45" customHeight="1">
      <c r="B145" s="145"/>
      <c r="C145" s="146" t="s">
        <v>666</v>
      </c>
      <c r="D145" s="146"/>
      <c r="E145" s="146"/>
      <c r="F145" s="146"/>
      <c r="G145" s="146"/>
      <c r="H145" s="146"/>
      <c r="I145" s="146"/>
      <c r="J145" s="146"/>
      <c r="K145" s="147"/>
    </row>
    <row r="146" spans="2:11" ht="17.25" customHeight="1">
      <c r="B146" s="145"/>
      <c r="C146" s="148" t="s">
        <v>602</v>
      </c>
      <c r="D146" s="148"/>
      <c r="E146" s="148"/>
      <c r="F146" s="148" t="s">
        <v>603</v>
      </c>
      <c r="G146" s="149"/>
      <c r="H146" s="148" t="s">
        <v>50</v>
      </c>
      <c r="I146" s="148" t="s">
        <v>53</v>
      </c>
      <c r="J146" s="148" t="s">
        <v>604</v>
      </c>
      <c r="K146" s="147"/>
    </row>
    <row r="147" spans="2:11" ht="17.25" customHeight="1">
      <c r="B147" s="145"/>
      <c r="C147" s="150" t="s">
        <v>605</v>
      </c>
      <c r="D147" s="150"/>
      <c r="E147" s="150"/>
      <c r="F147" s="151" t="s">
        <v>606</v>
      </c>
      <c r="G147" s="152"/>
      <c r="H147" s="150"/>
      <c r="I147" s="150"/>
      <c r="J147" s="150" t="s">
        <v>607</v>
      </c>
      <c r="K147" s="147"/>
    </row>
    <row r="148" spans="2:11" ht="5.25" customHeight="1">
      <c r="B148" s="155"/>
      <c r="C148" s="153"/>
      <c r="D148" s="153"/>
      <c r="E148" s="153"/>
      <c r="F148" s="153"/>
      <c r="G148" s="135"/>
      <c r="H148" s="153"/>
      <c r="I148" s="153"/>
      <c r="J148" s="153"/>
      <c r="K148" s="173"/>
    </row>
    <row r="149" spans="2:11" ht="15" customHeight="1">
      <c r="B149" s="155"/>
      <c r="C149" s="177" t="s">
        <v>611</v>
      </c>
      <c r="D149" s="135"/>
      <c r="E149" s="135"/>
      <c r="F149" s="178" t="s">
        <v>608</v>
      </c>
      <c r="G149" s="135"/>
      <c r="H149" s="177" t="s">
        <v>647</v>
      </c>
      <c r="I149" s="177" t="s">
        <v>610</v>
      </c>
      <c r="J149" s="177">
        <v>120</v>
      </c>
      <c r="K149" s="173"/>
    </row>
    <row r="150" spans="2:11" ht="15" customHeight="1">
      <c r="B150" s="155"/>
      <c r="C150" s="177" t="s">
        <v>656</v>
      </c>
      <c r="D150" s="135"/>
      <c r="E150" s="135"/>
      <c r="F150" s="178" t="s">
        <v>608</v>
      </c>
      <c r="G150" s="135"/>
      <c r="H150" s="177" t="s">
        <v>667</v>
      </c>
      <c r="I150" s="177" t="s">
        <v>610</v>
      </c>
      <c r="J150" s="177" t="s">
        <v>658</v>
      </c>
      <c r="K150" s="173"/>
    </row>
    <row r="151" spans="2:11" ht="15" customHeight="1">
      <c r="B151" s="155"/>
      <c r="C151" s="177" t="s">
        <v>556</v>
      </c>
      <c r="D151" s="135"/>
      <c r="E151" s="135"/>
      <c r="F151" s="178" t="s">
        <v>608</v>
      </c>
      <c r="G151" s="135"/>
      <c r="H151" s="177" t="s">
        <v>668</v>
      </c>
      <c r="I151" s="177" t="s">
        <v>610</v>
      </c>
      <c r="J151" s="177" t="s">
        <v>658</v>
      </c>
      <c r="K151" s="173"/>
    </row>
    <row r="152" spans="2:11" ht="15" customHeight="1">
      <c r="B152" s="155"/>
      <c r="C152" s="177" t="s">
        <v>613</v>
      </c>
      <c r="D152" s="135"/>
      <c r="E152" s="135"/>
      <c r="F152" s="178" t="s">
        <v>614</v>
      </c>
      <c r="G152" s="135"/>
      <c r="H152" s="177" t="s">
        <v>647</v>
      </c>
      <c r="I152" s="177" t="s">
        <v>610</v>
      </c>
      <c r="J152" s="177">
        <v>50</v>
      </c>
      <c r="K152" s="173"/>
    </row>
    <row r="153" spans="2:11" ht="15" customHeight="1">
      <c r="B153" s="155"/>
      <c r="C153" s="177" t="s">
        <v>616</v>
      </c>
      <c r="D153" s="135"/>
      <c r="E153" s="135"/>
      <c r="F153" s="178" t="s">
        <v>608</v>
      </c>
      <c r="G153" s="135"/>
      <c r="H153" s="177" t="s">
        <v>647</v>
      </c>
      <c r="I153" s="177" t="s">
        <v>618</v>
      </c>
      <c r="J153" s="177"/>
      <c r="K153" s="173"/>
    </row>
    <row r="154" spans="2:11" ht="15" customHeight="1">
      <c r="B154" s="155"/>
      <c r="C154" s="177" t="s">
        <v>627</v>
      </c>
      <c r="D154" s="135"/>
      <c r="E154" s="135"/>
      <c r="F154" s="178" t="s">
        <v>614</v>
      </c>
      <c r="G154" s="135"/>
      <c r="H154" s="177" t="s">
        <v>647</v>
      </c>
      <c r="I154" s="177" t="s">
        <v>610</v>
      </c>
      <c r="J154" s="177">
        <v>50</v>
      </c>
      <c r="K154" s="173"/>
    </row>
    <row r="155" spans="2:11" ht="15" customHeight="1">
      <c r="B155" s="155"/>
      <c r="C155" s="177" t="s">
        <v>41</v>
      </c>
      <c r="D155" s="135"/>
      <c r="E155" s="135"/>
      <c r="F155" s="178" t="s">
        <v>614</v>
      </c>
      <c r="G155" s="135"/>
      <c r="H155" s="177" t="s">
        <v>647</v>
      </c>
      <c r="I155" s="177" t="s">
        <v>610</v>
      </c>
      <c r="J155" s="177">
        <v>50</v>
      </c>
      <c r="K155" s="173"/>
    </row>
    <row r="156" spans="2:11" ht="15" customHeight="1">
      <c r="B156" s="155"/>
      <c r="C156" s="177" t="s">
        <v>633</v>
      </c>
      <c r="D156" s="135"/>
      <c r="E156" s="135"/>
      <c r="F156" s="178" t="s">
        <v>614</v>
      </c>
      <c r="G156" s="135"/>
      <c r="H156" s="177" t="s">
        <v>647</v>
      </c>
      <c r="I156" s="177" t="s">
        <v>610</v>
      </c>
      <c r="J156" s="177">
        <v>50</v>
      </c>
      <c r="K156" s="173"/>
    </row>
    <row r="157" spans="2:11" ht="15" customHeight="1">
      <c r="B157" s="155"/>
      <c r="C157" s="177" t="s">
        <v>82</v>
      </c>
      <c r="D157" s="135"/>
      <c r="E157" s="135"/>
      <c r="F157" s="178" t="s">
        <v>608</v>
      </c>
      <c r="G157" s="135"/>
      <c r="H157" s="177" t="s">
        <v>669</v>
      </c>
      <c r="I157" s="177" t="s">
        <v>610</v>
      </c>
      <c r="J157" s="177" t="s">
        <v>670</v>
      </c>
      <c r="K157" s="173"/>
    </row>
    <row r="158" spans="2:11" ht="15" customHeight="1">
      <c r="B158" s="155"/>
      <c r="C158" s="177" t="s">
        <v>671</v>
      </c>
      <c r="D158" s="135"/>
      <c r="E158" s="135"/>
      <c r="F158" s="178" t="s">
        <v>608</v>
      </c>
      <c r="G158" s="135"/>
      <c r="H158" s="177" t="s">
        <v>672</v>
      </c>
      <c r="I158" s="177" t="s">
        <v>642</v>
      </c>
      <c r="J158" s="177"/>
      <c r="K158" s="173"/>
    </row>
    <row r="159" spans="2:11" ht="15" customHeight="1">
      <c r="B159" s="179"/>
      <c r="C159" s="161"/>
      <c r="D159" s="161"/>
      <c r="E159" s="161"/>
      <c r="F159" s="161"/>
      <c r="G159" s="161"/>
      <c r="H159" s="161"/>
      <c r="I159" s="161"/>
      <c r="J159" s="161"/>
      <c r="K159" s="180"/>
    </row>
    <row r="160" spans="2:11" ht="18.75" customHeight="1">
      <c r="B160" s="132"/>
      <c r="C160" s="135"/>
      <c r="D160" s="135"/>
      <c r="E160" s="135"/>
      <c r="F160" s="154"/>
      <c r="G160" s="135"/>
      <c r="H160" s="135"/>
      <c r="I160" s="135"/>
      <c r="J160" s="135"/>
      <c r="K160" s="132"/>
    </row>
    <row r="161" spans="2:11" ht="18.75" customHeight="1">
      <c r="B161" s="141"/>
      <c r="C161" s="141"/>
      <c r="D161" s="141"/>
      <c r="E161" s="141"/>
      <c r="F161" s="141"/>
      <c r="G161" s="141"/>
      <c r="H161" s="141"/>
      <c r="I161" s="141"/>
      <c r="J161" s="141"/>
      <c r="K161" s="141"/>
    </row>
    <row r="162" spans="2:11" ht="7.5" customHeight="1">
      <c r="B162" s="119"/>
      <c r="C162" s="120"/>
      <c r="D162" s="120"/>
      <c r="E162" s="120"/>
      <c r="F162" s="120"/>
      <c r="G162" s="120"/>
      <c r="H162" s="120"/>
      <c r="I162" s="120"/>
      <c r="J162" s="120"/>
      <c r="K162" s="121"/>
    </row>
    <row r="163" spans="2:11" ht="45" customHeight="1">
      <c r="B163" s="122"/>
      <c r="C163" s="123" t="s">
        <v>673</v>
      </c>
      <c r="D163" s="123"/>
      <c r="E163" s="123"/>
      <c r="F163" s="123"/>
      <c r="G163" s="123"/>
      <c r="H163" s="123"/>
      <c r="I163" s="123"/>
      <c r="J163" s="123"/>
      <c r="K163" s="124"/>
    </row>
    <row r="164" spans="2:11" ht="17.25" customHeight="1">
      <c r="B164" s="122"/>
      <c r="C164" s="148" t="s">
        <v>602</v>
      </c>
      <c r="D164" s="148"/>
      <c r="E164" s="148"/>
      <c r="F164" s="148" t="s">
        <v>603</v>
      </c>
      <c r="G164" s="181"/>
      <c r="H164" s="182" t="s">
        <v>50</v>
      </c>
      <c r="I164" s="182" t="s">
        <v>53</v>
      </c>
      <c r="J164" s="148" t="s">
        <v>604</v>
      </c>
      <c r="K164" s="124"/>
    </row>
    <row r="165" spans="2:11" ht="17.25" customHeight="1">
      <c r="B165" s="126"/>
      <c r="C165" s="150" t="s">
        <v>605</v>
      </c>
      <c r="D165" s="150"/>
      <c r="E165" s="150"/>
      <c r="F165" s="151" t="s">
        <v>606</v>
      </c>
      <c r="G165" s="183"/>
      <c r="H165" s="184"/>
      <c r="I165" s="184"/>
      <c r="J165" s="150" t="s">
        <v>607</v>
      </c>
      <c r="K165" s="128"/>
    </row>
    <row r="166" spans="2:11" ht="5.25" customHeight="1">
      <c r="B166" s="155"/>
      <c r="C166" s="153"/>
      <c r="D166" s="153"/>
      <c r="E166" s="153"/>
      <c r="F166" s="153"/>
      <c r="G166" s="135"/>
      <c r="H166" s="153"/>
      <c r="I166" s="153"/>
      <c r="J166" s="153"/>
      <c r="K166" s="173"/>
    </row>
    <row r="167" spans="2:11" ht="15" customHeight="1">
      <c r="B167" s="155"/>
      <c r="C167" s="135" t="s">
        <v>611</v>
      </c>
      <c r="D167" s="135"/>
      <c r="E167" s="135"/>
      <c r="F167" s="154" t="s">
        <v>608</v>
      </c>
      <c r="G167" s="135"/>
      <c r="H167" s="135" t="s">
        <v>647</v>
      </c>
      <c r="I167" s="135" t="s">
        <v>610</v>
      </c>
      <c r="J167" s="135">
        <v>120</v>
      </c>
      <c r="K167" s="173"/>
    </row>
    <row r="168" spans="2:11" ht="15" customHeight="1">
      <c r="B168" s="155"/>
      <c r="C168" s="135" t="s">
        <v>656</v>
      </c>
      <c r="D168" s="135"/>
      <c r="E168" s="135"/>
      <c r="F168" s="154" t="s">
        <v>608</v>
      </c>
      <c r="G168" s="135"/>
      <c r="H168" s="135" t="s">
        <v>657</v>
      </c>
      <c r="I168" s="135" t="s">
        <v>610</v>
      </c>
      <c r="J168" s="135" t="s">
        <v>658</v>
      </c>
      <c r="K168" s="173"/>
    </row>
    <row r="169" spans="2:11" ht="15" customHeight="1">
      <c r="B169" s="155"/>
      <c r="C169" s="135" t="s">
        <v>556</v>
      </c>
      <c r="D169" s="135"/>
      <c r="E169" s="135"/>
      <c r="F169" s="154" t="s">
        <v>608</v>
      </c>
      <c r="G169" s="135"/>
      <c r="H169" s="135" t="s">
        <v>674</v>
      </c>
      <c r="I169" s="135" t="s">
        <v>610</v>
      </c>
      <c r="J169" s="135" t="s">
        <v>658</v>
      </c>
      <c r="K169" s="173"/>
    </row>
    <row r="170" spans="2:11" ht="15" customHeight="1">
      <c r="B170" s="155"/>
      <c r="C170" s="135" t="s">
        <v>613</v>
      </c>
      <c r="D170" s="135"/>
      <c r="E170" s="135"/>
      <c r="F170" s="154" t="s">
        <v>614</v>
      </c>
      <c r="G170" s="135"/>
      <c r="H170" s="135" t="s">
        <v>674</v>
      </c>
      <c r="I170" s="135" t="s">
        <v>610</v>
      </c>
      <c r="J170" s="135">
        <v>50</v>
      </c>
      <c r="K170" s="173"/>
    </row>
    <row r="171" spans="2:11" ht="15" customHeight="1">
      <c r="B171" s="155"/>
      <c r="C171" s="135" t="s">
        <v>616</v>
      </c>
      <c r="D171" s="135"/>
      <c r="E171" s="135"/>
      <c r="F171" s="154" t="s">
        <v>608</v>
      </c>
      <c r="G171" s="135"/>
      <c r="H171" s="135" t="s">
        <v>674</v>
      </c>
      <c r="I171" s="135" t="s">
        <v>618</v>
      </c>
      <c r="J171" s="135"/>
      <c r="K171" s="173"/>
    </row>
    <row r="172" spans="2:11" ht="15" customHeight="1">
      <c r="B172" s="155"/>
      <c r="C172" s="135" t="s">
        <v>627</v>
      </c>
      <c r="D172" s="135"/>
      <c r="E172" s="135"/>
      <c r="F172" s="154" t="s">
        <v>614</v>
      </c>
      <c r="G172" s="135"/>
      <c r="H172" s="135" t="s">
        <v>674</v>
      </c>
      <c r="I172" s="135" t="s">
        <v>610</v>
      </c>
      <c r="J172" s="135">
        <v>50</v>
      </c>
      <c r="K172" s="173"/>
    </row>
    <row r="173" spans="2:11" ht="15" customHeight="1">
      <c r="B173" s="155"/>
      <c r="C173" s="135" t="s">
        <v>41</v>
      </c>
      <c r="D173" s="135"/>
      <c r="E173" s="135"/>
      <c r="F173" s="154" t="s">
        <v>614</v>
      </c>
      <c r="G173" s="135"/>
      <c r="H173" s="135" t="s">
        <v>674</v>
      </c>
      <c r="I173" s="135" t="s">
        <v>610</v>
      </c>
      <c r="J173" s="135">
        <v>50</v>
      </c>
      <c r="K173" s="173"/>
    </row>
    <row r="174" spans="2:11" ht="15" customHeight="1">
      <c r="B174" s="155"/>
      <c r="C174" s="135" t="s">
        <v>633</v>
      </c>
      <c r="D174" s="135"/>
      <c r="E174" s="135"/>
      <c r="F174" s="154" t="s">
        <v>614</v>
      </c>
      <c r="G174" s="135"/>
      <c r="H174" s="135" t="s">
        <v>674</v>
      </c>
      <c r="I174" s="135" t="s">
        <v>610</v>
      </c>
      <c r="J174" s="135">
        <v>50</v>
      </c>
      <c r="K174" s="173"/>
    </row>
    <row r="175" spans="2:11" ht="15" customHeight="1">
      <c r="B175" s="155"/>
      <c r="C175" s="135" t="s">
        <v>97</v>
      </c>
      <c r="D175" s="135"/>
      <c r="E175" s="135"/>
      <c r="F175" s="154" t="s">
        <v>608</v>
      </c>
      <c r="G175" s="135"/>
      <c r="H175" s="135" t="s">
        <v>675</v>
      </c>
      <c r="I175" s="135" t="s">
        <v>676</v>
      </c>
      <c r="J175" s="135"/>
      <c r="K175" s="173"/>
    </row>
    <row r="176" spans="2:11" ht="15" customHeight="1">
      <c r="B176" s="155"/>
      <c r="C176" s="135" t="s">
        <v>53</v>
      </c>
      <c r="D176" s="135"/>
      <c r="E176" s="135"/>
      <c r="F176" s="154" t="s">
        <v>608</v>
      </c>
      <c r="G176" s="135"/>
      <c r="H176" s="135" t="s">
        <v>677</v>
      </c>
      <c r="I176" s="135" t="s">
        <v>678</v>
      </c>
      <c r="J176" s="135">
        <v>1</v>
      </c>
      <c r="K176" s="173"/>
    </row>
    <row r="177" spans="2:11" ht="15" customHeight="1">
      <c r="B177" s="155"/>
      <c r="C177" s="135" t="s">
        <v>49</v>
      </c>
      <c r="D177" s="135"/>
      <c r="E177" s="135"/>
      <c r="F177" s="154" t="s">
        <v>608</v>
      </c>
      <c r="G177" s="135"/>
      <c r="H177" s="135" t="s">
        <v>679</v>
      </c>
      <c r="I177" s="135" t="s">
        <v>610</v>
      </c>
      <c r="J177" s="135">
        <v>20</v>
      </c>
      <c r="K177" s="173"/>
    </row>
    <row r="178" spans="2:11" ht="15" customHeight="1">
      <c r="B178" s="155"/>
      <c r="C178" s="135" t="s">
        <v>50</v>
      </c>
      <c r="D178" s="135"/>
      <c r="E178" s="135"/>
      <c r="F178" s="154" t="s">
        <v>608</v>
      </c>
      <c r="G178" s="135"/>
      <c r="H178" s="135" t="s">
        <v>680</v>
      </c>
      <c r="I178" s="135" t="s">
        <v>610</v>
      </c>
      <c r="J178" s="135">
        <v>255</v>
      </c>
      <c r="K178" s="173"/>
    </row>
    <row r="179" spans="2:11" ht="15" customHeight="1">
      <c r="B179" s="155"/>
      <c r="C179" s="135" t="s">
        <v>98</v>
      </c>
      <c r="D179" s="135"/>
      <c r="E179" s="135"/>
      <c r="F179" s="154" t="s">
        <v>608</v>
      </c>
      <c r="G179" s="135"/>
      <c r="H179" s="135" t="s">
        <v>572</v>
      </c>
      <c r="I179" s="135" t="s">
        <v>610</v>
      </c>
      <c r="J179" s="135">
        <v>10</v>
      </c>
      <c r="K179" s="173"/>
    </row>
    <row r="180" spans="2:11" ht="15" customHeight="1">
      <c r="B180" s="155"/>
      <c r="C180" s="135" t="s">
        <v>99</v>
      </c>
      <c r="D180" s="135"/>
      <c r="E180" s="135"/>
      <c r="F180" s="154" t="s">
        <v>608</v>
      </c>
      <c r="G180" s="135"/>
      <c r="H180" s="135" t="s">
        <v>681</v>
      </c>
      <c r="I180" s="135" t="s">
        <v>642</v>
      </c>
      <c r="J180" s="135"/>
      <c r="K180" s="173"/>
    </row>
    <row r="181" spans="2:11" ht="15" customHeight="1">
      <c r="B181" s="155"/>
      <c r="C181" s="135" t="s">
        <v>682</v>
      </c>
      <c r="D181" s="135"/>
      <c r="E181" s="135"/>
      <c r="F181" s="154" t="s">
        <v>608</v>
      </c>
      <c r="G181" s="135"/>
      <c r="H181" s="135" t="s">
        <v>683</v>
      </c>
      <c r="I181" s="135" t="s">
        <v>642</v>
      </c>
      <c r="J181" s="135"/>
      <c r="K181" s="173"/>
    </row>
    <row r="182" spans="2:11" ht="15" customHeight="1">
      <c r="B182" s="155"/>
      <c r="C182" s="135" t="s">
        <v>671</v>
      </c>
      <c r="D182" s="135"/>
      <c r="E182" s="135"/>
      <c r="F182" s="154" t="s">
        <v>608</v>
      </c>
      <c r="G182" s="135"/>
      <c r="H182" s="135" t="s">
        <v>684</v>
      </c>
      <c r="I182" s="135" t="s">
        <v>642</v>
      </c>
      <c r="J182" s="135"/>
      <c r="K182" s="173"/>
    </row>
    <row r="183" spans="2:11" ht="15" customHeight="1">
      <c r="B183" s="155"/>
      <c r="C183" s="135" t="s">
        <v>101</v>
      </c>
      <c r="D183" s="135"/>
      <c r="E183" s="135"/>
      <c r="F183" s="154" t="s">
        <v>614</v>
      </c>
      <c r="G183" s="135"/>
      <c r="H183" s="135" t="s">
        <v>685</v>
      </c>
      <c r="I183" s="135" t="s">
        <v>610</v>
      </c>
      <c r="J183" s="135">
        <v>50</v>
      </c>
      <c r="K183" s="173"/>
    </row>
    <row r="184" spans="2:11" ht="15" customHeight="1">
      <c r="B184" s="155"/>
      <c r="C184" s="135" t="s">
        <v>686</v>
      </c>
      <c r="D184" s="135"/>
      <c r="E184" s="135"/>
      <c r="F184" s="154" t="s">
        <v>614</v>
      </c>
      <c r="G184" s="135"/>
      <c r="H184" s="135" t="s">
        <v>687</v>
      </c>
      <c r="I184" s="135" t="s">
        <v>688</v>
      </c>
      <c r="J184" s="135"/>
      <c r="K184" s="173"/>
    </row>
    <row r="185" spans="2:11" ht="15" customHeight="1">
      <c r="B185" s="155"/>
      <c r="C185" s="135" t="s">
        <v>689</v>
      </c>
      <c r="D185" s="135"/>
      <c r="E185" s="135"/>
      <c r="F185" s="154" t="s">
        <v>614</v>
      </c>
      <c r="G185" s="135"/>
      <c r="H185" s="135" t="s">
        <v>690</v>
      </c>
      <c r="I185" s="135" t="s">
        <v>688</v>
      </c>
      <c r="J185" s="135"/>
      <c r="K185" s="173"/>
    </row>
    <row r="186" spans="2:11" ht="15" customHeight="1">
      <c r="B186" s="155"/>
      <c r="C186" s="135" t="s">
        <v>691</v>
      </c>
      <c r="D186" s="135"/>
      <c r="E186" s="135"/>
      <c r="F186" s="154" t="s">
        <v>614</v>
      </c>
      <c r="G186" s="135"/>
      <c r="H186" s="135" t="s">
        <v>692</v>
      </c>
      <c r="I186" s="135" t="s">
        <v>688</v>
      </c>
      <c r="J186" s="135"/>
      <c r="K186" s="173"/>
    </row>
    <row r="187" spans="2:11" ht="15" customHeight="1">
      <c r="B187" s="155"/>
      <c r="C187" s="117" t="s">
        <v>693</v>
      </c>
      <c r="D187" s="135"/>
      <c r="E187" s="135"/>
      <c r="F187" s="154" t="s">
        <v>614</v>
      </c>
      <c r="G187" s="135"/>
      <c r="H187" s="135" t="s">
        <v>694</v>
      </c>
      <c r="I187" s="135" t="s">
        <v>695</v>
      </c>
      <c r="J187" s="185" t="s">
        <v>696</v>
      </c>
      <c r="K187" s="173"/>
    </row>
    <row r="188" spans="2:11" ht="15" customHeight="1">
      <c r="B188" s="155"/>
      <c r="C188" s="141" t="s">
        <v>32</v>
      </c>
      <c r="D188" s="135"/>
      <c r="E188" s="135"/>
      <c r="F188" s="154" t="s">
        <v>608</v>
      </c>
      <c r="G188" s="135"/>
      <c r="H188" s="132" t="s">
        <v>697</v>
      </c>
      <c r="I188" s="135" t="s">
        <v>698</v>
      </c>
      <c r="J188" s="135"/>
      <c r="K188" s="173"/>
    </row>
    <row r="189" spans="2:11" ht="15" customHeight="1">
      <c r="B189" s="155"/>
      <c r="C189" s="141" t="s">
        <v>699</v>
      </c>
      <c r="D189" s="135"/>
      <c r="E189" s="135"/>
      <c r="F189" s="154" t="s">
        <v>608</v>
      </c>
      <c r="G189" s="135"/>
      <c r="H189" s="135" t="s">
        <v>700</v>
      </c>
      <c r="I189" s="135" t="s">
        <v>642</v>
      </c>
      <c r="J189" s="135"/>
      <c r="K189" s="173"/>
    </row>
    <row r="190" spans="2:11" ht="15" customHeight="1">
      <c r="B190" s="155"/>
      <c r="C190" s="141" t="s">
        <v>701</v>
      </c>
      <c r="D190" s="135"/>
      <c r="E190" s="135"/>
      <c r="F190" s="154" t="s">
        <v>608</v>
      </c>
      <c r="G190" s="135"/>
      <c r="H190" s="135" t="s">
        <v>702</v>
      </c>
      <c r="I190" s="135" t="s">
        <v>642</v>
      </c>
      <c r="J190" s="135"/>
      <c r="K190" s="173"/>
    </row>
    <row r="191" spans="2:11" ht="15" customHeight="1">
      <c r="B191" s="155"/>
      <c r="C191" s="141" t="s">
        <v>703</v>
      </c>
      <c r="D191" s="135"/>
      <c r="E191" s="135"/>
      <c r="F191" s="154" t="s">
        <v>614</v>
      </c>
      <c r="G191" s="135"/>
      <c r="H191" s="135" t="s">
        <v>704</v>
      </c>
      <c r="I191" s="135" t="s">
        <v>642</v>
      </c>
      <c r="J191" s="135"/>
      <c r="K191" s="173"/>
    </row>
    <row r="192" spans="2:11" ht="15" customHeight="1">
      <c r="B192" s="179"/>
      <c r="C192" s="186"/>
      <c r="D192" s="161"/>
      <c r="E192" s="161"/>
      <c r="F192" s="161"/>
      <c r="G192" s="161"/>
      <c r="H192" s="161"/>
      <c r="I192" s="161"/>
      <c r="J192" s="161"/>
      <c r="K192" s="180"/>
    </row>
    <row r="193" spans="2:11" ht="18.75" customHeight="1">
      <c r="B193" s="132"/>
      <c r="C193" s="135"/>
      <c r="D193" s="135"/>
      <c r="E193" s="135"/>
      <c r="F193" s="154"/>
      <c r="G193" s="135"/>
      <c r="H193" s="135"/>
      <c r="I193" s="135"/>
      <c r="J193" s="135"/>
      <c r="K193" s="132"/>
    </row>
    <row r="194" spans="2:11" ht="18.75" customHeight="1">
      <c r="B194" s="132"/>
      <c r="C194" s="135"/>
      <c r="D194" s="135"/>
      <c r="E194" s="135"/>
      <c r="F194" s="154"/>
      <c r="G194" s="135"/>
      <c r="H194" s="135"/>
      <c r="I194" s="135"/>
      <c r="J194" s="135"/>
      <c r="K194" s="132"/>
    </row>
    <row r="195" spans="2:11" ht="18.75" customHeight="1">
      <c r="B195" s="141"/>
      <c r="C195" s="141"/>
      <c r="D195" s="141"/>
      <c r="E195" s="141"/>
      <c r="F195" s="141"/>
      <c r="G195" s="141"/>
      <c r="H195" s="141"/>
      <c r="I195" s="141"/>
      <c r="J195" s="141"/>
      <c r="K195" s="141"/>
    </row>
    <row r="196" spans="2:11" ht="12">
      <c r="B196" s="119"/>
      <c r="C196" s="120"/>
      <c r="D196" s="120"/>
      <c r="E196" s="120"/>
      <c r="F196" s="120"/>
      <c r="G196" s="120"/>
      <c r="H196" s="120"/>
      <c r="I196" s="120"/>
      <c r="J196" s="120"/>
      <c r="K196" s="121"/>
    </row>
    <row r="197" spans="2:11" ht="21">
      <c r="B197" s="122"/>
      <c r="C197" s="123" t="s">
        <v>705</v>
      </c>
      <c r="D197" s="123"/>
      <c r="E197" s="123"/>
      <c r="F197" s="123"/>
      <c r="G197" s="123"/>
      <c r="H197" s="123"/>
      <c r="I197" s="123"/>
      <c r="J197" s="123"/>
      <c r="K197" s="124"/>
    </row>
    <row r="198" spans="2:11" ht="25.5" customHeight="1">
      <c r="B198" s="122"/>
      <c r="C198" s="187" t="s">
        <v>706</v>
      </c>
      <c r="D198" s="187"/>
      <c r="E198" s="187"/>
      <c r="F198" s="187" t="s">
        <v>707</v>
      </c>
      <c r="G198" s="188"/>
      <c r="H198" s="189" t="s">
        <v>708</v>
      </c>
      <c r="I198" s="189"/>
      <c r="J198" s="189"/>
      <c r="K198" s="124"/>
    </row>
    <row r="199" spans="2:11" ht="5.25" customHeight="1">
      <c r="B199" s="155"/>
      <c r="C199" s="153"/>
      <c r="D199" s="153"/>
      <c r="E199" s="153"/>
      <c r="F199" s="153"/>
      <c r="G199" s="135"/>
      <c r="H199" s="153"/>
      <c r="I199" s="153"/>
      <c r="J199" s="153"/>
      <c r="K199" s="173"/>
    </row>
    <row r="200" spans="2:11" ht="15" customHeight="1">
      <c r="B200" s="155"/>
      <c r="C200" s="135" t="s">
        <v>698</v>
      </c>
      <c r="D200" s="135"/>
      <c r="E200" s="135"/>
      <c r="F200" s="154" t="s">
        <v>33</v>
      </c>
      <c r="G200" s="135"/>
      <c r="H200" s="190" t="s">
        <v>709</v>
      </c>
      <c r="I200" s="190"/>
      <c r="J200" s="190"/>
      <c r="K200" s="173"/>
    </row>
    <row r="201" spans="2:11" ht="15" customHeight="1">
      <c r="B201" s="155"/>
      <c r="C201" s="159"/>
      <c r="D201" s="135"/>
      <c r="E201" s="135"/>
      <c r="F201" s="154" t="s">
        <v>34</v>
      </c>
      <c r="G201" s="135"/>
      <c r="H201" s="190" t="s">
        <v>710</v>
      </c>
      <c r="I201" s="190"/>
      <c r="J201" s="190"/>
      <c r="K201" s="173"/>
    </row>
    <row r="202" spans="2:11" ht="15" customHeight="1">
      <c r="B202" s="155"/>
      <c r="C202" s="159"/>
      <c r="D202" s="135"/>
      <c r="E202" s="135"/>
      <c r="F202" s="154" t="s">
        <v>37</v>
      </c>
      <c r="G202" s="135"/>
      <c r="H202" s="190" t="s">
        <v>711</v>
      </c>
      <c r="I202" s="190"/>
      <c r="J202" s="190"/>
      <c r="K202" s="173"/>
    </row>
    <row r="203" spans="2:11" ht="15" customHeight="1">
      <c r="B203" s="155"/>
      <c r="C203" s="135"/>
      <c r="D203" s="135"/>
      <c r="E203" s="135"/>
      <c r="F203" s="154" t="s">
        <v>35</v>
      </c>
      <c r="G203" s="135"/>
      <c r="H203" s="190" t="s">
        <v>712</v>
      </c>
      <c r="I203" s="190"/>
      <c r="J203" s="190"/>
      <c r="K203" s="173"/>
    </row>
    <row r="204" spans="2:11" ht="15" customHeight="1">
      <c r="B204" s="155"/>
      <c r="C204" s="135"/>
      <c r="D204" s="135"/>
      <c r="E204" s="135"/>
      <c r="F204" s="154" t="s">
        <v>36</v>
      </c>
      <c r="G204" s="135"/>
      <c r="H204" s="190" t="s">
        <v>713</v>
      </c>
      <c r="I204" s="190"/>
      <c r="J204" s="190"/>
      <c r="K204" s="173"/>
    </row>
    <row r="205" spans="2:11" ht="15" customHeight="1">
      <c r="B205" s="155"/>
      <c r="C205" s="135"/>
      <c r="D205" s="135"/>
      <c r="E205" s="135"/>
      <c r="F205" s="154"/>
      <c r="G205" s="135"/>
      <c r="H205" s="135"/>
      <c r="I205" s="135"/>
      <c r="J205" s="135"/>
      <c r="K205" s="173"/>
    </row>
    <row r="206" spans="2:11" ht="15" customHeight="1">
      <c r="B206" s="155"/>
      <c r="C206" s="135" t="s">
        <v>654</v>
      </c>
      <c r="D206" s="135"/>
      <c r="E206" s="135"/>
      <c r="F206" s="154" t="s">
        <v>74</v>
      </c>
      <c r="G206" s="135"/>
      <c r="H206" s="190" t="s">
        <v>714</v>
      </c>
      <c r="I206" s="190"/>
      <c r="J206" s="190"/>
      <c r="K206" s="173"/>
    </row>
    <row r="207" spans="2:11" ht="15" customHeight="1">
      <c r="B207" s="155"/>
      <c r="C207" s="159"/>
      <c r="D207" s="135"/>
      <c r="E207" s="135"/>
      <c r="F207" s="154" t="s">
        <v>550</v>
      </c>
      <c r="G207" s="135"/>
      <c r="H207" s="190" t="s">
        <v>551</v>
      </c>
      <c r="I207" s="190"/>
      <c r="J207" s="190"/>
      <c r="K207" s="173"/>
    </row>
    <row r="208" spans="2:11" ht="15" customHeight="1">
      <c r="B208" s="155"/>
      <c r="C208" s="135"/>
      <c r="D208" s="135"/>
      <c r="E208" s="135"/>
      <c r="F208" s="154" t="s">
        <v>548</v>
      </c>
      <c r="G208" s="135"/>
      <c r="H208" s="190" t="s">
        <v>715</v>
      </c>
      <c r="I208" s="190"/>
      <c r="J208" s="190"/>
      <c r="K208" s="173"/>
    </row>
    <row r="209" spans="2:11" ht="15" customHeight="1">
      <c r="B209" s="191"/>
      <c r="C209" s="159"/>
      <c r="D209" s="159"/>
      <c r="E209" s="159"/>
      <c r="F209" s="154" t="s">
        <v>552</v>
      </c>
      <c r="G209" s="141"/>
      <c r="H209" s="192" t="s">
        <v>553</v>
      </c>
      <c r="I209" s="192"/>
      <c r="J209" s="192"/>
      <c r="K209" s="193"/>
    </row>
    <row r="210" spans="2:11" ht="15" customHeight="1">
      <c r="B210" s="191"/>
      <c r="C210" s="159"/>
      <c r="D210" s="159"/>
      <c r="E210" s="159"/>
      <c r="F210" s="154" t="s">
        <v>554</v>
      </c>
      <c r="G210" s="141"/>
      <c r="H210" s="192" t="s">
        <v>716</v>
      </c>
      <c r="I210" s="192"/>
      <c r="J210" s="192"/>
      <c r="K210" s="193"/>
    </row>
    <row r="211" spans="2:11" ht="15" customHeight="1">
      <c r="B211" s="191"/>
      <c r="C211" s="159"/>
      <c r="D211" s="159"/>
      <c r="E211" s="159"/>
      <c r="F211" s="194"/>
      <c r="G211" s="141"/>
      <c r="H211" s="195"/>
      <c r="I211" s="195"/>
      <c r="J211" s="195"/>
      <c r="K211" s="193"/>
    </row>
    <row r="212" spans="2:11" ht="15" customHeight="1">
      <c r="B212" s="191"/>
      <c r="C212" s="135" t="s">
        <v>678</v>
      </c>
      <c r="D212" s="159"/>
      <c r="E212" s="159"/>
      <c r="F212" s="154">
        <v>1</v>
      </c>
      <c r="G212" s="141"/>
      <c r="H212" s="192" t="s">
        <v>717</v>
      </c>
      <c r="I212" s="192"/>
      <c r="J212" s="192"/>
      <c r="K212" s="193"/>
    </row>
    <row r="213" spans="2:11" ht="15" customHeight="1">
      <c r="B213" s="191"/>
      <c r="C213" s="159"/>
      <c r="D213" s="159"/>
      <c r="E213" s="159"/>
      <c r="F213" s="154">
        <v>2</v>
      </c>
      <c r="G213" s="141"/>
      <c r="H213" s="192" t="s">
        <v>718</v>
      </c>
      <c r="I213" s="192"/>
      <c r="J213" s="192"/>
      <c r="K213" s="193"/>
    </row>
    <row r="214" spans="2:11" ht="15" customHeight="1">
      <c r="B214" s="191"/>
      <c r="C214" s="159"/>
      <c r="D214" s="159"/>
      <c r="E214" s="159"/>
      <c r="F214" s="154">
        <v>3</v>
      </c>
      <c r="G214" s="141"/>
      <c r="H214" s="192" t="s">
        <v>719</v>
      </c>
      <c r="I214" s="192"/>
      <c r="J214" s="192"/>
      <c r="K214" s="193"/>
    </row>
    <row r="215" spans="2:11" ht="15" customHeight="1">
      <c r="B215" s="191"/>
      <c r="C215" s="159"/>
      <c r="D215" s="159"/>
      <c r="E215" s="159"/>
      <c r="F215" s="154">
        <v>4</v>
      </c>
      <c r="G215" s="141"/>
      <c r="H215" s="192" t="s">
        <v>720</v>
      </c>
      <c r="I215" s="192"/>
      <c r="J215" s="192"/>
      <c r="K215" s="193"/>
    </row>
    <row r="216" spans="2:11" ht="12.75" customHeight="1">
      <c r="B216" s="196"/>
      <c r="C216" s="197"/>
      <c r="D216" s="197"/>
      <c r="E216" s="197"/>
      <c r="F216" s="197"/>
      <c r="G216" s="197"/>
      <c r="H216" s="197"/>
      <c r="I216" s="197"/>
      <c r="J216" s="197"/>
      <c r="K216" s="198"/>
    </row>
  </sheetData>
  <sheetProtection algorithmName="SHA-512" hashValue="6dJhW5MdQ2ZG7qR0UXx45M4ZB1HepprElfRZQs4TLrDIi+CDWzn56Bsz1UqadwgBlEFCJdNtDTR8Luxipvas/A==" saltValue="Z+f5STXREWGNliQVoY02cg==" spinCount="100000" sheet="1" objects="1" scenarios="1" formatCells="0" formatColumns="0" formatRows="0" sort="0" autoFilter="0"/>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KARLOVA\karlova</dc:creator>
  <cp:keywords/>
  <dc:description/>
  <cp:lastModifiedBy>Martin Ezr</cp:lastModifiedBy>
  <dcterms:created xsi:type="dcterms:W3CDTF">2020-04-27T10:43:09Z</dcterms:created>
  <dcterms:modified xsi:type="dcterms:W3CDTF">2020-05-19T11:16:36Z</dcterms:modified>
  <cp:category/>
  <cp:version/>
  <cp:contentType/>
  <cp:contentStatus/>
</cp:coreProperties>
</file>