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0\Chodník sídliště Lada - stará Lada\ZD + NZ\"/>
    </mc:Choice>
  </mc:AlternateContent>
  <xr:revisionPtr revIDLastSave="0" documentId="13_ncr:1_{DBB3E26C-86ED-4694-9F05-6AD4452AFDA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101 - Cyklostezka" sheetId="2" r:id="rId2"/>
    <sheet name="SO 401 - Veřejné osvětlení" sheetId="3" r:id="rId3"/>
    <sheet name="VORN - Vedlejší a ostatní..." sheetId="4" r:id="rId4"/>
  </sheets>
  <definedNames>
    <definedName name="_xlnm._FilterDatabase" localSheetId="1" hidden="1">'SO 101 - Cyklostezka'!$C$123:$K$253</definedName>
    <definedName name="_xlnm._FilterDatabase" localSheetId="2" hidden="1">'SO 401 - Veřejné osvětlení'!$C$118:$K$168</definedName>
    <definedName name="_xlnm._FilterDatabase" localSheetId="3" hidden="1">'VORN - Vedlejší a ostatní...'!$C$121:$K$144</definedName>
    <definedName name="_xlnm.Print_Titles" localSheetId="0">'Rekapitulace stavby'!$92:$92</definedName>
    <definedName name="_xlnm.Print_Titles" localSheetId="1">'SO 101 - Cyklostezka'!$123:$123</definedName>
    <definedName name="_xlnm.Print_Titles" localSheetId="2">'SO 401 - Veřejné osvětlení'!$118:$118</definedName>
    <definedName name="_xlnm.Print_Titles" localSheetId="3">'VORN - Vedlejší a ostatní...'!$121:$121</definedName>
    <definedName name="_xlnm.Print_Area" localSheetId="0">'Rekapitulace stavby'!$D$4:$AO$76,'Rekapitulace stavby'!$C$82:$AQ$98</definedName>
    <definedName name="_xlnm.Print_Area" localSheetId="1">'SO 101 - Cyklostezka'!$C$4:$J$76,'SO 101 - Cyklostezka'!$C$82:$J$105,'SO 101 - Cyklostezka'!$C$111:$K$253</definedName>
    <definedName name="_xlnm.Print_Area" localSheetId="2">'SO 401 - Veřejné osvětlení'!$C$4:$J$76,'SO 401 - Veřejné osvětlení'!$C$82:$J$100,'SO 401 - Veřejné osvětlení'!$C$106:$K$168</definedName>
    <definedName name="_xlnm.Print_Area" localSheetId="3">'VORN - Vedlejší a ostatní...'!$C$4:$J$76,'VORN - Vedlejší a ostatní...'!$C$82:$J$103,'VORN - Vedlejší a ostatní...'!$C$109:$K$144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44" i="4"/>
  <c r="BH144" i="4"/>
  <c r="BG144" i="4"/>
  <c r="BF144" i="4"/>
  <c r="T144" i="4"/>
  <c r="T143" i="4" s="1"/>
  <c r="R144" i="4"/>
  <c r="R143" i="4" s="1"/>
  <c r="P144" i="4"/>
  <c r="P143" i="4" s="1"/>
  <c r="BI142" i="4"/>
  <c r="BH142" i="4"/>
  <c r="BG142" i="4"/>
  <c r="BF142" i="4"/>
  <c r="T142" i="4"/>
  <c r="T141" i="4" s="1"/>
  <c r="R142" i="4"/>
  <c r="R141" i="4" s="1"/>
  <c r="P142" i="4"/>
  <c r="P141" i="4" s="1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92" i="4"/>
  <c r="J17" i="4"/>
  <c r="J12" i="4"/>
  <c r="J89" i="4" s="1"/>
  <c r="E7" i="4"/>
  <c r="E112" i="4" s="1"/>
  <c r="J37" i="3"/>
  <c r="J36" i="3"/>
  <c r="AY96" i="1"/>
  <c r="J35" i="3"/>
  <c r="AX96" i="1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J116" i="3"/>
  <c r="J115" i="3"/>
  <c r="F115" i="3"/>
  <c r="F113" i="3"/>
  <c r="E111" i="3"/>
  <c r="J92" i="3"/>
  <c r="J91" i="3"/>
  <c r="F91" i="3"/>
  <c r="F89" i="3"/>
  <c r="E87" i="3"/>
  <c r="J18" i="3"/>
  <c r="E18" i="3"/>
  <c r="F116" i="3" s="1"/>
  <c r="J17" i="3"/>
  <c r="J12" i="3"/>
  <c r="J89" i="3"/>
  <c r="E7" i="3"/>
  <c r="E109" i="3" s="1"/>
  <c r="J37" i="2"/>
  <c r="J36" i="2"/>
  <c r="AY95" i="1" s="1"/>
  <c r="J35" i="2"/>
  <c r="AX95" i="1"/>
  <c r="BI253" i="2"/>
  <c r="BH253" i="2"/>
  <c r="BG253" i="2"/>
  <c r="BF253" i="2"/>
  <c r="T253" i="2"/>
  <c r="T252" i="2" s="1"/>
  <c r="R253" i="2"/>
  <c r="R252" i="2" s="1"/>
  <c r="P253" i="2"/>
  <c r="P252" i="2" s="1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T186" i="2"/>
  <c r="R187" i="2"/>
  <c r="R186" i="2"/>
  <c r="P187" i="2"/>
  <c r="P186" i="2"/>
  <c r="BI182" i="2"/>
  <c r="BH182" i="2"/>
  <c r="BG182" i="2"/>
  <c r="BF182" i="2"/>
  <c r="T182" i="2"/>
  <c r="T181" i="2"/>
  <c r="R182" i="2"/>
  <c r="R181" i="2"/>
  <c r="P182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/>
  <c r="J17" i="2"/>
  <c r="J12" i="2"/>
  <c r="J118" i="2" s="1"/>
  <c r="E7" i="2"/>
  <c r="E85" i="2" s="1"/>
  <c r="L90" i="1"/>
  <c r="AM90" i="1"/>
  <c r="AM89" i="1"/>
  <c r="L89" i="1"/>
  <c r="AM87" i="1"/>
  <c r="L87" i="1"/>
  <c r="L85" i="1"/>
  <c r="L84" i="1"/>
  <c r="BK144" i="4"/>
  <c r="J144" i="4"/>
  <c r="BK142" i="4"/>
  <c r="J142" i="4"/>
  <c r="BK140" i="4"/>
  <c r="J140" i="4"/>
  <c r="BK139" i="4"/>
  <c r="J139" i="4"/>
  <c r="BK137" i="4"/>
  <c r="J137" i="4"/>
  <c r="BK136" i="4"/>
  <c r="J136" i="4"/>
  <c r="BK135" i="4"/>
  <c r="J135" i="4"/>
  <c r="BK134" i="4"/>
  <c r="J133" i="4"/>
  <c r="BK132" i="4"/>
  <c r="BK131" i="4"/>
  <c r="BK130" i="4"/>
  <c r="BK128" i="4"/>
  <c r="J127" i="4"/>
  <c r="BK126" i="4"/>
  <c r="BK125" i="4"/>
  <c r="BK167" i="3"/>
  <c r="J164" i="3"/>
  <c r="BK158" i="3"/>
  <c r="J157" i="3"/>
  <c r="J156" i="3"/>
  <c r="J155" i="3"/>
  <c r="J153" i="3"/>
  <c r="BK151" i="3"/>
  <c r="J149" i="3"/>
  <c r="BK148" i="3"/>
  <c r="J145" i="3"/>
  <c r="J143" i="3"/>
  <c r="J141" i="3"/>
  <c r="J139" i="3"/>
  <c r="J138" i="3"/>
  <c r="J136" i="3"/>
  <c r="J135" i="3"/>
  <c r="BK132" i="3"/>
  <c r="J131" i="3"/>
  <c r="J128" i="3"/>
  <c r="J127" i="3"/>
  <c r="J122" i="3"/>
  <c r="J253" i="2"/>
  <c r="BK250" i="2"/>
  <c r="BK249" i="2"/>
  <c r="BK238" i="2"/>
  <c r="BK210" i="2"/>
  <c r="BK204" i="2"/>
  <c r="J172" i="2"/>
  <c r="J163" i="2"/>
  <c r="J154" i="2"/>
  <c r="J152" i="2"/>
  <c r="J141" i="2"/>
  <c r="BK137" i="2"/>
  <c r="J134" i="4"/>
  <c r="BK133" i="4"/>
  <c r="J132" i="4"/>
  <c r="J131" i="4"/>
  <c r="J130" i="4"/>
  <c r="J128" i="4"/>
  <c r="BK127" i="4"/>
  <c r="BK153" i="3"/>
  <c r="BK150" i="3"/>
  <c r="BK142" i="3"/>
  <c r="J248" i="2"/>
  <c r="BK213" i="2"/>
  <c r="BK192" i="2"/>
  <c r="J126" i="4"/>
  <c r="J125" i="4"/>
  <c r="J167" i="3"/>
  <c r="BK166" i="3"/>
  <c r="J165" i="3"/>
  <c r="J159" i="3"/>
  <c r="BK156" i="3"/>
  <c r="J150" i="3"/>
  <c r="BK149" i="3"/>
  <c r="BK145" i="3"/>
  <c r="J144" i="3"/>
  <c r="BK141" i="3"/>
  <c r="BK134" i="3"/>
  <c r="BK131" i="3"/>
  <c r="J129" i="3"/>
  <c r="BK127" i="3"/>
  <c r="J126" i="3"/>
  <c r="J123" i="3"/>
  <c r="J250" i="2"/>
  <c r="J238" i="2"/>
  <c r="J233" i="2"/>
  <c r="BK227" i="2"/>
  <c r="J224" i="2"/>
  <c r="J218" i="2"/>
  <c r="BK198" i="2"/>
  <c r="J192" i="2"/>
  <c r="J187" i="2"/>
  <c r="J179" i="2"/>
  <c r="J171" i="2"/>
  <c r="BK164" i="2"/>
  <c r="J149" i="2"/>
  <c r="BK141" i="2"/>
  <c r="BK168" i="3"/>
  <c r="J166" i="3"/>
  <c r="BK164" i="3"/>
  <c r="BK162" i="3"/>
  <c r="BK160" i="3"/>
  <c r="BK154" i="3"/>
  <c r="BK152" i="3"/>
  <c r="J146" i="3"/>
  <c r="J137" i="3"/>
  <c r="BK136" i="3"/>
  <c r="BK129" i="3"/>
  <c r="BK128" i="3"/>
  <c r="BK126" i="3"/>
  <c r="J124" i="3"/>
  <c r="BK121" i="3"/>
  <c r="BK253" i="2"/>
  <c r="J249" i="2"/>
  <c r="J240" i="2"/>
  <c r="BK232" i="2"/>
  <c r="BK231" i="2"/>
  <c r="J230" i="2"/>
  <c r="J227" i="2"/>
  <c r="BK197" i="2"/>
  <c r="J182" i="2"/>
  <c r="J180" i="2"/>
  <c r="BK172" i="2"/>
  <c r="J162" i="2"/>
  <c r="J158" i="2"/>
  <c r="BK152" i="2"/>
  <c r="BK131" i="2"/>
  <c r="AS94" i="1"/>
  <c r="J168" i="3"/>
  <c r="BK165" i="3"/>
  <c r="J162" i="3"/>
  <c r="BK157" i="3"/>
  <c r="BK140" i="3"/>
  <c r="BK137" i="3"/>
  <c r="J134" i="3"/>
  <c r="BK133" i="3"/>
  <c r="J130" i="3"/>
  <c r="BK124" i="3"/>
  <c r="BK122" i="3"/>
  <c r="J251" i="2"/>
  <c r="BK246" i="2"/>
  <c r="BK245" i="2"/>
  <c r="BK240" i="2"/>
  <c r="BK230" i="2"/>
  <c r="BK229" i="2"/>
  <c r="BK222" i="2"/>
  <c r="BK218" i="2"/>
  <c r="J216" i="2"/>
  <c r="J210" i="2"/>
  <c r="J207" i="2"/>
  <c r="J201" i="2"/>
  <c r="J198" i="2"/>
  <c r="BK179" i="2"/>
  <c r="BK174" i="2"/>
  <c r="BK168" i="2"/>
  <c r="BK162" i="2"/>
  <c r="BK154" i="2"/>
  <c r="J145" i="2"/>
  <c r="J137" i="2"/>
  <c r="J131" i="2"/>
  <c r="J127" i="2"/>
  <c r="BK163" i="3"/>
  <c r="BK159" i="3"/>
  <c r="J158" i="3"/>
  <c r="BK155" i="3"/>
  <c r="J154" i="3"/>
  <c r="J152" i="3"/>
  <c r="J151" i="3"/>
  <c r="BK146" i="3"/>
  <c r="BK144" i="3"/>
  <c r="BK143" i="3"/>
  <c r="BK139" i="3"/>
  <c r="BK135" i="3"/>
  <c r="J133" i="3"/>
  <c r="J132" i="3"/>
  <c r="J125" i="3"/>
  <c r="J121" i="3"/>
  <c r="BK248" i="2"/>
  <c r="J232" i="2"/>
  <c r="BK228" i="2"/>
  <c r="BK224" i="2"/>
  <c r="J213" i="2"/>
  <c r="BK207" i="2"/>
  <c r="BK201" i="2"/>
  <c r="J197" i="2"/>
  <c r="BK187" i="2"/>
  <c r="BK180" i="2"/>
  <c r="J168" i="2"/>
  <c r="BK163" i="2"/>
  <c r="BK145" i="2"/>
  <c r="J133" i="2"/>
  <c r="J163" i="3"/>
  <c r="J160" i="3"/>
  <c r="J148" i="3"/>
  <c r="J142" i="3"/>
  <c r="J140" i="3"/>
  <c r="BK138" i="3"/>
  <c r="BK130" i="3"/>
  <c r="BK125" i="3"/>
  <c r="BK123" i="3"/>
  <c r="BK251" i="2"/>
  <c r="J246" i="2"/>
  <c r="J245" i="2"/>
  <c r="BK233" i="2"/>
  <c r="J231" i="2"/>
  <c r="J229" i="2"/>
  <c r="J228" i="2"/>
  <c r="J222" i="2"/>
  <c r="BK216" i="2"/>
  <c r="J204" i="2"/>
  <c r="BK182" i="2"/>
  <c r="J174" i="2"/>
  <c r="BK171" i="2"/>
  <c r="J164" i="2"/>
  <c r="BK158" i="2"/>
  <c r="BK149" i="2"/>
  <c r="BK133" i="2"/>
  <c r="BK127" i="2"/>
  <c r="T126" i="2" l="1"/>
  <c r="T191" i="2"/>
  <c r="BK244" i="2"/>
  <c r="J244" i="2" s="1"/>
  <c r="J103" i="2" s="1"/>
  <c r="BK126" i="2"/>
  <c r="P226" i="2"/>
  <c r="P126" i="2"/>
  <c r="P191" i="2"/>
  <c r="T226" i="2"/>
  <c r="R126" i="2"/>
  <c r="BK226" i="2"/>
  <c r="J226" i="2" s="1"/>
  <c r="J102" i="2" s="1"/>
  <c r="R244" i="2"/>
  <c r="BK120" i="3"/>
  <c r="J120" i="3" s="1"/>
  <c r="J97" i="3" s="1"/>
  <c r="BK161" i="3"/>
  <c r="J161" i="3" s="1"/>
  <c r="J99" i="3" s="1"/>
  <c r="R191" i="2"/>
  <c r="T244" i="2"/>
  <c r="P120" i="3"/>
  <c r="T161" i="3"/>
  <c r="T147" i="3"/>
  <c r="P244" i="2"/>
  <c r="R120" i="3"/>
  <c r="R161" i="3"/>
  <c r="R147" i="3"/>
  <c r="BK191" i="2"/>
  <c r="J191" i="2" s="1"/>
  <c r="J101" i="2" s="1"/>
  <c r="R226" i="2"/>
  <c r="T120" i="3"/>
  <c r="P161" i="3"/>
  <c r="P147" i="3" s="1"/>
  <c r="BK124" i="4"/>
  <c r="J124" i="4"/>
  <c r="J98" i="4" s="1"/>
  <c r="P124" i="4"/>
  <c r="R124" i="4"/>
  <c r="T124" i="4"/>
  <c r="BK129" i="4"/>
  <c r="J129" i="4" s="1"/>
  <c r="J99" i="4" s="1"/>
  <c r="P129" i="4"/>
  <c r="R129" i="4"/>
  <c r="T129" i="4"/>
  <c r="BK138" i="4"/>
  <c r="J138" i="4" s="1"/>
  <c r="J100" i="4" s="1"/>
  <c r="P138" i="4"/>
  <c r="R138" i="4"/>
  <c r="T138" i="4"/>
  <c r="E114" i="2"/>
  <c r="BE131" i="2"/>
  <c r="BE163" i="2"/>
  <c r="BE210" i="2"/>
  <c r="BE213" i="2"/>
  <c r="BE218" i="2"/>
  <c r="BE232" i="2"/>
  <c r="BE249" i="2"/>
  <c r="BE250" i="2"/>
  <c r="BK252" i="2"/>
  <c r="J252" i="2" s="1"/>
  <c r="J104" i="2" s="1"/>
  <c r="F92" i="3"/>
  <c r="J113" i="3"/>
  <c r="BE149" i="3"/>
  <c r="BE166" i="3"/>
  <c r="BE141" i="2"/>
  <c r="BE162" i="2"/>
  <c r="BE179" i="2"/>
  <c r="BE192" i="2"/>
  <c r="BE198" i="2"/>
  <c r="BE245" i="2"/>
  <c r="BE246" i="2"/>
  <c r="BK186" i="2"/>
  <c r="J186" i="2"/>
  <c r="J100" i="2" s="1"/>
  <c r="E85" i="3"/>
  <c r="BE124" i="3"/>
  <c r="BE126" i="3"/>
  <c r="BE127" i="3"/>
  <c r="BE134" i="3"/>
  <c r="BE145" i="3"/>
  <c r="BE153" i="3"/>
  <c r="BE157" i="3"/>
  <c r="BE162" i="3"/>
  <c r="BE204" i="2"/>
  <c r="BE224" i="2"/>
  <c r="BE228" i="2"/>
  <c r="BE233" i="2"/>
  <c r="BE238" i="2"/>
  <c r="BE121" i="3"/>
  <c r="BE128" i="3"/>
  <c r="BE129" i="3"/>
  <c r="BE131" i="3"/>
  <c r="BE136" i="3"/>
  <c r="BE139" i="3"/>
  <c r="BE141" i="3"/>
  <c r="BE156" i="3"/>
  <c r="J89" i="2"/>
  <c r="BE149" i="2"/>
  <c r="BE229" i="2"/>
  <c r="BE248" i="2"/>
  <c r="BE251" i="2"/>
  <c r="BE138" i="3"/>
  <c r="BE143" i="3"/>
  <c r="BE144" i="3"/>
  <c r="BE151" i="3"/>
  <c r="BE159" i="3"/>
  <c r="BE165" i="3"/>
  <c r="F121" i="2"/>
  <c r="BE133" i="2"/>
  <c r="BE137" i="2"/>
  <c r="BE152" i="2"/>
  <c r="BE172" i="2"/>
  <c r="BE174" i="2"/>
  <c r="BE180" i="2"/>
  <c r="BE182" i="2"/>
  <c r="BE207" i="2"/>
  <c r="BE230" i="2"/>
  <c r="BE231" i="2"/>
  <c r="BE253" i="2"/>
  <c r="BK181" i="2"/>
  <c r="J181" i="2" s="1"/>
  <c r="J99" i="2" s="1"/>
  <c r="BE125" i="3"/>
  <c r="BE132" i="3"/>
  <c r="BE133" i="3"/>
  <c r="BE135" i="3"/>
  <c r="BE155" i="3"/>
  <c r="BE160" i="3"/>
  <c r="BE164" i="3"/>
  <c r="BE168" i="3"/>
  <c r="E85" i="4"/>
  <c r="J116" i="4"/>
  <c r="F119" i="4"/>
  <c r="BE127" i="2"/>
  <c r="BE145" i="2"/>
  <c r="BE154" i="2"/>
  <c r="BE164" i="2"/>
  <c r="BE197" i="2"/>
  <c r="BE216" i="2"/>
  <c r="BE222" i="2"/>
  <c r="BE227" i="2"/>
  <c r="BE240" i="2"/>
  <c r="BE122" i="3"/>
  <c r="BE130" i="3"/>
  <c r="BE137" i="3"/>
  <c r="BE140" i="3"/>
  <c r="BE148" i="3"/>
  <c r="BE154" i="3"/>
  <c r="BE158" i="3"/>
  <c r="BE167" i="3"/>
  <c r="BE126" i="4"/>
  <c r="BE128" i="4"/>
  <c r="BE158" i="2"/>
  <c r="BE168" i="2"/>
  <c r="BE171" i="2"/>
  <c r="BE187" i="2"/>
  <c r="BE201" i="2"/>
  <c r="BE123" i="3"/>
  <c r="BE142" i="3"/>
  <c r="BE146" i="3"/>
  <c r="BE150" i="3"/>
  <c r="BE152" i="3"/>
  <c r="BE163" i="3"/>
  <c r="BE125" i="4"/>
  <c r="BE127" i="4"/>
  <c r="BE130" i="4"/>
  <c r="BE131" i="4"/>
  <c r="BE132" i="4"/>
  <c r="BE133" i="4"/>
  <c r="BE134" i="4"/>
  <c r="BE135" i="4"/>
  <c r="BE136" i="4"/>
  <c r="BE137" i="4"/>
  <c r="BE139" i="4"/>
  <c r="BE140" i="4"/>
  <c r="BE142" i="4"/>
  <c r="BE144" i="4"/>
  <c r="BK141" i="4"/>
  <c r="J141" i="4" s="1"/>
  <c r="J101" i="4" s="1"/>
  <c r="BK143" i="4"/>
  <c r="J143" i="4" s="1"/>
  <c r="J102" i="4" s="1"/>
  <c r="F36" i="2"/>
  <c r="BC95" i="1" s="1"/>
  <c r="F37" i="3"/>
  <c r="BD96" i="1" s="1"/>
  <c r="F35" i="4"/>
  <c r="BB97" i="1" s="1"/>
  <c r="F35" i="2"/>
  <c r="BB95" i="1" s="1"/>
  <c r="F35" i="3"/>
  <c r="BB96" i="1" s="1"/>
  <c r="F34" i="2"/>
  <c r="BA95" i="1" s="1"/>
  <c r="F34" i="4"/>
  <c r="BA97" i="1" s="1"/>
  <c r="J34" i="2"/>
  <c r="AW95" i="1" s="1"/>
  <c r="J34" i="4"/>
  <c r="AW97" i="1" s="1"/>
  <c r="F37" i="4"/>
  <c r="BD97" i="1" s="1"/>
  <c r="F37" i="2"/>
  <c r="BD95" i="1" s="1"/>
  <c r="J34" i="3"/>
  <c r="AW96" i="1" s="1"/>
  <c r="F36" i="3"/>
  <c r="BC96" i="1" s="1"/>
  <c r="F34" i="3"/>
  <c r="BA96" i="1" s="1"/>
  <c r="F36" i="4"/>
  <c r="BC97" i="1" s="1"/>
  <c r="BK147" i="3" l="1"/>
  <c r="J147" i="3" s="1"/>
  <c r="J98" i="3" s="1"/>
  <c r="R123" i="4"/>
  <c r="R122" i="4"/>
  <c r="T119" i="3"/>
  <c r="R119" i="3"/>
  <c r="BK125" i="2"/>
  <c r="J125" i="2" s="1"/>
  <c r="J97" i="2" s="1"/>
  <c r="P123" i="4"/>
  <c r="P122" i="4" s="1"/>
  <c r="AU97" i="1" s="1"/>
  <c r="P119" i="3"/>
  <c r="AU96" i="1"/>
  <c r="R125" i="2"/>
  <c r="R124" i="2" s="1"/>
  <c r="T125" i="2"/>
  <c r="T124" i="2"/>
  <c r="T123" i="4"/>
  <c r="T122" i="4" s="1"/>
  <c r="P125" i="2"/>
  <c r="P124" i="2"/>
  <c r="AU95" i="1" s="1"/>
  <c r="J126" i="2"/>
  <c r="J98" i="2" s="1"/>
  <c r="BK123" i="4"/>
  <c r="J123" i="4" s="1"/>
  <c r="J97" i="4" s="1"/>
  <c r="BC94" i="1"/>
  <c r="AY94" i="1" s="1"/>
  <c r="BA94" i="1"/>
  <c r="AW94" i="1" s="1"/>
  <c r="AK30" i="1" s="1"/>
  <c r="F33" i="4"/>
  <c r="AZ97" i="1" s="1"/>
  <c r="J33" i="4"/>
  <c r="AV97" i="1" s="1"/>
  <c r="AT97" i="1" s="1"/>
  <c r="BB94" i="1"/>
  <c r="W31" i="1" s="1"/>
  <c r="J33" i="2"/>
  <c r="AV95" i="1" s="1"/>
  <c r="AT95" i="1" s="1"/>
  <c r="J33" i="3"/>
  <c r="AV96" i="1" s="1"/>
  <c r="AT96" i="1" s="1"/>
  <c r="BD94" i="1"/>
  <c r="W33" i="1" s="1"/>
  <c r="F33" i="2"/>
  <c r="AZ95" i="1" s="1"/>
  <c r="F33" i="3"/>
  <c r="AZ96" i="1" s="1"/>
  <c r="BK119" i="3" l="1"/>
  <c r="J119" i="3" s="1"/>
  <c r="J30" i="3" s="1"/>
  <c r="AG96" i="1" s="1"/>
  <c r="AN96" i="1" s="1"/>
  <c r="BK124" i="2"/>
  <c r="J124" i="2" s="1"/>
  <c r="J96" i="2" s="1"/>
  <c r="BK122" i="4"/>
  <c r="J122" i="4" s="1"/>
  <c r="J96" i="4" s="1"/>
  <c r="AZ94" i="1"/>
  <c r="AV94" i="1" s="1"/>
  <c r="AK29" i="1" s="1"/>
  <c r="AU94" i="1"/>
  <c r="AX94" i="1"/>
  <c r="W30" i="1"/>
  <c r="W32" i="1"/>
  <c r="J96" i="3" l="1"/>
  <c r="J39" i="3"/>
  <c r="J30" i="2"/>
  <c r="AG95" i="1" s="1"/>
  <c r="AN95" i="1" s="1"/>
  <c r="W29" i="1"/>
  <c r="AT94" i="1"/>
  <c r="J30" i="4"/>
  <c r="AG97" i="1" s="1"/>
  <c r="AN97" i="1" s="1"/>
  <c r="J39" i="2" l="1"/>
  <c r="J39" i="4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<sst xmlns="http://schemas.openxmlformats.org/spreadsheetml/2006/main" count="2927" uniqueCount="568">
  <si>
    <t>Export Komplet</t>
  </si>
  <si>
    <t/>
  </si>
  <si>
    <t>2.0</t>
  </si>
  <si>
    <t>ZAMOK</t>
  </si>
  <si>
    <t>False</t>
  </si>
  <si>
    <t>{480e31ed-fbb0-4439-be83-16c984bde4d3}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</si>
  <si>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</si>
  <si>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</si>
  <si>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</si>
  <si>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</si>
  <si>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</si>
  <si>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</si>
  <si>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</si>
  <si>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</si>
  <si>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189/2020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</si>
  <si>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</si>
  <si>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</si>
  <si>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Sídliště Lada - Stará Lada, Česká Lípa - stezka pro chodce a cyklisty</t>
  </si>
  <si>
    <t>KSO:</t>
  </si>
  <si>
    <t>CC-CZ:</t>
  </si>
  <si>
    <t>Místo:</t>
  </si>
  <si>
    <t>p.č. 5750/145, 5712/112 a 5712/133</t>
  </si>
  <si>
    <t>Datum:</t>
  </si>
  <si>
    <t>6. 8. 2020</t>
  </si>
  <si>
    <t>Zadavatel:</t>
  </si>
  <si>
    <t>IČ:</t>
  </si>
  <si>
    <t>Město Česká Lípa, nám. T.G.M č.p.1, 470 36 Česká L</t>
  </si>
  <si>
    <t>DIČ:</t>
  </si>
  <si>
    <t>Uchazeč:</t>
  </si>
  <si>
    <t>Vyplň údaj</t>
  </si>
  <si>
    <t>Projektant:</t>
  </si>
  <si>
    <t>ACTIV Projekce s.r.o.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</si>
  <si>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</si>
  <si>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</si>
  <si>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</si>
  <si>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</si>
  <si>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</si>
  <si>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</si>
  <si>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</si>
  <si>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</si>
  <si>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</si>
  <si>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</si>
  <si>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</si>
  <si>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</si>
  <si>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</si>
  <si>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</si>
  <si>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</si>
  <si>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</si>
  <si>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</si>
  <si>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</si>
  <si>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</si>
  <si>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</si>
  <si>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</si>
  <si>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</si>
  <si>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</si>
  <si>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</si>
  <si>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</si>
  <si>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</si>
  <si>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</si>
  <si>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</si>
  <si>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</si>
  <si>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</si>
  <si>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</si>
  <si>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</si>
  <si>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</si>
  <si>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</si>
  <si>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</si>
  <si>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</si>
  <si>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</si>
  <si>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</si>
  <si>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</si>
  <si>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</si>
  <si>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</si>
  <si>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</si>
  <si>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</si>
  <si>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</si>
  <si>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</si>
  <si>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</si>
  <si>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</si>
  <si>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</si>
  <si>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</si>
  <si>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</si>
  <si>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</si>
  <si>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</si>
  <si>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Cyklostezka</t>
  </si>
  <si>
    <t>STA</t>
  </si>
  <si>
    <t>1</t>
  </si>
  <si>
    <t>{e00b0b96-c9ab-44d9-912d-e43508abed49}</t>
  </si>
  <si>
    <t>2</t>
  </si>
  <si>
    <t>SO 401</t>
  </si>
  <si>
    <t>Veřejné osvětlení</t>
  </si>
  <si>
    <t>{04881094-ce91-4de5-9b80-cc630deefcc4}</t>
  </si>
  <si>
    <t>VORN</t>
  </si>
  <si>
    <t>Vedlejší a ostatní rozpočtové náklady</t>
  </si>
  <si>
    <t>VON</t>
  </si>
  <si>
    <t>{965f8c0a-55d6-45c3-b8fd-3102d0e3f43f}</t>
  </si>
  <si>
    <t>KRYCÍ LIST SOUPISU PRACÍ</t>
  </si>
  <si>
    <t>Objekt:</t>
  </si>
  <si>
    <t>SO 101 - Cyklostezka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</si>
  <si>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</si>
  <si>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</si>
  <si>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</si>
  <si>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</si>
  <si>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</si>
  <si>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</si>
  <si>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</si>
  <si>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</si>
  <si>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</si>
  <si>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</si>
  <si>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</si>
  <si>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</si>
  <si>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</si>
  <si>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</si>
  <si>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</si>
  <si>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</si>
  <si>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</si>
  <si>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</si>
  <si>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</si>
  <si>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</si>
  <si>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</si>
  <si>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</si>
  <si>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</si>
  <si>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</si>
  <si>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</si>
  <si>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</si>
  <si>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</si>
  <si>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</si>
  <si>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</si>
  <si>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</si>
  <si>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</si>
  <si>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111200222</t>
  </si>
  <si>
    <t>Příprava půdy pod porostem chemická na svahu přes 1:5 do 1:2 - v pruzích</t>
  </si>
  <si>
    <t>ha</t>
  </si>
  <si>
    <t>CS ÚRS 2020 02</t>
  </si>
  <si>
    <t>4</t>
  </si>
  <si>
    <t>21162369</t>
  </si>
  <si>
    <t>VV</t>
  </si>
  <si>
    <t>OZELENĚNÍ PO DOSTAVBĚ STEZKY</t>
  </si>
  <si>
    <t>0,028</t>
  </si>
  <si>
    <t>Součet</t>
  </si>
  <si>
    <t>M</t>
  </si>
  <si>
    <t>25234001</t>
  </si>
  <si>
    <t>herbicid totální systémový neselektivní</t>
  </si>
  <si>
    <t>litr</t>
  </si>
  <si>
    <t>8</t>
  </si>
  <si>
    <t>466004414</t>
  </si>
  <si>
    <t>0,028*80 'Přepočtené koeficientem množství</t>
  </si>
  <si>
    <t>3</t>
  </si>
  <si>
    <t>111301111.R01</t>
  </si>
  <si>
    <t>Sejmutí drnu tl do 150 mm s přemístěním do 50 m nebo naložením na dopravní prostředek</t>
  </si>
  <si>
    <t>m2</t>
  </si>
  <si>
    <t>-1618059177</t>
  </si>
  <si>
    <t>SEJMUTÍ DRNU V PLOŠE BUDOUCÍ CYKLOSTEZKY</t>
  </si>
  <si>
    <t>260</t>
  </si>
  <si>
    <t>113107322</t>
  </si>
  <si>
    <t>Odstranění podkladu z kameniva drceného tl 200 mm strojně pl do 50 m2</t>
  </si>
  <si>
    <t>-1571873051</t>
  </si>
  <si>
    <t>ODSTRANĚNÍ PŮVODNÍHO POVRCHU PARKOVIŠTĚ</t>
  </si>
  <si>
    <t>50</t>
  </si>
  <si>
    <t>5</t>
  </si>
  <si>
    <t>113107336</t>
  </si>
  <si>
    <t>Odstranění podkladu z betonu vyztuženého sítěmi tl 150 mm strojně pl do 50 m2</t>
  </si>
  <si>
    <t>62180820</t>
  </si>
  <si>
    <t>ODSTRANĚNÍ PŮVODNÍHO PODKLADU ASFALTOVÉHO KRYTU</t>
  </si>
  <si>
    <t>30</t>
  </si>
  <si>
    <t>6</t>
  </si>
  <si>
    <t>113107343</t>
  </si>
  <si>
    <t>Odstranění podkladu živičného tl 150 mm strojně pl do 50 m2</t>
  </si>
  <si>
    <t>-754220959</t>
  </si>
  <si>
    <t>ODSTRANĚNÍ PŮVODNÍHO ASFALTOVÉHO KRYTU</t>
  </si>
  <si>
    <t>7</t>
  </si>
  <si>
    <t>116951201</t>
  </si>
  <si>
    <t>Úprava zemin vápnem nebo směsnými hydraulickými pojivy</t>
  </si>
  <si>
    <t>m3</t>
  </si>
  <si>
    <t>-1256553625</t>
  </si>
  <si>
    <t>328,69*0,1</t>
  </si>
  <si>
    <t>58530170</t>
  </si>
  <si>
    <t>vápno nehašené CL 90-Q pro úpravu zemin standardní</t>
  </si>
  <si>
    <t>t</t>
  </si>
  <si>
    <t>-287007927</t>
  </si>
  <si>
    <t>32,869*0,8 'Přepočtené koeficientem množství</t>
  </si>
  <si>
    <t>9</t>
  </si>
  <si>
    <t>122251102</t>
  </si>
  <si>
    <t>Odkopávky a prokopávky nezapažené v hornině třídy těžitelnosti I, skupiny 3 objem do 50 m3 strojně</t>
  </si>
  <si>
    <t>1872649593</t>
  </si>
  <si>
    <t>ODKOPÁVKY PRO NOVOU SKLADBU PLOCH</t>
  </si>
  <si>
    <t>25</t>
  </si>
  <si>
    <t>10</t>
  </si>
  <si>
    <t>133251101</t>
  </si>
  <si>
    <t>Hloubení šachet nezapažených v hornině třídy těžitelnosti I, skupiny 3 objem do 20 m3</t>
  </si>
  <si>
    <t>-1802140555</t>
  </si>
  <si>
    <t>PRO ZÁKLADOVOU PATKU SKLOPNÉHO SLOUPKU</t>
  </si>
  <si>
    <t>0,6*0,6*0,6*2</t>
  </si>
  <si>
    <t>11</t>
  </si>
  <si>
    <t>162702111</t>
  </si>
  <si>
    <t>Vodorovné přemístění drnu bez naložení se složením do 6000 m</t>
  </si>
  <si>
    <t>1689925466</t>
  </si>
  <si>
    <t>12</t>
  </si>
  <si>
    <t>167102111</t>
  </si>
  <si>
    <t>Nakládání drnu ze skládky</t>
  </si>
  <si>
    <t>-889480533</t>
  </si>
  <si>
    <t>13</t>
  </si>
  <si>
    <t>181111122</t>
  </si>
  <si>
    <t>Plošná úprava terénu do 500 m2 zemina tř 1 až 4 nerovnosti do 150 mm ve svahu do 1:2</t>
  </si>
  <si>
    <t>-252065855</t>
  </si>
  <si>
    <t>HRUBÁ MODELACE TERÉNU</t>
  </si>
  <si>
    <t>94,03*1,5*2</t>
  </si>
  <si>
    <t>14</t>
  </si>
  <si>
    <t>181151154.R01</t>
  </si>
  <si>
    <t xml:space="preserve">Úprava terénu jemnou modelací do 500 m2 </t>
  </si>
  <si>
    <t>33770827</t>
  </si>
  <si>
    <t>94,032*1,5*2</t>
  </si>
  <si>
    <t>181411132</t>
  </si>
  <si>
    <t>Založení parkového trávníku výsevem plochy do 1000 m2 ve svahu do 1:2</t>
  </si>
  <si>
    <t>2145039679</t>
  </si>
  <si>
    <t>16</t>
  </si>
  <si>
    <t>00572410</t>
  </si>
  <si>
    <t>osivo směs travní parková</t>
  </si>
  <si>
    <t>kg</t>
  </si>
  <si>
    <t>11709064</t>
  </si>
  <si>
    <t>282,09*0,015 'Přepočtené koeficientem množství</t>
  </si>
  <si>
    <t>17</t>
  </si>
  <si>
    <t>181912112</t>
  </si>
  <si>
    <t>Úprava pláně v hornině třídy těžitelnosti I, skupiny 3 se zhutněním ručně</t>
  </si>
  <si>
    <t>750204662</t>
  </si>
  <si>
    <t>"S1" 7,2*3</t>
  </si>
  <si>
    <t>"S2" 94,03*3</t>
  </si>
  <si>
    <t>"S3" 5*5</t>
  </si>
  <si>
    <t>18</t>
  </si>
  <si>
    <t>183402122</t>
  </si>
  <si>
    <t>Rozrušení půdy souvislé plochy do 500 m2 hloubky do 150 mm ve svahu do 1:2</t>
  </si>
  <si>
    <t>-1602426102</t>
  </si>
  <si>
    <t>19</t>
  </si>
  <si>
    <t>183403114</t>
  </si>
  <si>
    <t>Obdělání půdy kultivátorováním v rovině a svahu do 1:5</t>
  </si>
  <si>
    <t>564820243</t>
  </si>
  <si>
    <t>Zakládání</t>
  </si>
  <si>
    <t>20</t>
  </si>
  <si>
    <t>275313711</t>
  </si>
  <si>
    <t>Základové patky z betonu tř. C 20/25</t>
  </si>
  <si>
    <t>-1037604209</t>
  </si>
  <si>
    <t>ZÁKLADOVÁ PATKA SKLOPNÉHO SLOUPKU</t>
  </si>
  <si>
    <t>Vodorovné konstrukce</t>
  </si>
  <si>
    <t>451577777</t>
  </si>
  <si>
    <t>Podklad nebo lože pod dlažbu vodorovný nebo do sklonu 1:5 z kameniva těženého tl do 100 mm</t>
  </si>
  <si>
    <t>-1175715042</t>
  </si>
  <si>
    <t>Komunikace pozemní</t>
  </si>
  <si>
    <t>22</t>
  </si>
  <si>
    <t>564851111</t>
  </si>
  <si>
    <t>Podklad ze štěrkodrtě ŠD tl 150 mm</t>
  </si>
  <si>
    <t>-1655739929</t>
  </si>
  <si>
    <t>"S2" (94,03*3)*2</t>
  </si>
  <si>
    <t>23</t>
  </si>
  <si>
    <t>564R001</t>
  </si>
  <si>
    <t>Doplnění podkladní a krycí vrstvy kolem nových zpevněných ploch</t>
  </si>
  <si>
    <t>soubor</t>
  </si>
  <si>
    <t>-1921323782</t>
  </si>
  <si>
    <t>24</t>
  </si>
  <si>
    <t>565135111</t>
  </si>
  <si>
    <t>Asfaltový beton vrstva podkladní ACP 16 + (obalované kamenivo OKS) tl 50 mm š do 3 m</t>
  </si>
  <si>
    <t>727165415</t>
  </si>
  <si>
    <t>567122111</t>
  </si>
  <si>
    <t>Podklad ze směsi stmelené cementem SC C 8/10 (KSC I) tl 120 mm</t>
  </si>
  <si>
    <t>-949535630</t>
  </si>
  <si>
    <t>26</t>
  </si>
  <si>
    <t>573191111</t>
  </si>
  <si>
    <t>Postřik infiltrační kationaktivní emulzí v množství 0,70 kg/m2</t>
  </si>
  <si>
    <t>107869308</t>
  </si>
  <si>
    <t>27</t>
  </si>
  <si>
    <t>573231106</t>
  </si>
  <si>
    <t>Postřik živičný spojovací ze silniční emulze v množství 0,20 kg/m2</t>
  </si>
  <si>
    <t>-1658408908</t>
  </si>
  <si>
    <t>28</t>
  </si>
  <si>
    <t>577133111</t>
  </si>
  <si>
    <t>Asfaltový beton vrstva obrusná ACO 8 (ABJ) tl 40 mm š do 3 m z nemodifikovaného asfaltu</t>
  </si>
  <si>
    <t>-1580917948</t>
  </si>
  <si>
    <t>29</t>
  </si>
  <si>
    <t>591111111.R01</t>
  </si>
  <si>
    <t>Kladení dlažby z kamene do lože z kameniva těženého</t>
  </si>
  <si>
    <t>-1247573801</t>
  </si>
  <si>
    <t>58381007.R01</t>
  </si>
  <si>
    <t>Žulová dlažba štípaná 9/11</t>
  </si>
  <si>
    <t>447858494</t>
  </si>
  <si>
    <t>25*1,01 'Přepočtené koeficientem množství</t>
  </si>
  <si>
    <t>31</t>
  </si>
  <si>
    <t>596211110</t>
  </si>
  <si>
    <t>Kladení zámkové dlažby komunikací pro pěší tl 60 mm skupiny A pl do 50 m2</t>
  </si>
  <si>
    <t>-301367718</t>
  </si>
  <si>
    <t>"VAROVNÉ SIGNÁLNÍ PÁSY" 9,4</t>
  </si>
  <si>
    <t>32</t>
  </si>
  <si>
    <t>59245032</t>
  </si>
  <si>
    <t>dlažba zámková profilová 230x140x60mm přírodní</t>
  </si>
  <si>
    <t>957195221</t>
  </si>
  <si>
    <t>21,6*1,1 'Přepočtené koeficientem množství</t>
  </si>
  <si>
    <t>33</t>
  </si>
  <si>
    <t>59245221.R01</t>
  </si>
  <si>
    <t>dlažba zámková základní pro nevidomé přírodní</t>
  </si>
  <si>
    <t>-1343022494</t>
  </si>
  <si>
    <t>9,4*1,1 'Přepočtené koeficientem množství</t>
  </si>
  <si>
    <t>Ostatní konstrukce a práce, bourání</t>
  </si>
  <si>
    <t>34</t>
  </si>
  <si>
    <t>912111112</t>
  </si>
  <si>
    <t>Montáž zábrany parkovací sloupku v do 800 mm se zabetonovanou patkou</t>
  </si>
  <si>
    <t>kus</t>
  </si>
  <si>
    <t>-1514615025</t>
  </si>
  <si>
    <t>35</t>
  </si>
  <si>
    <t>74910160</t>
  </si>
  <si>
    <t>sloupek parkovací sklopný 500x600x350mm uzamykatelný komaxit 3 nohy</t>
  </si>
  <si>
    <t>-681315293</t>
  </si>
  <si>
    <t>36</t>
  </si>
  <si>
    <t>914111111</t>
  </si>
  <si>
    <t>Montáž svislé dopravní značky do velikosti 1 m2 objímkami na sloupek nebo konzolu</t>
  </si>
  <si>
    <t>-168020518</t>
  </si>
  <si>
    <t>37</t>
  </si>
  <si>
    <t>40445619</t>
  </si>
  <si>
    <t>zákazové, příkazové dopravní značky B1-B34, C1-15 500mm</t>
  </si>
  <si>
    <t>-2011790159</t>
  </si>
  <si>
    <t>38</t>
  </si>
  <si>
    <t>914511111</t>
  </si>
  <si>
    <t>Montáž sloupku dopravních značek délky do 3,5 m s betonovým základem</t>
  </si>
  <si>
    <t>-459657481</t>
  </si>
  <si>
    <t>39</t>
  </si>
  <si>
    <t>40445225</t>
  </si>
  <si>
    <t>sloupek pro dopravní značku Zn D 60mm v 3,5m</t>
  </si>
  <si>
    <t>-910208930</t>
  </si>
  <si>
    <t>40</t>
  </si>
  <si>
    <t>916231113</t>
  </si>
  <si>
    <t>Osazení chodníkového obrubníku betonového ležatého s boční opěrou do lože z betonu prostého (C20/25)</t>
  </si>
  <si>
    <t>m</t>
  </si>
  <si>
    <t>317550721</t>
  </si>
  <si>
    <t>"LEMOVÁNÍ CYKLOSTEZKY" 94,03*2</t>
  </si>
  <si>
    <t>"LEMOVÁNÍ PŘÍČNÉHO PRAHU" 5+5+4</t>
  </si>
  <si>
    <t>"LEMOVÁNÍ CHODNÍKU" 7,2*2</t>
  </si>
  <si>
    <t>41</t>
  </si>
  <si>
    <t>59217016</t>
  </si>
  <si>
    <t>obrubník betonový chodníkový 1000x80x250mm</t>
  </si>
  <si>
    <t>-1944429853</t>
  </si>
  <si>
    <t>216,46*1,05 'Přepočtené koeficientem množství</t>
  </si>
  <si>
    <t>42</t>
  </si>
  <si>
    <t>919735113</t>
  </si>
  <si>
    <t>Řezání stávajícího živičného krytu hl do 150 mm</t>
  </si>
  <si>
    <t>1840766857</t>
  </si>
  <si>
    <t>ZAŘÍZNUTÍ STÁVAJÍCÍHO ASFALTOVÉHO KRYTU</t>
  </si>
  <si>
    <t>997</t>
  </si>
  <si>
    <t>Přesun sutě</t>
  </si>
  <si>
    <t>43</t>
  </si>
  <si>
    <t>997013111</t>
  </si>
  <si>
    <t>Vnitrostaveništní doprava suti a vybouraných hmot pro budovy v do 6 m s použitím mechanizace</t>
  </si>
  <si>
    <t>1612164108</t>
  </si>
  <si>
    <t>44</t>
  </si>
  <si>
    <t>997013509</t>
  </si>
  <si>
    <t>Příplatek k odvozu suti a vybouraných hmot na skládku ZKD 1 km přes 1 km</t>
  </si>
  <si>
    <t>-95762261</t>
  </si>
  <si>
    <t>33,88*30 'Přepočtené koeficientem množství</t>
  </si>
  <si>
    <t>45</t>
  </si>
  <si>
    <t>997013511</t>
  </si>
  <si>
    <t>Odvoz suti a vybouraných hmot z meziskládky na skládku do 1 km s naložením a se složením</t>
  </si>
  <si>
    <t>664532249</t>
  </si>
  <si>
    <t>46</t>
  </si>
  <si>
    <t>997013602</t>
  </si>
  <si>
    <t>Poplatek za uložení na skládce (skládkovné) stavebního odpadu železobetonového kód odpadu 17 01 01</t>
  </si>
  <si>
    <t>1260611692</t>
  </si>
  <si>
    <t>47</t>
  </si>
  <si>
    <t>997013645</t>
  </si>
  <si>
    <t>Poplatek za uložení na skládce (skládkovné) odpadu asfaltového bez dehtu kód odpadu 17 03 02</t>
  </si>
  <si>
    <t>1544342982</t>
  </si>
  <si>
    <t>48</t>
  </si>
  <si>
    <t>997013655</t>
  </si>
  <si>
    <t>Poplatek za uložení na skládce (skládkovné) zeminy a kamení kód odpadu 17 05 04</t>
  </si>
  <si>
    <t>1700408461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</si>
  <si>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</si>
  <si>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</si>
  <si>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</si>
  <si>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</si>
  <si>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</si>
  <si>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702359359</t>
  </si>
  <si>
    <t>SO 401 - Veřejné osvětlení</t>
  </si>
  <si>
    <t>01 - Elektroinstalace</t>
  </si>
  <si>
    <t>D1 - Zemní práce</t>
  </si>
  <si>
    <t xml:space="preserve">    D2 - Přidružené náklady</t>
  </si>
  <si>
    <t>01</t>
  </si>
  <si>
    <t>Elektroinstalace</t>
  </si>
  <si>
    <t>Pol1</t>
  </si>
  <si>
    <t>trubka oheb.el.inst.(pod) typ 23- 16mm</t>
  </si>
  <si>
    <t>Pol2</t>
  </si>
  <si>
    <t>chránička kabelová zemní DN40</t>
  </si>
  <si>
    <t>Pol3</t>
  </si>
  <si>
    <t>ukonč.vod.v rozv.vč.zap.a konc.do 2.5mm2</t>
  </si>
  <si>
    <t>ks</t>
  </si>
  <si>
    <t>Pol4</t>
  </si>
  <si>
    <t>ukonč.vod.v rozv.vc.zap.a konc.do 16mm2</t>
  </si>
  <si>
    <t>Pol5</t>
  </si>
  <si>
    <t>svítidlo uliční LED/20W/2313Lm/3000K/IP66 s fukncí CLO, dle Výpočtu osvětlení, ozn.S1-3</t>
  </si>
  <si>
    <t>Pol6</t>
  </si>
  <si>
    <t>stožár bezpaticový ocelový žár.pozink. 6,0 m, 6-133/89/60mm</t>
  </si>
  <si>
    <t>Pol7</t>
  </si>
  <si>
    <t>výložník lomený ocel.pozink 0,5m, 1-500/60mm</t>
  </si>
  <si>
    <t>Pol8</t>
  </si>
  <si>
    <t>stožárová svorkovnice  SV-A 6.16.4</t>
  </si>
  <si>
    <t>Pol9</t>
  </si>
  <si>
    <t>stožárová svorkovnice  SV-A 9.35.4</t>
  </si>
  <si>
    <t>Pol10</t>
  </si>
  <si>
    <t>Pojistka E14</t>
  </si>
  <si>
    <t>Pol11</t>
  </si>
  <si>
    <t>uzemn. v zemi FeZn 30x4 mm vč.svorek; držáků</t>
  </si>
  <si>
    <t>Pol12</t>
  </si>
  <si>
    <t>uzemn. v zemi FeZn/PVC 10 mm vč.svorek</t>
  </si>
  <si>
    <t>Pol13</t>
  </si>
  <si>
    <t>položení výstražné folie PVC s=330mm</t>
  </si>
  <si>
    <t>Pol14</t>
  </si>
  <si>
    <t>vodič CY 6 mm2  z/z</t>
  </si>
  <si>
    <t>Pol15</t>
  </si>
  <si>
    <t>kabel CYKY 3-Jx1.5 mm2 750V (TR)</t>
  </si>
  <si>
    <t>Pol16</t>
  </si>
  <si>
    <t>kabel CYKY 4-Jx16 mm2 750V (VU)</t>
  </si>
  <si>
    <t>Pol17</t>
  </si>
  <si>
    <t>betonová směs C25/30</t>
  </si>
  <si>
    <t>Pol18</t>
  </si>
  <si>
    <t>stožárové pouzdro SP-250/1000</t>
  </si>
  <si>
    <t>Pol19</t>
  </si>
  <si>
    <t>beton deska D=60cm</t>
  </si>
  <si>
    <t>Pol20</t>
  </si>
  <si>
    <t>písek pro kabelové lože</t>
  </si>
  <si>
    <t>Pol21</t>
  </si>
  <si>
    <t>štěrkodrť kv.B pro podklad.vrstvu komunikace, tl.200mm</t>
  </si>
  <si>
    <t>Pol22</t>
  </si>
  <si>
    <t>štěrkodrť kv.A pro podklad vrstvu komunikace, tl.250mm</t>
  </si>
  <si>
    <t>Pol23</t>
  </si>
  <si>
    <t>infiltrační postřik emulzní PI-E, 0,6kg/m2</t>
  </si>
  <si>
    <t>Pol24</t>
  </si>
  <si>
    <t>spojovací postřik emulzní PS-E, 0,3kg/m2</t>
  </si>
  <si>
    <t>Pol25</t>
  </si>
  <si>
    <t>asfaltbeton pro podklad.vrstvu 50/70, ACP16+, tl.70mm</t>
  </si>
  <si>
    <t>Pol26</t>
  </si>
  <si>
    <t>asfaltbeton pro obrusnou vrstvu 50/70, ACO11, tl.40mm</t>
  </si>
  <si>
    <t>52</t>
  </si>
  <si>
    <t>D1</t>
  </si>
  <si>
    <t>Pol28</t>
  </si>
  <si>
    <t>vytyč.trati kab.vedeni v zastavěném prostoru</t>
  </si>
  <si>
    <t>km</t>
  </si>
  <si>
    <t>56</t>
  </si>
  <si>
    <t>Pol29</t>
  </si>
  <si>
    <t>kabel.rýha 50cm/šíř., 80Cm/hl. zem.tr.4</t>
  </si>
  <si>
    <t>58</t>
  </si>
  <si>
    <t>Pol30</t>
  </si>
  <si>
    <t>ruč.zához.kab.rýhy 50cm šiř., 80cm hl.zem.tr.4</t>
  </si>
  <si>
    <t>60</t>
  </si>
  <si>
    <t>Pol31</t>
  </si>
  <si>
    <t>kabel.rýha 50cm/šíř., do110cm/hl. zem.tr.4</t>
  </si>
  <si>
    <t>62</t>
  </si>
  <si>
    <t>Pol32</t>
  </si>
  <si>
    <t>ruč.zához.kab.rýhy 50cm šiř., do1100cm hl.zem.tr.4</t>
  </si>
  <si>
    <t>64</t>
  </si>
  <si>
    <t>Pol33</t>
  </si>
  <si>
    <t>odstranění živičného podkladu do tl.15cm</t>
  </si>
  <si>
    <t>66</t>
  </si>
  <si>
    <t>Pol34</t>
  </si>
  <si>
    <t>řezání spár v živičném podkladu do tl.15cm</t>
  </si>
  <si>
    <t>68</t>
  </si>
  <si>
    <t>Pol35</t>
  </si>
  <si>
    <t>výkop jámy ručně, zem.tr.3-4</t>
  </si>
  <si>
    <t>70</t>
  </si>
  <si>
    <t>Pol36</t>
  </si>
  <si>
    <t>zához jámy, zem.tr.3-4</t>
  </si>
  <si>
    <t>72</t>
  </si>
  <si>
    <t>Pol37</t>
  </si>
  <si>
    <t>hutnění zeminy strojem, tl.20cm</t>
  </si>
  <si>
    <t>74</t>
  </si>
  <si>
    <t>Pol38</t>
  </si>
  <si>
    <t>lože z kop.písku</t>
  </si>
  <si>
    <t>76</t>
  </si>
  <si>
    <t>Pol39</t>
  </si>
  <si>
    <t>beton.základ do bednění</t>
  </si>
  <si>
    <t>78</t>
  </si>
  <si>
    <t>Pol40</t>
  </si>
  <si>
    <t>vodorovná doprava suti ze sypkých materiálů na skládku, vč.uložení</t>
  </si>
  <si>
    <t>80</t>
  </si>
  <si>
    <t>D2</t>
  </si>
  <si>
    <t>Přidružené náklady</t>
  </si>
  <si>
    <t>Pol41</t>
  </si>
  <si>
    <t>Doprava a přesun</t>
  </si>
  <si>
    <t>-1239456412</t>
  </si>
  <si>
    <t>Pol42</t>
  </si>
  <si>
    <t>Podružný materiál</t>
  </si>
  <si>
    <t>-769589875</t>
  </si>
  <si>
    <t>Pol43</t>
  </si>
  <si>
    <t>Zařízení staveniště</t>
  </si>
  <si>
    <t>1228292946</t>
  </si>
  <si>
    <t>Pol44</t>
  </si>
  <si>
    <t>Vytyčení zemních sítí</t>
  </si>
  <si>
    <t>-1032554573</t>
  </si>
  <si>
    <t>51</t>
  </si>
  <si>
    <t>Pol45</t>
  </si>
  <si>
    <t>Likvidace odpadu (obaly, demontovaný materiál,…)</t>
  </si>
  <si>
    <t>2028240401</t>
  </si>
  <si>
    <t>Pol46</t>
  </si>
  <si>
    <t>Dokumentace skutečného provedení</t>
  </si>
  <si>
    <t>-172721494</t>
  </si>
  <si>
    <t>53</t>
  </si>
  <si>
    <t>Pol47</t>
  </si>
  <si>
    <t>Revizní zpráva</t>
  </si>
  <si>
    <t>-436529936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</si>
  <si>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</si>
  <si>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</si>
  <si>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</si>
  <si>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</si>
  <si>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</si>
  <si>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</si>
  <si>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</si>
  <si>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</si>
  <si>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</si>
  <si>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</si>
  <si>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</si>
  <si>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</si>
  <si>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</si>
  <si>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</si>
  <si>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</si>
  <si>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-1531340891</t>
  </si>
  <si>
    <t>012203000</t>
  </si>
  <si>
    <t>Geodetické práce při provádění stavby</t>
  </si>
  <si>
    <t>427527503</t>
  </si>
  <si>
    <t>012303000</t>
  </si>
  <si>
    <t>Geodetické práce po výstavbě</t>
  </si>
  <si>
    <t>-854519954</t>
  </si>
  <si>
    <t>013254000</t>
  </si>
  <si>
    <t>Dokumentace skutečného provedení stavby</t>
  </si>
  <si>
    <t>-941633076</t>
  </si>
  <si>
    <t>VRN3</t>
  </si>
  <si>
    <t>032103000</t>
  </si>
  <si>
    <t>Náklady na stavební buňky</t>
  </si>
  <si>
    <t>333725933</t>
  </si>
  <si>
    <t>032903000</t>
  </si>
  <si>
    <t>Náklady na provoz a údržbu vybavení staveniště</t>
  </si>
  <si>
    <t>-635388785</t>
  </si>
  <si>
    <t>033103000</t>
  </si>
  <si>
    <t>Připojení energií</t>
  </si>
  <si>
    <t>1825281590</t>
  </si>
  <si>
    <t>033203000</t>
  </si>
  <si>
    <t>Energie pro zařízení staveniště</t>
  </si>
  <si>
    <t>-1868891626</t>
  </si>
  <si>
    <t>034103000</t>
  </si>
  <si>
    <t>Oplocení staveniště</t>
  </si>
  <si>
    <t>510023727</t>
  </si>
  <si>
    <t>034203000</t>
  </si>
  <si>
    <t>Opatření na ochranu pozemků sousedních se staveništěm</t>
  </si>
  <si>
    <t>747222861</t>
  </si>
  <si>
    <t>034503000</t>
  </si>
  <si>
    <t>Informační tabule na staveništi</t>
  </si>
  <si>
    <t>-1530125573</t>
  </si>
  <si>
    <t>039103000</t>
  </si>
  <si>
    <t>Rozebrání, bourání a odvoz zařízení staveniště</t>
  </si>
  <si>
    <t>1710267796</t>
  </si>
  <si>
    <t>VRN4</t>
  </si>
  <si>
    <t>Inženýrská činnost</t>
  </si>
  <si>
    <t>043002000</t>
  </si>
  <si>
    <t>Zkoušky a ostatní měření - hutnicí zkouška</t>
  </si>
  <si>
    <t>359807511</t>
  </si>
  <si>
    <t>044003000</t>
  </si>
  <si>
    <t>Revize dočasných objektů nebo zařízení staveniště</t>
  </si>
  <si>
    <t>909802491</t>
  </si>
  <si>
    <t>VRN6</t>
  </si>
  <si>
    <t>Územní vlivy</t>
  </si>
  <si>
    <t>060001000</t>
  </si>
  <si>
    <t>1808112864</t>
  </si>
  <si>
    <t>VRN7</t>
  </si>
  <si>
    <t>Provozní vlivy</t>
  </si>
  <si>
    <t>070001000</t>
  </si>
  <si>
    <t>-1564270245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</si>
</sst>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7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9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2"/>
      <c r="AQ5" s="22"/>
      <c r="AR5" s="20"/>
      <c r="BE5" s="27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1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2"/>
      <c r="AQ6" s="22"/>
      <c r="AR6" s="20"/>
      <c r="BE6" s="27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7"/>
      <c r="BS13" s="17" t="s">
        <v>6</v>
      </c>
    </row>
    <row r="14" spans="1:74" ht="12.75">
      <c r="B14" s="21"/>
      <c r="C14" s="22"/>
      <c r="D14" s="22"/>
      <c r="E14" s="282" t="s">
        <v>29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7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277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7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7"/>
    </row>
    <row r="23" spans="1:71" s="1" customFormat="1" ht="16.5" customHeight="1">
      <c r="B23" s="21"/>
      <c r="C23" s="22"/>
      <c r="D23" s="22"/>
      <c r="E23" s="284" t="s">
        <v>1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2"/>
      <c r="AP23" s="22"/>
      <c r="AQ23" s="22"/>
      <c r="AR23" s="20"/>
      <c r="BE23" s="27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7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5">
        <f>ROUND(AG94,2)</f>
        <v>0</v>
      </c>
      <c r="AL26" s="286"/>
      <c r="AM26" s="286"/>
      <c r="AN26" s="286"/>
      <c r="AO26" s="286"/>
      <c r="AP26" s="36"/>
      <c r="AQ26" s="36"/>
      <c r="AR26" s="39"/>
      <c r="BE26" s="27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7" t="s">
        <v>39</v>
      </c>
      <c r="M28" s="287"/>
      <c r="N28" s="287"/>
      <c r="O28" s="287"/>
      <c r="P28" s="287"/>
      <c r="Q28" s="36"/>
      <c r="R28" s="36"/>
      <c r="S28" s="36"/>
      <c r="T28" s="36"/>
      <c r="U28" s="36"/>
      <c r="V28" s="36"/>
      <c r="W28" s="287" t="s">
        <v>40</v>
      </c>
      <c r="X28" s="287"/>
      <c r="Y28" s="287"/>
      <c r="Z28" s="287"/>
      <c r="AA28" s="287"/>
      <c r="AB28" s="287"/>
      <c r="AC28" s="287"/>
      <c r="AD28" s="287"/>
      <c r="AE28" s="287"/>
      <c r="AF28" s="36"/>
      <c r="AG28" s="36"/>
      <c r="AH28" s="36"/>
      <c r="AI28" s="36"/>
      <c r="AJ28" s="36"/>
      <c r="AK28" s="287" t="s">
        <v>41</v>
      </c>
      <c r="AL28" s="287"/>
      <c r="AM28" s="287"/>
      <c r="AN28" s="287"/>
      <c r="AO28" s="287"/>
      <c r="AP28" s="36"/>
      <c r="AQ28" s="36"/>
      <c r="AR28" s="39"/>
      <c r="BE28" s="277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71">
        <v>0.21</v>
      </c>
      <c r="M29" s="270"/>
      <c r="N29" s="270"/>
      <c r="O29" s="270"/>
      <c r="P29" s="270"/>
      <c r="Q29" s="41"/>
      <c r="R29" s="41"/>
      <c r="S29" s="41"/>
      <c r="T29" s="41"/>
      <c r="U29" s="41"/>
      <c r="V29" s="41"/>
      <c r="W29" s="269">
        <f>ROUND(AZ94,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41"/>
      <c r="AG29" s="41"/>
      <c r="AH29" s="41"/>
      <c r="AI29" s="41"/>
      <c r="AJ29" s="41"/>
      <c r="AK29" s="269">
        <f>ROUND(AV94, 2)</f>
        <v>0</v>
      </c>
      <c r="AL29" s="270"/>
      <c r="AM29" s="270"/>
      <c r="AN29" s="270"/>
      <c r="AO29" s="270"/>
      <c r="AP29" s="41"/>
      <c r="AQ29" s="41"/>
      <c r="AR29" s="42"/>
      <c r="BE29" s="278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71">
        <v>0.15</v>
      </c>
      <c r="M30" s="270"/>
      <c r="N30" s="270"/>
      <c r="O30" s="270"/>
      <c r="P30" s="270"/>
      <c r="Q30" s="41"/>
      <c r="R30" s="41"/>
      <c r="S30" s="41"/>
      <c r="T30" s="41"/>
      <c r="U30" s="41"/>
      <c r="V30" s="41"/>
      <c r="W30" s="269">
        <f>ROUND(BA94,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1"/>
      <c r="AG30" s="41"/>
      <c r="AH30" s="41"/>
      <c r="AI30" s="41"/>
      <c r="AJ30" s="41"/>
      <c r="AK30" s="269">
        <f>ROUND(AW94, 2)</f>
        <v>0</v>
      </c>
      <c r="AL30" s="270"/>
      <c r="AM30" s="270"/>
      <c r="AN30" s="270"/>
      <c r="AO30" s="270"/>
      <c r="AP30" s="41"/>
      <c r="AQ30" s="41"/>
      <c r="AR30" s="42"/>
      <c r="BE30" s="278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71">
        <v>0.21</v>
      </c>
      <c r="M31" s="270"/>
      <c r="N31" s="270"/>
      <c r="O31" s="270"/>
      <c r="P31" s="270"/>
      <c r="Q31" s="41"/>
      <c r="R31" s="41"/>
      <c r="S31" s="41"/>
      <c r="T31" s="41"/>
      <c r="U31" s="41"/>
      <c r="V31" s="41"/>
      <c r="W31" s="269">
        <f>ROUND(BB94,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1"/>
      <c r="AG31" s="41"/>
      <c r="AH31" s="41"/>
      <c r="AI31" s="41"/>
      <c r="AJ31" s="41"/>
      <c r="AK31" s="269">
        <v>0</v>
      </c>
      <c r="AL31" s="270"/>
      <c r="AM31" s="270"/>
      <c r="AN31" s="270"/>
      <c r="AO31" s="270"/>
      <c r="AP31" s="41"/>
      <c r="AQ31" s="41"/>
      <c r="AR31" s="42"/>
      <c r="BE31" s="278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71">
        <v>0.15</v>
      </c>
      <c r="M32" s="270"/>
      <c r="N32" s="270"/>
      <c r="O32" s="270"/>
      <c r="P32" s="270"/>
      <c r="Q32" s="41"/>
      <c r="R32" s="41"/>
      <c r="S32" s="41"/>
      <c r="T32" s="41"/>
      <c r="U32" s="41"/>
      <c r="V32" s="41"/>
      <c r="W32" s="269">
        <f>ROUND(BC94,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1"/>
      <c r="AG32" s="41"/>
      <c r="AH32" s="41"/>
      <c r="AI32" s="41"/>
      <c r="AJ32" s="41"/>
      <c r="AK32" s="269">
        <v>0</v>
      </c>
      <c r="AL32" s="270"/>
      <c r="AM32" s="270"/>
      <c r="AN32" s="270"/>
      <c r="AO32" s="270"/>
      <c r="AP32" s="41"/>
      <c r="AQ32" s="41"/>
      <c r="AR32" s="42"/>
      <c r="BE32" s="278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71">
        <v>0</v>
      </c>
      <c r="M33" s="270"/>
      <c r="N33" s="270"/>
      <c r="O33" s="270"/>
      <c r="P33" s="270"/>
      <c r="Q33" s="41"/>
      <c r="R33" s="41"/>
      <c r="S33" s="41"/>
      <c r="T33" s="41"/>
      <c r="U33" s="41"/>
      <c r="V33" s="41"/>
      <c r="W33" s="269">
        <f>ROUND(BD94,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1"/>
      <c r="AG33" s="41"/>
      <c r="AH33" s="41"/>
      <c r="AI33" s="41"/>
      <c r="AJ33" s="41"/>
      <c r="AK33" s="269">
        <v>0</v>
      </c>
      <c r="AL33" s="270"/>
      <c r="AM33" s="270"/>
      <c r="AN33" s="270"/>
      <c r="AO33" s="270"/>
      <c r="AP33" s="41"/>
      <c r="AQ33" s="41"/>
      <c r="AR33" s="42"/>
      <c r="BE33" s="27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7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72" t="s">
        <v>50</v>
      </c>
      <c r="Y35" s="273"/>
      <c r="Z35" s="273"/>
      <c r="AA35" s="273"/>
      <c r="AB35" s="273"/>
      <c r="AC35" s="45"/>
      <c r="AD35" s="45"/>
      <c r="AE35" s="45"/>
      <c r="AF35" s="45"/>
      <c r="AG35" s="45"/>
      <c r="AH35" s="45"/>
      <c r="AI35" s="45"/>
      <c r="AJ35" s="45"/>
      <c r="AK35" s="274">
        <f>SUM(AK26:AK33)</f>
        <v>0</v>
      </c>
      <c r="AL35" s="273"/>
      <c r="AM35" s="273"/>
      <c r="AN35" s="273"/>
      <c r="AO35" s="27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189/2020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8" t="str">
        <f>K6</f>
        <v>Sídliště Lada - Stará Lada, Česká Lípa - stezka pro chodce a cyklisty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p.č. 5750/145, 5712/112 a 5712/133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0" t="str">
        <f>IF(AN8= "","",AN8)</f>
        <v>6. 8. 2020</v>
      </c>
      <c r="AN87" s="26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Česká Lípa, nám. T.G.M č.p.1, 470 36 Česká L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1" t="str">
        <f>IF(E17="","",E17)</f>
        <v>ACTIV Projekce s.r.o.</v>
      </c>
      <c r="AN89" s="262"/>
      <c r="AO89" s="262"/>
      <c r="AP89" s="262"/>
      <c r="AQ89" s="36"/>
      <c r="AR89" s="39"/>
      <c r="AS89" s="263" t="s">
        <v>58</v>
      </c>
      <c r="AT89" s="26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1" t="str">
        <f>IF(E20="","",E20)</f>
        <v>Jan Petr</v>
      </c>
      <c r="AN90" s="262"/>
      <c r="AO90" s="262"/>
      <c r="AP90" s="262"/>
      <c r="AQ90" s="36"/>
      <c r="AR90" s="39"/>
      <c r="AS90" s="265"/>
      <c r="AT90" s="26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7"/>
      <c r="AT91" s="26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1" t="s">
        <v>59</v>
      </c>
      <c r="D92" s="252"/>
      <c r="E92" s="252"/>
      <c r="F92" s="252"/>
      <c r="G92" s="252"/>
      <c r="H92" s="73"/>
      <c r="I92" s="253" t="s">
        <v>60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4" t="s">
        <v>61</v>
      </c>
      <c r="AH92" s="252"/>
      <c r="AI92" s="252"/>
      <c r="AJ92" s="252"/>
      <c r="AK92" s="252"/>
      <c r="AL92" s="252"/>
      <c r="AM92" s="252"/>
      <c r="AN92" s="253" t="s">
        <v>62</v>
      </c>
      <c r="AO92" s="252"/>
      <c r="AP92" s="255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6">
        <f>ROUND(SUM(AG95:AG97),2)</f>
        <v>0</v>
      </c>
      <c r="AH94" s="256"/>
      <c r="AI94" s="256"/>
      <c r="AJ94" s="256"/>
      <c r="AK94" s="256"/>
      <c r="AL94" s="256"/>
      <c r="AM94" s="256"/>
      <c r="AN94" s="257">
        <f>SUM(AG94,AT94)</f>
        <v>0</v>
      </c>
      <c r="AO94" s="257"/>
      <c r="AP94" s="257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A95" s="93" t="s">
        <v>82</v>
      </c>
      <c r="B95" s="94"/>
      <c r="C95" s="95"/>
      <c r="D95" s="250" t="s">
        <v>83</v>
      </c>
      <c r="E95" s="250"/>
      <c r="F95" s="250"/>
      <c r="G95" s="250"/>
      <c r="H95" s="250"/>
      <c r="I95" s="96"/>
      <c r="J95" s="250" t="s">
        <v>84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'SO 101 - Cyklostezka'!J30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97" t="s">
        <v>85</v>
      </c>
      <c r="AR95" s="98"/>
      <c r="AS95" s="99">
        <v>0</v>
      </c>
      <c r="AT95" s="100">
        <f>ROUND(SUM(AV95:AW95),2)</f>
        <v>0</v>
      </c>
      <c r="AU95" s="101">
        <f>'SO 101 - Cyklostezka'!P124</f>
        <v>0</v>
      </c>
      <c r="AV95" s="100">
        <f>'SO 101 - Cyklostezka'!J33</f>
        <v>0</v>
      </c>
      <c r="AW95" s="100">
        <f>'SO 101 - Cyklostezka'!J34</f>
        <v>0</v>
      </c>
      <c r="AX95" s="100">
        <f>'SO 101 - Cyklostezka'!J35</f>
        <v>0</v>
      </c>
      <c r="AY95" s="100">
        <f>'SO 101 - Cyklostezka'!J36</f>
        <v>0</v>
      </c>
      <c r="AZ95" s="100">
        <f>'SO 101 - Cyklostezka'!F33</f>
        <v>0</v>
      </c>
      <c r="BA95" s="100">
        <f>'SO 101 - Cyklostezka'!F34</f>
        <v>0</v>
      </c>
      <c r="BB95" s="100">
        <f>'SO 101 - Cyklostezka'!F35</f>
        <v>0</v>
      </c>
      <c r="BC95" s="100">
        <f>'SO 101 - Cyklostezka'!F36</f>
        <v>0</v>
      </c>
      <c r="BD95" s="102">
        <f>'SO 101 - Cyklostezka'!F37</f>
        <v>0</v>
      </c>
      <c r="BT95" s="103" t="s">
        <v>86</v>
      </c>
      <c r="BV95" s="103" t="s">
        <v>80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16.5" customHeight="1">
      <c r="A96" s="93" t="s">
        <v>82</v>
      </c>
      <c r="B96" s="94"/>
      <c r="C96" s="95"/>
      <c r="D96" s="250" t="s">
        <v>89</v>
      </c>
      <c r="E96" s="250"/>
      <c r="F96" s="250"/>
      <c r="G96" s="250"/>
      <c r="H96" s="250"/>
      <c r="I96" s="96"/>
      <c r="J96" s="250" t="s">
        <v>90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'SO 401 - Veřejné osvětlení'!J30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97" t="s">
        <v>85</v>
      </c>
      <c r="AR96" s="98"/>
      <c r="AS96" s="99">
        <v>0</v>
      </c>
      <c r="AT96" s="100">
        <f>ROUND(SUM(AV96:AW96),2)</f>
        <v>0</v>
      </c>
      <c r="AU96" s="101">
        <f>'SO 401 - Veřejné osvětlení'!P119</f>
        <v>0</v>
      </c>
      <c r="AV96" s="100">
        <f>'SO 401 - Veřejné osvětlení'!J33</f>
        <v>0</v>
      </c>
      <c r="AW96" s="100">
        <f>'SO 401 - Veřejné osvětlení'!J34</f>
        <v>0</v>
      </c>
      <c r="AX96" s="100">
        <f>'SO 401 - Veřejné osvětlení'!J35</f>
        <v>0</v>
      </c>
      <c r="AY96" s="100">
        <f>'SO 401 - Veřejné osvětlení'!J36</f>
        <v>0</v>
      </c>
      <c r="AZ96" s="100">
        <f>'SO 401 - Veřejné osvětlení'!F33</f>
        <v>0</v>
      </c>
      <c r="BA96" s="100">
        <f>'SO 401 - Veřejné osvětlení'!F34</f>
        <v>0</v>
      </c>
      <c r="BB96" s="100">
        <f>'SO 401 - Veřejné osvětlení'!F35</f>
        <v>0</v>
      </c>
      <c r="BC96" s="100">
        <f>'SO 401 - Veřejné osvětlení'!F36</f>
        <v>0</v>
      </c>
      <c r="BD96" s="102">
        <f>'SO 401 - Veřejné osvětlení'!F37</f>
        <v>0</v>
      </c>
      <c r="BT96" s="103" t="s">
        <v>86</v>
      </c>
      <c r="BV96" s="103" t="s">
        <v>80</v>
      </c>
      <c r="BW96" s="103" t="s">
        <v>91</v>
      </c>
      <c r="BX96" s="103" t="s">
        <v>5</v>
      </c>
      <c r="CL96" s="103" t="s">
        <v>1</v>
      </c>
      <c r="CM96" s="103" t="s">
        <v>88</v>
      </c>
    </row>
    <row r="97" spans="1:91" s="7" customFormat="1" ht="16.5" customHeight="1">
      <c r="A97" s="93" t="s">
        <v>82</v>
      </c>
      <c r="B97" s="94"/>
      <c r="C97" s="95"/>
      <c r="D97" s="250" t="s">
        <v>92</v>
      </c>
      <c r="E97" s="250"/>
      <c r="F97" s="250"/>
      <c r="G97" s="250"/>
      <c r="H97" s="250"/>
      <c r="I97" s="96"/>
      <c r="J97" s="250" t="s">
        <v>93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48">
        <f>'VORN - Vedlejší a ostatní...'!J30</f>
        <v>0</v>
      </c>
      <c r="AH97" s="249"/>
      <c r="AI97" s="249"/>
      <c r="AJ97" s="249"/>
      <c r="AK97" s="249"/>
      <c r="AL97" s="249"/>
      <c r="AM97" s="249"/>
      <c r="AN97" s="248">
        <f>SUM(AG97,AT97)</f>
        <v>0</v>
      </c>
      <c r="AO97" s="249"/>
      <c r="AP97" s="249"/>
      <c r="AQ97" s="97" t="s">
        <v>94</v>
      </c>
      <c r="AR97" s="98"/>
      <c r="AS97" s="104">
        <v>0</v>
      </c>
      <c r="AT97" s="105">
        <f>ROUND(SUM(AV97:AW97),2)</f>
        <v>0</v>
      </c>
      <c r="AU97" s="106">
        <f>'VORN - Vedlejší a ostatní...'!P122</f>
        <v>0</v>
      </c>
      <c r="AV97" s="105">
        <f>'VORN - Vedlejší a ostatní...'!J33</f>
        <v>0</v>
      </c>
      <c r="AW97" s="105">
        <f>'VORN - Vedlejší a ostatní...'!J34</f>
        <v>0</v>
      </c>
      <c r="AX97" s="105">
        <f>'VORN - Vedlejší a ostatní...'!J35</f>
        <v>0</v>
      </c>
      <c r="AY97" s="105">
        <f>'VORN - Vedlejší a ostatní...'!J36</f>
        <v>0</v>
      </c>
      <c r="AZ97" s="105">
        <f>'VORN - Vedlejší a ostatní...'!F33</f>
        <v>0</v>
      </c>
      <c r="BA97" s="105">
        <f>'VORN - Vedlejší a ostatní...'!F34</f>
        <v>0</v>
      </c>
      <c r="BB97" s="105">
        <f>'VORN - Vedlejší a ostatní...'!F35</f>
        <v>0</v>
      </c>
      <c r="BC97" s="105">
        <f>'VORN - Vedlejší a ostatní...'!F36</f>
        <v>0</v>
      </c>
      <c r="BD97" s="107">
        <f>'VORN - Vedlejší a ostatní...'!F37</f>
        <v>0</v>
      </c>
      <c r="BT97" s="103" t="s">
        <v>86</v>
      </c>
      <c r="BV97" s="103" t="s">
        <v>80</v>
      </c>
      <c r="BW97" s="103" t="s">
        <v>95</v>
      </c>
      <c r="BX97" s="103" t="s">
        <v>5</v>
      </c>
      <c r="CL97" s="103" t="s">
        <v>1</v>
      </c>
      <c r="CM97" s="103" t="s">
        <v>88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CZelN5wPcoT7F3W/en1Nok3fiOK8dUqiQOVJPJxkA6ouyvz933Zg+7sgrRxJT0A334fTm/xBPqJZDSo94NAJVg==" saltValue="OWIzaWI18dVyNEw3IzUhxKQmjd/xzfjdDYKzGAFnP4+/6tGHL399/S1ipTkOY9laSKYEvNHSbYGlo0xLm64y0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Cyklostezka'!C2" display="/" xr:uid="{00000000-0004-0000-0000-000000000000}"/>
    <hyperlink ref="A96" location="'SO 401 - Veřejné osvětlení'!C2" display="/" xr:uid="{00000000-0004-0000-0000-000001000000}"/>
    <hyperlink ref="A97" location="'VORN - Vedlejší a ostatní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4"/>
  <sheetViews>
    <sheetView showGridLines="0" tabSelected="1" topLeftCell="A221" workbookViewId="0">
      <selection activeCell="X142" sqref="X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Sídliště Lada - Stará Lada, Česká Lípa - stezka pro chodce a cyklisty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98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6. 8. 2020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36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42</v>
      </c>
      <c r="E33" s="112" t="s">
        <v>43</v>
      </c>
      <c r="F33" s="123">
        <f>ROUND((SUM(BE124:BE253)),  2)</f>
        <v>0</v>
      </c>
      <c r="G33" s="34"/>
      <c r="H33" s="34"/>
      <c r="I33" s="124">
        <v>0.21</v>
      </c>
      <c r="J33" s="123">
        <f>ROUND(((SUM(BE124:BE253))*I33),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44</v>
      </c>
      <c r="F34" s="123">
        <f>ROUND((SUM(BF124:BF253)),  2)</f>
        <v>0</v>
      </c>
      <c r="G34" s="34"/>
      <c r="H34" s="34"/>
      <c r="I34" s="124">
        <v>0.15</v>
      </c>
      <c r="J34" s="123">
        <f>ROUND(((SUM(BF124:BF253))*I34),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ROUND((SUM(BG124:BG253)),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ROUND((SUM(BH124:BH253)),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ROUND((SUM(BI124:BI253)),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9" t="str">
        <f>E7</f>
        <v>Sídliště Lada - Stará Lada, Česká Lípa - stezka pro chodce a cyklisty</v>
      </c>
      <c r="F85" s="290"/>
      <c r="G85" s="290"/>
      <c r="H85" s="2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SO 101 - Cyklostezka</v>
      </c>
      <c r="F87" s="288"/>
      <c r="G87" s="288"/>
      <c r="H87" s="2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p.č. 5750/145, 5712/112 a 5712/133</v>
      </c>
      <c r="G89" s="36"/>
      <c r="H89" s="36"/>
      <c r="I89" s="29" t="s">
        <v>22</v>
      </c>
      <c r="J89" s="66" t="str">
        <f>IF(J12="","",J12)</f>
        <v>6. 8. 2020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Česká Lípa, nám. T.G.M č.p.1, 470 36 Česká L</v>
      </c>
      <c r="G91" s="36"/>
      <c r="H91" s="36"/>
      <c r="I91" s="29" t="s">
        <v>30</v>
      </c>
      <c r="J91" s="32" t="str">
        <f>E21</f>
        <v>ACTIV Projekce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Jan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J181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J186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108</v>
      </c>
      <c r="E101" s="156"/>
      <c r="F101" s="156"/>
      <c r="G101" s="156"/>
      <c r="H101" s="156"/>
      <c r="I101" s="156"/>
      <c r="J101" s="157">
        <f>J191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109</v>
      </c>
      <c r="E102" s="156"/>
      <c r="F102" s="156"/>
      <c r="G102" s="156"/>
      <c r="H102" s="156"/>
      <c r="I102" s="156"/>
      <c r="J102" s="157">
        <f>J226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110</v>
      </c>
      <c r="E103" s="156"/>
      <c r="F103" s="156"/>
      <c r="G103" s="156"/>
      <c r="H103" s="156"/>
      <c r="I103" s="156"/>
      <c r="J103" s="157">
        <f>J244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111</v>
      </c>
      <c r="E104" s="156"/>
      <c r="F104" s="156"/>
      <c r="G104" s="156"/>
      <c r="H104" s="156"/>
      <c r="I104" s="156"/>
      <c r="J104" s="157">
        <f>J252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9" t="str">
        <f>E7</f>
        <v>Sídliště Lada - Stará Lada, Česká Lípa - stezka pro chodce a cyklisty</v>
      </c>
      <c r="F114" s="290"/>
      <c r="G114" s="290"/>
      <c r="H114" s="29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58" t="str">
        <f>E9</f>
        <v>SO 101 - Cyklostezka</v>
      </c>
      <c r="F116" s="288"/>
      <c r="G116" s="288"/>
      <c r="H116" s="288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p.č. 5750/145, 5712/112 a 5712/133</v>
      </c>
      <c r="G118" s="36"/>
      <c r="H118" s="36"/>
      <c r="I118" s="29" t="s">
        <v>22</v>
      </c>
      <c r="J118" s="66" t="str">
        <f>IF(J12="","",J12)</f>
        <v>6. 8. 2020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E15</f>
        <v>Město Česká Lípa, nám. T.G.M č.p.1, 470 36 Česká L</v>
      </c>
      <c r="G120" s="36"/>
      <c r="H120" s="36"/>
      <c r="I120" s="29" t="s">
        <v>30</v>
      </c>
      <c r="J120" s="32" t="str">
        <f>E21</f>
        <v>ACTIV Projekce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33</v>
      </c>
      <c r="J121" s="32" t="str">
        <f>E24</f>
        <v>Jan Petr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113</v>
      </c>
      <c r="D123" s="162" t="s">
        <v>63</v>
      </c>
      <c r="E123" s="162" t="s">
        <v>59</v>
      </c>
      <c r="F123" s="162" t="s">
        <v>60</v>
      </c>
      <c r="G123" s="162" t="s">
        <v>114</v>
      </c>
      <c r="H123" s="162" t="s">
        <v>115</v>
      </c>
      <c r="I123" s="162" t="s">
        <v>116</v>
      </c>
      <c r="J123" s="162" t="s">
        <v>101</v>
      </c>
      <c r="K123" s="163" t="s">
        <v>117</v>
      </c>
      <c r="L123" s="164"/>
      <c r="M123" s="75" t="s">
        <v>1</v>
      </c>
      <c r="N123" s="76" t="s">
        <v>42</v>
      </c>
      <c r="O123" s="76" t="s">
        <v>118</v>
      </c>
      <c r="P123" s="76" t="s">
        <v>119</v>
      </c>
      <c r="Q123" s="76" t="s">
        <v>120</v>
      </c>
      <c r="R123" s="76" t="s">
        <v>121</v>
      </c>
      <c r="S123" s="76" t="s">
        <v>122</v>
      </c>
      <c r="T123" s="77" t="s">
        <v>123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124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384.82708807999984</v>
      </c>
      <c r="S124" s="79"/>
      <c r="T124" s="168">
        <f>T125</f>
        <v>33.879999999999995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77</v>
      </c>
      <c r="AU124" s="17" t="s">
        <v>103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77</v>
      </c>
      <c r="E125" s="173" t="s">
        <v>125</v>
      </c>
      <c r="F125" s="173" t="s">
        <v>126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P126+P181+P186+P191+P226+P244+P252</f>
        <v>0</v>
      </c>
      <c r="Q125" s="178"/>
      <c r="R125" s="179">
        <f>R126+R181+R186+R191+R226+R244+R252</f>
        <v>384.82708807999984</v>
      </c>
      <c r="S125" s="178"/>
      <c r="T125" s="180">
        <f>T126+T181+T186+T191+T226+T244+T252</f>
        <v>33.879999999999995</v>
      </c>
      <c r="AR125" s="181" t="s">
        <v>86</v>
      </c>
      <c r="AT125" s="182" t="s">
        <v>77</v>
      </c>
      <c r="AU125" s="182" t="s">
        <v>78</v>
      </c>
      <c r="AY125" s="181" t="s">
        <v>127</v>
      </c>
      <c r="BK125" s="183">
        <f>BK126+BK181+BK186+BK191+BK226+BK244+BK252</f>
        <v>0</v>
      </c>
    </row>
    <row r="126" spans="1:65" s="12" customFormat="1" ht="22.9" customHeight="1">
      <c r="B126" s="170"/>
      <c r="C126" s="171"/>
      <c r="D126" s="172" t="s">
        <v>77</v>
      </c>
      <c r="E126" s="184" t="s">
        <v>86</v>
      </c>
      <c r="F126" s="184" t="s">
        <v>128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SUM(P127:P180)</f>
        <v>0</v>
      </c>
      <c r="Q126" s="178"/>
      <c r="R126" s="179">
        <f>SUM(R127:R180)</f>
        <v>26.301471000000003</v>
      </c>
      <c r="S126" s="178"/>
      <c r="T126" s="180">
        <f>SUM(T127:T180)</f>
        <v>33.879999999999995</v>
      </c>
      <c r="AR126" s="181" t="s">
        <v>86</v>
      </c>
      <c r="AT126" s="182" t="s">
        <v>77</v>
      </c>
      <c r="AU126" s="182" t="s">
        <v>86</v>
      </c>
      <c r="AY126" s="181" t="s">
        <v>127</v>
      </c>
      <c r="BK126" s="183">
        <f>SUM(BK127:BK180)</f>
        <v>0</v>
      </c>
    </row>
    <row r="127" spans="1:65" s="2" customFormat="1" ht="24.2" customHeight="1">
      <c r="A127" s="34"/>
      <c r="B127" s="35"/>
      <c r="C127" s="186" t="s">
        <v>86</v>
      </c>
      <c r="D127" s="186" t="s">
        <v>129</v>
      </c>
      <c r="E127" s="187" t="s">
        <v>130</v>
      </c>
      <c r="F127" s="188" t="s">
        <v>131</v>
      </c>
      <c r="G127" s="189" t="s">
        <v>132</v>
      </c>
      <c r="H127" s="190">
        <v>2.8000000000000001E-2</v>
      </c>
      <c r="I127" s="191"/>
      <c r="J127" s="192">
        <f>ROUND(I127*H127,2)</f>
        <v>0</v>
      </c>
      <c r="K127" s="188" t="s">
        <v>133</v>
      </c>
      <c r="L127" s="39"/>
      <c r="M127" s="193" t="s">
        <v>1</v>
      </c>
      <c r="N127" s="194" t="s">
        <v>43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134</v>
      </c>
      <c r="AT127" s="197" t="s">
        <v>129</v>
      </c>
      <c r="AU127" s="197" t="s">
        <v>88</v>
      </c>
      <c r="AY127" s="17" t="s">
        <v>127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86</v>
      </c>
      <c r="BK127" s="198">
        <f>ROUND(I127*H127,2)</f>
        <v>0</v>
      </c>
      <c r="BL127" s="17" t="s">
        <v>134</v>
      </c>
      <c r="BM127" s="197" t="s">
        <v>135</v>
      </c>
    </row>
    <row r="128" spans="1:65" s="13" customFormat="1">
      <c r="B128" s="199"/>
      <c r="C128" s="200"/>
      <c r="D128" s="201" t="s">
        <v>136</v>
      </c>
      <c r="E128" s="202" t="s">
        <v>1</v>
      </c>
      <c r="F128" s="203" t="s">
        <v>137</v>
      </c>
      <c r="G128" s="200"/>
      <c r="H128" s="202" t="s">
        <v>1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136</v>
      </c>
      <c r="AU128" s="209" t="s">
        <v>88</v>
      </c>
      <c r="AV128" s="13" t="s">
        <v>86</v>
      </c>
      <c r="AW128" s="13" t="s">
        <v>32</v>
      </c>
      <c r="AX128" s="13" t="s">
        <v>78</v>
      </c>
      <c r="AY128" s="209" t="s">
        <v>127</v>
      </c>
    </row>
    <row r="129" spans="1:65" s="14" customFormat="1">
      <c r="B129" s="210"/>
      <c r="C129" s="211"/>
      <c r="D129" s="201" t="s">
        <v>136</v>
      </c>
      <c r="E129" s="212" t="s">
        <v>1</v>
      </c>
      <c r="F129" s="213" t="s">
        <v>138</v>
      </c>
      <c r="G129" s="211"/>
      <c r="H129" s="214">
        <v>2.8000000000000001E-2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136</v>
      </c>
      <c r="AU129" s="220" t="s">
        <v>88</v>
      </c>
      <c r="AV129" s="14" t="s">
        <v>88</v>
      </c>
      <c r="AW129" s="14" t="s">
        <v>32</v>
      </c>
      <c r="AX129" s="14" t="s">
        <v>78</v>
      </c>
      <c r="AY129" s="220" t="s">
        <v>127</v>
      </c>
    </row>
    <row r="130" spans="1:65" s="15" customFormat="1">
      <c r="B130" s="221"/>
      <c r="C130" s="222"/>
      <c r="D130" s="201" t="s">
        <v>136</v>
      </c>
      <c r="E130" s="223" t="s">
        <v>1</v>
      </c>
      <c r="F130" s="224" t="s">
        <v>139</v>
      </c>
      <c r="G130" s="222"/>
      <c r="H130" s="225">
        <v>2.8000000000000001E-2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136</v>
      </c>
      <c r="AU130" s="231" t="s">
        <v>88</v>
      </c>
      <c r="AV130" s="15" t="s">
        <v>134</v>
      </c>
      <c r="AW130" s="15" t="s">
        <v>32</v>
      </c>
      <c r="AX130" s="15" t="s">
        <v>86</v>
      </c>
      <c r="AY130" s="231" t="s">
        <v>127</v>
      </c>
    </row>
    <row r="131" spans="1:65" s="2" customFormat="1" ht="14.45" customHeight="1">
      <c r="A131" s="34"/>
      <c r="B131" s="35"/>
      <c r="C131" s="232" t="s">
        <v>88</v>
      </c>
      <c r="D131" s="232" t="s">
        <v>140</v>
      </c>
      <c r="E131" s="233" t="s">
        <v>141</v>
      </c>
      <c r="F131" s="234" t="s">
        <v>142</v>
      </c>
      <c r="G131" s="235" t="s">
        <v>143</v>
      </c>
      <c r="H131" s="236">
        <v>2.2400000000000002</v>
      </c>
      <c r="I131" s="237"/>
      <c r="J131" s="238">
        <f>ROUND(I131*H131,2)</f>
        <v>0</v>
      </c>
      <c r="K131" s="234" t="s">
        <v>133</v>
      </c>
      <c r="L131" s="239"/>
      <c r="M131" s="240" t="s">
        <v>1</v>
      </c>
      <c r="N131" s="241" t="s">
        <v>43</v>
      </c>
      <c r="O131" s="71"/>
      <c r="P131" s="195">
        <f>O131*H131</f>
        <v>0</v>
      </c>
      <c r="Q131" s="195">
        <v>1E-3</v>
      </c>
      <c r="R131" s="195">
        <f>Q131*H131</f>
        <v>2.2400000000000002E-3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144</v>
      </c>
      <c r="AT131" s="197" t="s">
        <v>140</v>
      </c>
      <c r="AU131" s="197" t="s">
        <v>88</v>
      </c>
      <c r="AY131" s="17" t="s">
        <v>127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86</v>
      </c>
      <c r="BK131" s="198">
        <f>ROUND(I131*H131,2)</f>
        <v>0</v>
      </c>
      <c r="BL131" s="17" t="s">
        <v>134</v>
      </c>
      <c r="BM131" s="197" t="s">
        <v>145</v>
      </c>
    </row>
    <row r="132" spans="1:65" s="14" customFormat="1">
      <c r="B132" s="210"/>
      <c r="C132" s="211"/>
      <c r="D132" s="201" t="s">
        <v>136</v>
      </c>
      <c r="E132" s="211"/>
      <c r="F132" s="213" t="s">
        <v>146</v>
      </c>
      <c r="G132" s="211"/>
      <c r="H132" s="214">
        <v>2.2400000000000002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136</v>
      </c>
      <c r="AU132" s="220" t="s">
        <v>88</v>
      </c>
      <c r="AV132" s="14" t="s">
        <v>88</v>
      </c>
      <c r="AW132" s="14" t="s">
        <v>4</v>
      </c>
      <c r="AX132" s="14" t="s">
        <v>86</v>
      </c>
      <c r="AY132" s="220" t="s">
        <v>127</v>
      </c>
    </row>
    <row r="133" spans="1:65" s="2" customFormat="1" ht="24.2" customHeight="1">
      <c r="A133" s="34"/>
      <c r="B133" s="35"/>
      <c r="C133" s="186" t="s">
        <v>147</v>
      </c>
      <c r="D133" s="186" t="s">
        <v>129</v>
      </c>
      <c r="E133" s="187" t="s">
        <v>148</v>
      </c>
      <c r="F133" s="188" t="s">
        <v>149</v>
      </c>
      <c r="G133" s="189" t="s">
        <v>150</v>
      </c>
      <c r="H133" s="190">
        <v>260</v>
      </c>
      <c r="I133" s="191"/>
      <c r="J133" s="192">
        <f>ROUND(I133*H133,2)</f>
        <v>0</v>
      </c>
      <c r="K133" s="188" t="s">
        <v>1</v>
      </c>
      <c r="L133" s="39"/>
      <c r="M133" s="193" t="s">
        <v>1</v>
      </c>
      <c r="N133" s="194" t="s">
        <v>43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134</v>
      </c>
      <c r="AT133" s="197" t="s">
        <v>129</v>
      </c>
      <c r="AU133" s="197" t="s">
        <v>88</v>
      </c>
      <c r="AY133" s="17" t="s">
        <v>127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86</v>
      </c>
      <c r="BK133" s="198">
        <f>ROUND(I133*H133,2)</f>
        <v>0</v>
      </c>
      <c r="BL133" s="17" t="s">
        <v>134</v>
      </c>
      <c r="BM133" s="197" t="s">
        <v>151</v>
      </c>
    </row>
    <row r="134" spans="1:65" s="13" customFormat="1">
      <c r="B134" s="199"/>
      <c r="C134" s="200"/>
      <c r="D134" s="201" t="s">
        <v>136</v>
      </c>
      <c r="E134" s="202" t="s">
        <v>1</v>
      </c>
      <c r="F134" s="203" t="s">
        <v>152</v>
      </c>
      <c r="G134" s="200"/>
      <c r="H134" s="202" t="s">
        <v>1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136</v>
      </c>
      <c r="AU134" s="209" t="s">
        <v>88</v>
      </c>
      <c r="AV134" s="13" t="s">
        <v>86</v>
      </c>
      <c r="AW134" s="13" t="s">
        <v>32</v>
      </c>
      <c r="AX134" s="13" t="s">
        <v>78</v>
      </c>
      <c r="AY134" s="209" t="s">
        <v>127</v>
      </c>
    </row>
    <row r="135" spans="1:65" s="14" customFormat="1">
      <c r="B135" s="210"/>
      <c r="C135" s="211"/>
      <c r="D135" s="201" t="s">
        <v>136</v>
      </c>
      <c r="E135" s="212" t="s">
        <v>1</v>
      </c>
      <c r="F135" s="213" t="s">
        <v>153</v>
      </c>
      <c r="G135" s="211"/>
      <c r="H135" s="214">
        <v>260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136</v>
      </c>
      <c r="AU135" s="220" t="s">
        <v>88</v>
      </c>
      <c r="AV135" s="14" t="s">
        <v>88</v>
      </c>
      <c r="AW135" s="14" t="s">
        <v>32</v>
      </c>
      <c r="AX135" s="14" t="s">
        <v>78</v>
      </c>
      <c r="AY135" s="220" t="s">
        <v>127</v>
      </c>
    </row>
    <row r="136" spans="1:65" s="15" customFormat="1">
      <c r="B136" s="221"/>
      <c r="C136" s="222"/>
      <c r="D136" s="201" t="s">
        <v>136</v>
      </c>
      <c r="E136" s="223" t="s">
        <v>1</v>
      </c>
      <c r="F136" s="224" t="s">
        <v>139</v>
      </c>
      <c r="G136" s="222"/>
      <c r="H136" s="225">
        <v>260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136</v>
      </c>
      <c r="AU136" s="231" t="s">
        <v>88</v>
      </c>
      <c r="AV136" s="15" t="s">
        <v>134</v>
      </c>
      <c r="AW136" s="15" t="s">
        <v>32</v>
      </c>
      <c r="AX136" s="15" t="s">
        <v>86</v>
      </c>
      <c r="AY136" s="231" t="s">
        <v>127</v>
      </c>
    </row>
    <row r="137" spans="1:65" s="2" customFormat="1" ht="24.2" customHeight="1">
      <c r="A137" s="34"/>
      <c r="B137" s="35"/>
      <c r="C137" s="186" t="s">
        <v>134</v>
      </c>
      <c r="D137" s="186" t="s">
        <v>129</v>
      </c>
      <c r="E137" s="187" t="s">
        <v>154</v>
      </c>
      <c r="F137" s="188" t="s">
        <v>155</v>
      </c>
      <c r="G137" s="189" t="s">
        <v>150</v>
      </c>
      <c r="H137" s="190">
        <v>50</v>
      </c>
      <c r="I137" s="191"/>
      <c r="J137" s="192">
        <f>ROUND(I137*H137,2)</f>
        <v>0</v>
      </c>
      <c r="K137" s="188" t="s">
        <v>133</v>
      </c>
      <c r="L137" s="39"/>
      <c r="M137" s="193" t="s">
        <v>1</v>
      </c>
      <c r="N137" s="194" t="s">
        <v>43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0.28999999999999998</v>
      </c>
      <c r="T137" s="196">
        <f>S137*H137</f>
        <v>14.499999999999998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134</v>
      </c>
      <c r="AT137" s="197" t="s">
        <v>129</v>
      </c>
      <c r="AU137" s="197" t="s">
        <v>88</v>
      </c>
      <c r="AY137" s="17" t="s">
        <v>127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86</v>
      </c>
      <c r="BK137" s="198">
        <f>ROUND(I137*H137,2)</f>
        <v>0</v>
      </c>
      <c r="BL137" s="17" t="s">
        <v>134</v>
      </c>
      <c r="BM137" s="197" t="s">
        <v>156</v>
      </c>
    </row>
    <row r="138" spans="1:65" s="13" customFormat="1">
      <c r="B138" s="199"/>
      <c r="C138" s="200"/>
      <c r="D138" s="201" t="s">
        <v>136</v>
      </c>
      <c r="E138" s="202" t="s">
        <v>1</v>
      </c>
      <c r="F138" s="203" t="s">
        <v>157</v>
      </c>
      <c r="G138" s="200"/>
      <c r="H138" s="202" t="s">
        <v>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136</v>
      </c>
      <c r="AU138" s="209" t="s">
        <v>88</v>
      </c>
      <c r="AV138" s="13" t="s">
        <v>86</v>
      </c>
      <c r="AW138" s="13" t="s">
        <v>32</v>
      </c>
      <c r="AX138" s="13" t="s">
        <v>78</v>
      </c>
      <c r="AY138" s="209" t="s">
        <v>127</v>
      </c>
    </row>
    <row r="139" spans="1:65" s="14" customFormat="1">
      <c r="B139" s="210"/>
      <c r="C139" s="211"/>
      <c r="D139" s="201" t="s">
        <v>136</v>
      </c>
      <c r="E139" s="212" t="s">
        <v>1</v>
      </c>
      <c r="F139" s="213" t="s">
        <v>158</v>
      </c>
      <c r="G139" s="211"/>
      <c r="H139" s="214">
        <v>50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136</v>
      </c>
      <c r="AU139" s="220" t="s">
        <v>88</v>
      </c>
      <c r="AV139" s="14" t="s">
        <v>88</v>
      </c>
      <c r="AW139" s="14" t="s">
        <v>32</v>
      </c>
      <c r="AX139" s="14" t="s">
        <v>78</v>
      </c>
      <c r="AY139" s="220" t="s">
        <v>127</v>
      </c>
    </row>
    <row r="140" spans="1:65" s="15" customFormat="1">
      <c r="B140" s="221"/>
      <c r="C140" s="222"/>
      <c r="D140" s="201" t="s">
        <v>136</v>
      </c>
      <c r="E140" s="223" t="s">
        <v>1</v>
      </c>
      <c r="F140" s="224" t="s">
        <v>139</v>
      </c>
      <c r="G140" s="222"/>
      <c r="H140" s="225">
        <v>50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136</v>
      </c>
      <c r="AU140" s="231" t="s">
        <v>88</v>
      </c>
      <c r="AV140" s="15" t="s">
        <v>134</v>
      </c>
      <c r="AW140" s="15" t="s">
        <v>32</v>
      </c>
      <c r="AX140" s="15" t="s">
        <v>86</v>
      </c>
      <c r="AY140" s="231" t="s">
        <v>127</v>
      </c>
    </row>
    <row r="141" spans="1:65" s="2" customFormat="1" ht="24.2" customHeight="1">
      <c r="A141" s="34"/>
      <c r="B141" s="35"/>
      <c r="C141" s="186" t="s">
        <v>159</v>
      </c>
      <c r="D141" s="186" t="s">
        <v>129</v>
      </c>
      <c r="E141" s="187" t="s">
        <v>160</v>
      </c>
      <c r="F141" s="188" t="s">
        <v>161</v>
      </c>
      <c r="G141" s="189" t="s">
        <v>150</v>
      </c>
      <c r="H141" s="190">
        <v>30</v>
      </c>
      <c r="I141" s="191"/>
      <c r="J141" s="192">
        <f>ROUND(I141*H141,2)</f>
        <v>0</v>
      </c>
      <c r="K141" s="188" t="s">
        <v>133</v>
      </c>
      <c r="L141" s="39"/>
      <c r="M141" s="193" t="s">
        <v>1</v>
      </c>
      <c r="N141" s="194" t="s">
        <v>43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0.33</v>
      </c>
      <c r="T141" s="196">
        <f>S141*H141</f>
        <v>9.9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134</v>
      </c>
      <c r="AT141" s="197" t="s">
        <v>129</v>
      </c>
      <c r="AU141" s="197" t="s">
        <v>88</v>
      </c>
      <c r="AY141" s="17" t="s">
        <v>127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86</v>
      </c>
      <c r="BK141" s="198">
        <f>ROUND(I141*H141,2)</f>
        <v>0</v>
      </c>
      <c r="BL141" s="17" t="s">
        <v>134</v>
      </c>
      <c r="BM141" s="197" t="s">
        <v>162</v>
      </c>
    </row>
    <row r="142" spans="1:65" s="13" customFormat="1" ht="22.5">
      <c r="B142" s="199"/>
      <c r="C142" s="200"/>
      <c r="D142" s="201" t="s">
        <v>136</v>
      </c>
      <c r="E142" s="202" t="s">
        <v>1</v>
      </c>
      <c r="F142" s="203" t="s">
        <v>163</v>
      </c>
      <c r="G142" s="200"/>
      <c r="H142" s="202" t="s">
        <v>1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136</v>
      </c>
      <c r="AU142" s="209" t="s">
        <v>88</v>
      </c>
      <c r="AV142" s="13" t="s">
        <v>86</v>
      </c>
      <c r="AW142" s="13" t="s">
        <v>32</v>
      </c>
      <c r="AX142" s="13" t="s">
        <v>78</v>
      </c>
      <c r="AY142" s="209" t="s">
        <v>127</v>
      </c>
    </row>
    <row r="143" spans="1:65" s="14" customFormat="1">
      <c r="B143" s="210"/>
      <c r="C143" s="211"/>
      <c r="D143" s="201" t="s">
        <v>136</v>
      </c>
      <c r="E143" s="212" t="s">
        <v>1</v>
      </c>
      <c r="F143" s="213" t="s">
        <v>164</v>
      </c>
      <c r="G143" s="211"/>
      <c r="H143" s="214">
        <v>30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136</v>
      </c>
      <c r="AU143" s="220" t="s">
        <v>88</v>
      </c>
      <c r="AV143" s="14" t="s">
        <v>88</v>
      </c>
      <c r="AW143" s="14" t="s">
        <v>32</v>
      </c>
      <c r="AX143" s="14" t="s">
        <v>78</v>
      </c>
      <c r="AY143" s="220" t="s">
        <v>127</v>
      </c>
    </row>
    <row r="144" spans="1:65" s="15" customFormat="1">
      <c r="B144" s="221"/>
      <c r="C144" s="222"/>
      <c r="D144" s="201" t="s">
        <v>136</v>
      </c>
      <c r="E144" s="223" t="s">
        <v>1</v>
      </c>
      <c r="F144" s="224" t="s">
        <v>139</v>
      </c>
      <c r="G144" s="222"/>
      <c r="H144" s="225">
        <v>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136</v>
      </c>
      <c r="AU144" s="231" t="s">
        <v>88</v>
      </c>
      <c r="AV144" s="15" t="s">
        <v>134</v>
      </c>
      <c r="AW144" s="15" t="s">
        <v>32</v>
      </c>
      <c r="AX144" s="15" t="s">
        <v>86</v>
      </c>
      <c r="AY144" s="231" t="s">
        <v>127</v>
      </c>
    </row>
    <row r="145" spans="1:65" s="2" customFormat="1" ht="24.2" customHeight="1">
      <c r="A145" s="34"/>
      <c r="B145" s="35"/>
      <c r="C145" s="186" t="s">
        <v>165</v>
      </c>
      <c r="D145" s="186" t="s">
        <v>129</v>
      </c>
      <c r="E145" s="187" t="s">
        <v>166</v>
      </c>
      <c r="F145" s="188" t="s">
        <v>167</v>
      </c>
      <c r="G145" s="189" t="s">
        <v>150</v>
      </c>
      <c r="H145" s="190">
        <v>30</v>
      </c>
      <c r="I145" s="191"/>
      <c r="J145" s="192">
        <f>ROUND(I145*H145,2)</f>
        <v>0</v>
      </c>
      <c r="K145" s="188" t="s">
        <v>133</v>
      </c>
      <c r="L145" s="39"/>
      <c r="M145" s="193" t="s">
        <v>1</v>
      </c>
      <c r="N145" s="194" t="s">
        <v>43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0.316</v>
      </c>
      <c r="T145" s="196">
        <f>S145*H145</f>
        <v>9.48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134</v>
      </c>
      <c r="AT145" s="197" t="s">
        <v>129</v>
      </c>
      <c r="AU145" s="197" t="s">
        <v>88</v>
      </c>
      <c r="AY145" s="17" t="s">
        <v>127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86</v>
      </c>
      <c r="BK145" s="198">
        <f>ROUND(I145*H145,2)</f>
        <v>0</v>
      </c>
      <c r="BL145" s="17" t="s">
        <v>134</v>
      </c>
      <c r="BM145" s="197" t="s">
        <v>168</v>
      </c>
    </row>
    <row r="146" spans="1:65" s="13" customFormat="1">
      <c r="B146" s="199"/>
      <c r="C146" s="200"/>
      <c r="D146" s="201" t="s">
        <v>136</v>
      </c>
      <c r="E146" s="202" t="s">
        <v>1</v>
      </c>
      <c r="F146" s="203" t="s">
        <v>169</v>
      </c>
      <c r="G146" s="200"/>
      <c r="H146" s="202" t="s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136</v>
      </c>
      <c r="AU146" s="209" t="s">
        <v>88</v>
      </c>
      <c r="AV146" s="13" t="s">
        <v>86</v>
      </c>
      <c r="AW146" s="13" t="s">
        <v>32</v>
      </c>
      <c r="AX146" s="13" t="s">
        <v>78</v>
      </c>
      <c r="AY146" s="209" t="s">
        <v>127</v>
      </c>
    </row>
    <row r="147" spans="1:65" s="14" customFormat="1">
      <c r="B147" s="210"/>
      <c r="C147" s="211"/>
      <c r="D147" s="201" t="s">
        <v>136</v>
      </c>
      <c r="E147" s="212" t="s">
        <v>1</v>
      </c>
      <c r="F147" s="213" t="s">
        <v>164</v>
      </c>
      <c r="G147" s="211"/>
      <c r="H147" s="214">
        <v>30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136</v>
      </c>
      <c r="AU147" s="220" t="s">
        <v>88</v>
      </c>
      <c r="AV147" s="14" t="s">
        <v>88</v>
      </c>
      <c r="AW147" s="14" t="s">
        <v>32</v>
      </c>
      <c r="AX147" s="14" t="s">
        <v>78</v>
      </c>
      <c r="AY147" s="220" t="s">
        <v>127</v>
      </c>
    </row>
    <row r="148" spans="1:65" s="15" customFormat="1">
      <c r="B148" s="221"/>
      <c r="C148" s="222"/>
      <c r="D148" s="201" t="s">
        <v>136</v>
      </c>
      <c r="E148" s="223" t="s">
        <v>1</v>
      </c>
      <c r="F148" s="224" t="s">
        <v>139</v>
      </c>
      <c r="G148" s="222"/>
      <c r="H148" s="225">
        <v>30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136</v>
      </c>
      <c r="AU148" s="231" t="s">
        <v>88</v>
      </c>
      <c r="AV148" s="15" t="s">
        <v>134</v>
      </c>
      <c r="AW148" s="15" t="s">
        <v>32</v>
      </c>
      <c r="AX148" s="15" t="s">
        <v>86</v>
      </c>
      <c r="AY148" s="231" t="s">
        <v>127</v>
      </c>
    </row>
    <row r="149" spans="1:65" s="2" customFormat="1" ht="24.2" customHeight="1">
      <c r="A149" s="34"/>
      <c r="B149" s="35"/>
      <c r="C149" s="186" t="s">
        <v>170</v>
      </c>
      <c r="D149" s="186" t="s">
        <v>129</v>
      </c>
      <c r="E149" s="187" t="s">
        <v>171</v>
      </c>
      <c r="F149" s="188" t="s">
        <v>172</v>
      </c>
      <c r="G149" s="189" t="s">
        <v>173</v>
      </c>
      <c r="H149" s="190">
        <v>32.869</v>
      </c>
      <c r="I149" s="191"/>
      <c r="J149" s="192">
        <f>ROUND(I149*H149,2)</f>
        <v>0</v>
      </c>
      <c r="K149" s="188" t="s">
        <v>133</v>
      </c>
      <c r="L149" s="39"/>
      <c r="M149" s="193" t="s">
        <v>1</v>
      </c>
      <c r="N149" s="194" t="s">
        <v>43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134</v>
      </c>
      <c r="AT149" s="197" t="s">
        <v>129</v>
      </c>
      <c r="AU149" s="197" t="s">
        <v>88</v>
      </c>
      <c r="AY149" s="17" t="s">
        <v>127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86</v>
      </c>
      <c r="BK149" s="198">
        <f>ROUND(I149*H149,2)</f>
        <v>0</v>
      </c>
      <c r="BL149" s="17" t="s">
        <v>134</v>
      </c>
      <c r="BM149" s="197" t="s">
        <v>174</v>
      </c>
    </row>
    <row r="150" spans="1:65" s="14" customFormat="1">
      <c r="B150" s="210"/>
      <c r="C150" s="211"/>
      <c r="D150" s="201" t="s">
        <v>136</v>
      </c>
      <c r="E150" s="212" t="s">
        <v>1</v>
      </c>
      <c r="F150" s="213" t="s">
        <v>175</v>
      </c>
      <c r="G150" s="211"/>
      <c r="H150" s="214">
        <v>32.869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136</v>
      </c>
      <c r="AU150" s="220" t="s">
        <v>88</v>
      </c>
      <c r="AV150" s="14" t="s">
        <v>88</v>
      </c>
      <c r="AW150" s="14" t="s">
        <v>32</v>
      </c>
      <c r="AX150" s="14" t="s">
        <v>78</v>
      </c>
      <c r="AY150" s="220" t="s">
        <v>127</v>
      </c>
    </row>
    <row r="151" spans="1:65" s="15" customFormat="1">
      <c r="B151" s="221"/>
      <c r="C151" s="222"/>
      <c r="D151" s="201" t="s">
        <v>136</v>
      </c>
      <c r="E151" s="223" t="s">
        <v>1</v>
      </c>
      <c r="F151" s="224" t="s">
        <v>139</v>
      </c>
      <c r="G151" s="222"/>
      <c r="H151" s="225">
        <v>32.869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136</v>
      </c>
      <c r="AU151" s="231" t="s">
        <v>88</v>
      </c>
      <c r="AV151" s="15" t="s">
        <v>134</v>
      </c>
      <c r="AW151" s="15" t="s">
        <v>32</v>
      </c>
      <c r="AX151" s="15" t="s">
        <v>86</v>
      </c>
      <c r="AY151" s="231" t="s">
        <v>127</v>
      </c>
    </row>
    <row r="152" spans="1:65" s="2" customFormat="1" ht="14.45" customHeight="1">
      <c r="A152" s="34"/>
      <c r="B152" s="35"/>
      <c r="C152" s="232" t="s">
        <v>144</v>
      </c>
      <c r="D152" s="232" t="s">
        <v>140</v>
      </c>
      <c r="E152" s="233" t="s">
        <v>176</v>
      </c>
      <c r="F152" s="234" t="s">
        <v>177</v>
      </c>
      <c r="G152" s="235" t="s">
        <v>178</v>
      </c>
      <c r="H152" s="236">
        <v>26.295000000000002</v>
      </c>
      <c r="I152" s="237"/>
      <c r="J152" s="238">
        <f>ROUND(I152*H152,2)</f>
        <v>0</v>
      </c>
      <c r="K152" s="234" t="s">
        <v>133</v>
      </c>
      <c r="L152" s="239"/>
      <c r="M152" s="240" t="s">
        <v>1</v>
      </c>
      <c r="N152" s="241" t="s">
        <v>43</v>
      </c>
      <c r="O152" s="71"/>
      <c r="P152" s="195">
        <f>O152*H152</f>
        <v>0</v>
      </c>
      <c r="Q152" s="195">
        <v>1</v>
      </c>
      <c r="R152" s="195">
        <f>Q152*H152</f>
        <v>26.295000000000002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144</v>
      </c>
      <c r="AT152" s="197" t="s">
        <v>140</v>
      </c>
      <c r="AU152" s="197" t="s">
        <v>88</v>
      </c>
      <c r="AY152" s="17" t="s">
        <v>127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86</v>
      </c>
      <c r="BK152" s="198">
        <f>ROUND(I152*H152,2)</f>
        <v>0</v>
      </c>
      <c r="BL152" s="17" t="s">
        <v>134</v>
      </c>
      <c r="BM152" s="197" t="s">
        <v>179</v>
      </c>
    </row>
    <row r="153" spans="1:65" s="14" customFormat="1">
      <c r="B153" s="210"/>
      <c r="C153" s="211"/>
      <c r="D153" s="201" t="s">
        <v>136</v>
      </c>
      <c r="E153" s="211"/>
      <c r="F153" s="213" t="s">
        <v>180</v>
      </c>
      <c r="G153" s="211"/>
      <c r="H153" s="214">
        <v>26.295000000000002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136</v>
      </c>
      <c r="AU153" s="220" t="s">
        <v>88</v>
      </c>
      <c r="AV153" s="14" t="s">
        <v>88</v>
      </c>
      <c r="AW153" s="14" t="s">
        <v>4</v>
      </c>
      <c r="AX153" s="14" t="s">
        <v>86</v>
      </c>
      <c r="AY153" s="220" t="s">
        <v>127</v>
      </c>
    </row>
    <row r="154" spans="1:65" s="2" customFormat="1" ht="24.2" customHeight="1">
      <c r="A154" s="34"/>
      <c r="B154" s="35"/>
      <c r="C154" s="186" t="s">
        <v>181</v>
      </c>
      <c r="D154" s="186" t="s">
        <v>129</v>
      </c>
      <c r="E154" s="187" t="s">
        <v>182</v>
      </c>
      <c r="F154" s="188" t="s">
        <v>183</v>
      </c>
      <c r="G154" s="189" t="s">
        <v>173</v>
      </c>
      <c r="H154" s="190">
        <v>25</v>
      </c>
      <c r="I154" s="191"/>
      <c r="J154" s="192">
        <f>ROUND(I154*H154,2)</f>
        <v>0</v>
      </c>
      <c r="K154" s="188" t="s">
        <v>133</v>
      </c>
      <c r="L154" s="39"/>
      <c r="M154" s="193" t="s">
        <v>1</v>
      </c>
      <c r="N154" s="194" t="s">
        <v>43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134</v>
      </c>
      <c r="AT154" s="197" t="s">
        <v>129</v>
      </c>
      <c r="AU154" s="197" t="s">
        <v>88</v>
      </c>
      <c r="AY154" s="17" t="s">
        <v>127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86</v>
      </c>
      <c r="BK154" s="198">
        <f>ROUND(I154*H154,2)</f>
        <v>0</v>
      </c>
      <c r="BL154" s="17" t="s">
        <v>134</v>
      </c>
      <c r="BM154" s="197" t="s">
        <v>184</v>
      </c>
    </row>
    <row r="155" spans="1:65" s="13" customFormat="1">
      <c r="B155" s="199"/>
      <c r="C155" s="200"/>
      <c r="D155" s="201" t="s">
        <v>136</v>
      </c>
      <c r="E155" s="202" t="s">
        <v>1</v>
      </c>
      <c r="F155" s="203" t="s">
        <v>185</v>
      </c>
      <c r="G155" s="200"/>
      <c r="H155" s="202" t="s">
        <v>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136</v>
      </c>
      <c r="AU155" s="209" t="s">
        <v>88</v>
      </c>
      <c r="AV155" s="13" t="s">
        <v>86</v>
      </c>
      <c r="AW155" s="13" t="s">
        <v>32</v>
      </c>
      <c r="AX155" s="13" t="s">
        <v>78</v>
      </c>
      <c r="AY155" s="209" t="s">
        <v>127</v>
      </c>
    </row>
    <row r="156" spans="1:65" s="14" customFormat="1">
      <c r="B156" s="210"/>
      <c r="C156" s="211"/>
      <c r="D156" s="201" t="s">
        <v>136</v>
      </c>
      <c r="E156" s="212" t="s">
        <v>1</v>
      </c>
      <c r="F156" s="213" t="s">
        <v>186</v>
      </c>
      <c r="G156" s="211"/>
      <c r="H156" s="214">
        <v>25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136</v>
      </c>
      <c r="AU156" s="220" t="s">
        <v>88</v>
      </c>
      <c r="AV156" s="14" t="s">
        <v>88</v>
      </c>
      <c r="AW156" s="14" t="s">
        <v>32</v>
      </c>
      <c r="AX156" s="14" t="s">
        <v>78</v>
      </c>
      <c r="AY156" s="220" t="s">
        <v>127</v>
      </c>
    </row>
    <row r="157" spans="1:65" s="15" customFormat="1">
      <c r="B157" s="221"/>
      <c r="C157" s="222"/>
      <c r="D157" s="201" t="s">
        <v>136</v>
      </c>
      <c r="E157" s="223" t="s">
        <v>1</v>
      </c>
      <c r="F157" s="224" t="s">
        <v>139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136</v>
      </c>
      <c r="AU157" s="231" t="s">
        <v>88</v>
      </c>
      <c r="AV157" s="15" t="s">
        <v>134</v>
      </c>
      <c r="AW157" s="15" t="s">
        <v>32</v>
      </c>
      <c r="AX157" s="15" t="s">
        <v>86</v>
      </c>
      <c r="AY157" s="231" t="s">
        <v>127</v>
      </c>
    </row>
    <row r="158" spans="1:65" s="2" customFormat="1" ht="24.2" customHeight="1">
      <c r="A158" s="34"/>
      <c r="B158" s="35"/>
      <c r="C158" s="186" t="s">
        <v>187</v>
      </c>
      <c r="D158" s="186" t="s">
        <v>129</v>
      </c>
      <c r="E158" s="187" t="s">
        <v>188</v>
      </c>
      <c r="F158" s="188" t="s">
        <v>189</v>
      </c>
      <c r="G158" s="189" t="s">
        <v>173</v>
      </c>
      <c r="H158" s="190">
        <v>0.432</v>
      </c>
      <c r="I158" s="191"/>
      <c r="J158" s="192">
        <f>ROUND(I158*H158,2)</f>
        <v>0</v>
      </c>
      <c r="K158" s="188" t="s">
        <v>133</v>
      </c>
      <c r="L158" s="39"/>
      <c r="M158" s="193" t="s">
        <v>1</v>
      </c>
      <c r="N158" s="194" t="s">
        <v>43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134</v>
      </c>
      <c r="AT158" s="197" t="s">
        <v>129</v>
      </c>
      <c r="AU158" s="197" t="s">
        <v>88</v>
      </c>
      <c r="AY158" s="17" t="s">
        <v>127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86</v>
      </c>
      <c r="BK158" s="198">
        <f>ROUND(I158*H158,2)</f>
        <v>0</v>
      </c>
      <c r="BL158" s="17" t="s">
        <v>134</v>
      </c>
      <c r="BM158" s="197" t="s">
        <v>190</v>
      </c>
    </row>
    <row r="159" spans="1:65" s="13" customFormat="1">
      <c r="B159" s="199"/>
      <c r="C159" s="200"/>
      <c r="D159" s="201" t="s">
        <v>136</v>
      </c>
      <c r="E159" s="202" t="s">
        <v>1</v>
      </c>
      <c r="F159" s="203" t="s">
        <v>191</v>
      </c>
      <c r="G159" s="200"/>
      <c r="H159" s="202" t="s">
        <v>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136</v>
      </c>
      <c r="AU159" s="209" t="s">
        <v>88</v>
      </c>
      <c r="AV159" s="13" t="s">
        <v>86</v>
      </c>
      <c r="AW159" s="13" t="s">
        <v>32</v>
      </c>
      <c r="AX159" s="13" t="s">
        <v>78</v>
      </c>
      <c r="AY159" s="209" t="s">
        <v>127</v>
      </c>
    </row>
    <row r="160" spans="1:65" s="14" customFormat="1">
      <c r="B160" s="210"/>
      <c r="C160" s="211"/>
      <c r="D160" s="201" t="s">
        <v>136</v>
      </c>
      <c r="E160" s="212" t="s">
        <v>1</v>
      </c>
      <c r="F160" s="213" t="s">
        <v>192</v>
      </c>
      <c r="G160" s="211"/>
      <c r="H160" s="214">
        <v>0.432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136</v>
      </c>
      <c r="AU160" s="220" t="s">
        <v>88</v>
      </c>
      <c r="AV160" s="14" t="s">
        <v>88</v>
      </c>
      <c r="AW160" s="14" t="s">
        <v>32</v>
      </c>
      <c r="AX160" s="14" t="s">
        <v>78</v>
      </c>
      <c r="AY160" s="220" t="s">
        <v>127</v>
      </c>
    </row>
    <row r="161" spans="1:65" s="15" customFormat="1">
      <c r="B161" s="221"/>
      <c r="C161" s="222"/>
      <c r="D161" s="201" t="s">
        <v>136</v>
      </c>
      <c r="E161" s="223" t="s">
        <v>1</v>
      </c>
      <c r="F161" s="224" t="s">
        <v>139</v>
      </c>
      <c r="G161" s="222"/>
      <c r="H161" s="225">
        <v>0.432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136</v>
      </c>
      <c r="AU161" s="231" t="s">
        <v>88</v>
      </c>
      <c r="AV161" s="15" t="s">
        <v>134</v>
      </c>
      <c r="AW161" s="15" t="s">
        <v>32</v>
      </c>
      <c r="AX161" s="15" t="s">
        <v>86</v>
      </c>
      <c r="AY161" s="231" t="s">
        <v>127</v>
      </c>
    </row>
    <row r="162" spans="1:65" s="2" customFormat="1" ht="24.2" customHeight="1">
      <c r="A162" s="34"/>
      <c r="B162" s="35"/>
      <c r="C162" s="186" t="s">
        <v>193</v>
      </c>
      <c r="D162" s="186" t="s">
        <v>129</v>
      </c>
      <c r="E162" s="187" t="s">
        <v>194</v>
      </c>
      <c r="F162" s="188" t="s">
        <v>195</v>
      </c>
      <c r="G162" s="189" t="s">
        <v>150</v>
      </c>
      <c r="H162" s="190">
        <v>260</v>
      </c>
      <c r="I162" s="191"/>
      <c r="J162" s="192">
        <f>ROUND(I162*H162,2)</f>
        <v>0</v>
      </c>
      <c r="K162" s="188" t="s">
        <v>133</v>
      </c>
      <c r="L162" s="39"/>
      <c r="M162" s="193" t="s">
        <v>1</v>
      </c>
      <c r="N162" s="194" t="s">
        <v>43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134</v>
      </c>
      <c r="AT162" s="197" t="s">
        <v>129</v>
      </c>
      <c r="AU162" s="197" t="s">
        <v>88</v>
      </c>
      <c r="AY162" s="17" t="s">
        <v>127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86</v>
      </c>
      <c r="BK162" s="198">
        <f>ROUND(I162*H162,2)</f>
        <v>0</v>
      </c>
      <c r="BL162" s="17" t="s">
        <v>134</v>
      </c>
      <c r="BM162" s="197" t="s">
        <v>196</v>
      </c>
    </row>
    <row r="163" spans="1:65" s="2" customFormat="1" ht="14.45" customHeight="1">
      <c r="A163" s="34"/>
      <c r="B163" s="35"/>
      <c r="C163" s="186" t="s">
        <v>197</v>
      </c>
      <c r="D163" s="186" t="s">
        <v>129</v>
      </c>
      <c r="E163" s="187" t="s">
        <v>198</v>
      </c>
      <c r="F163" s="188" t="s">
        <v>199</v>
      </c>
      <c r="G163" s="189" t="s">
        <v>150</v>
      </c>
      <c r="H163" s="190">
        <v>260</v>
      </c>
      <c r="I163" s="191"/>
      <c r="J163" s="192">
        <f>ROUND(I163*H163,2)</f>
        <v>0</v>
      </c>
      <c r="K163" s="188" t="s">
        <v>133</v>
      </c>
      <c r="L163" s="39"/>
      <c r="M163" s="193" t="s">
        <v>1</v>
      </c>
      <c r="N163" s="194" t="s">
        <v>43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134</v>
      </c>
      <c r="AT163" s="197" t="s">
        <v>129</v>
      </c>
      <c r="AU163" s="197" t="s">
        <v>88</v>
      </c>
      <c r="AY163" s="17" t="s">
        <v>127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86</v>
      </c>
      <c r="BK163" s="198">
        <f>ROUND(I163*H163,2)</f>
        <v>0</v>
      </c>
      <c r="BL163" s="17" t="s">
        <v>134</v>
      </c>
      <c r="BM163" s="197" t="s">
        <v>200</v>
      </c>
    </row>
    <row r="164" spans="1:65" s="2" customFormat="1" ht="24.2" customHeight="1">
      <c r="A164" s="34"/>
      <c r="B164" s="35"/>
      <c r="C164" s="186" t="s">
        <v>201</v>
      </c>
      <c r="D164" s="186" t="s">
        <v>129</v>
      </c>
      <c r="E164" s="187" t="s">
        <v>202</v>
      </c>
      <c r="F164" s="188" t="s">
        <v>203</v>
      </c>
      <c r="G164" s="189" t="s">
        <v>150</v>
      </c>
      <c r="H164" s="190">
        <v>282.08999999999997</v>
      </c>
      <c r="I164" s="191"/>
      <c r="J164" s="192">
        <f>ROUND(I164*H164,2)</f>
        <v>0</v>
      </c>
      <c r="K164" s="188" t="s">
        <v>133</v>
      </c>
      <c r="L164" s="39"/>
      <c r="M164" s="193" t="s">
        <v>1</v>
      </c>
      <c r="N164" s="194" t="s">
        <v>43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134</v>
      </c>
      <c r="AT164" s="197" t="s">
        <v>129</v>
      </c>
      <c r="AU164" s="197" t="s">
        <v>88</v>
      </c>
      <c r="AY164" s="17" t="s">
        <v>127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86</v>
      </c>
      <c r="BK164" s="198">
        <f>ROUND(I164*H164,2)</f>
        <v>0</v>
      </c>
      <c r="BL164" s="17" t="s">
        <v>134</v>
      </c>
      <c r="BM164" s="197" t="s">
        <v>204</v>
      </c>
    </row>
    <row r="165" spans="1:65" s="13" customFormat="1">
      <c r="B165" s="199"/>
      <c r="C165" s="200"/>
      <c r="D165" s="201" t="s">
        <v>136</v>
      </c>
      <c r="E165" s="202" t="s">
        <v>1</v>
      </c>
      <c r="F165" s="203" t="s">
        <v>205</v>
      </c>
      <c r="G165" s="200"/>
      <c r="H165" s="202" t="s">
        <v>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136</v>
      </c>
      <c r="AU165" s="209" t="s">
        <v>88</v>
      </c>
      <c r="AV165" s="13" t="s">
        <v>86</v>
      </c>
      <c r="AW165" s="13" t="s">
        <v>32</v>
      </c>
      <c r="AX165" s="13" t="s">
        <v>78</v>
      </c>
      <c r="AY165" s="209" t="s">
        <v>127</v>
      </c>
    </row>
    <row r="166" spans="1:65" s="14" customFormat="1">
      <c r="B166" s="210"/>
      <c r="C166" s="211"/>
      <c r="D166" s="201" t="s">
        <v>136</v>
      </c>
      <c r="E166" s="212" t="s">
        <v>1</v>
      </c>
      <c r="F166" s="213" t="s">
        <v>206</v>
      </c>
      <c r="G166" s="211"/>
      <c r="H166" s="214">
        <v>282.08999999999997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136</v>
      </c>
      <c r="AU166" s="220" t="s">
        <v>88</v>
      </c>
      <c r="AV166" s="14" t="s">
        <v>88</v>
      </c>
      <c r="AW166" s="14" t="s">
        <v>32</v>
      </c>
      <c r="AX166" s="14" t="s">
        <v>78</v>
      </c>
      <c r="AY166" s="220" t="s">
        <v>127</v>
      </c>
    </row>
    <row r="167" spans="1:65" s="15" customFormat="1">
      <c r="B167" s="221"/>
      <c r="C167" s="222"/>
      <c r="D167" s="201" t="s">
        <v>136</v>
      </c>
      <c r="E167" s="223" t="s">
        <v>1</v>
      </c>
      <c r="F167" s="224" t="s">
        <v>139</v>
      </c>
      <c r="G167" s="222"/>
      <c r="H167" s="225">
        <v>282.08999999999997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136</v>
      </c>
      <c r="AU167" s="231" t="s">
        <v>88</v>
      </c>
      <c r="AV167" s="15" t="s">
        <v>134</v>
      </c>
      <c r="AW167" s="15" t="s">
        <v>32</v>
      </c>
      <c r="AX167" s="15" t="s">
        <v>86</v>
      </c>
      <c r="AY167" s="231" t="s">
        <v>127</v>
      </c>
    </row>
    <row r="168" spans="1:65" s="2" customFormat="1" ht="14.45" customHeight="1">
      <c r="A168" s="34"/>
      <c r="B168" s="35"/>
      <c r="C168" s="186" t="s">
        <v>207</v>
      </c>
      <c r="D168" s="186" t="s">
        <v>129</v>
      </c>
      <c r="E168" s="187" t="s">
        <v>208</v>
      </c>
      <c r="F168" s="188" t="s">
        <v>209</v>
      </c>
      <c r="G168" s="189" t="s">
        <v>150</v>
      </c>
      <c r="H168" s="190">
        <v>282.096</v>
      </c>
      <c r="I168" s="191"/>
      <c r="J168" s="192">
        <f>ROUND(I168*H168,2)</f>
        <v>0</v>
      </c>
      <c r="K168" s="188" t="s">
        <v>1</v>
      </c>
      <c r="L168" s="39"/>
      <c r="M168" s="193" t="s">
        <v>1</v>
      </c>
      <c r="N168" s="194" t="s">
        <v>43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134</v>
      </c>
      <c r="AT168" s="197" t="s">
        <v>129</v>
      </c>
      <c r="AU168" s="197" t="s">
        <v>88</v>
      </c>
      <c r="AY168" s="17" t="s">
        <v>127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86</v>
      </c>
      <c r="BK168" s="198">
        <f>ROUND(I168*H168,2)</f>
        <v>0</v>
      </c>
      <c r="BL168" s="17" t="s">
        <v>134</v>
      </c>
      <c r="BM168" s="197" t="s">
        <v>210</v>
      </c>
    </row>
    <row r="169" spans="1:65" s="14" customFormat="1">
      <c r="B169" s="210"/>
      <c r="C169" s="211"/>
      <c r="D169" s="201" t="s">
        <v>136</v>
      </c>
      <c r="E169" s="212" t="s">
        <v>1</v>
      </c>
      <c r="F169" s="213" t="s">
        <v>211</v>
      </c>
      <c r="G169" s="211"/>
      <c r="H169" s="214">
        <v>282.096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136</v>
      </c>
      <c r="AU169" s="220" t="s">
        <v>88</v>
      </c>
      <c r="AV169" s="14" t="s">
        <v>88</v>
      </c>
      <c r="AW169" s="14" t="s">
        <v>32</v>
      </c>
      <c r="AX169" s="14" t="s">
        <v>78</v>
      </c>
      <c r="AY169" s="220" t="s">
        <v>127</v>
      </c>
    </row>
    <row r="170" spans="1:65" s="15" customFormat="1">
      <c r="B170" s="221"/>
      <c r="C170" s="222"/>
      <c r="D170" s="201" t="s">
        <v>136</v>
      </c>
      <c r="E170" s="223" t="s">
        <v>1</v>
      </c>
      <c r="F170" s="224" t="s">
        <v>139</v>
      </c>
      <c r="G170" s="222"/>
      <c r="H170" s="225">
        <v>282.096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136</v>
      </c>
      <c r="AU170" s="231" t="s">
        <v>88</v>
      </c>
      <c r="AV170" s="15" t="s">
        <v>134</v>
      </c>
      <c r="AW170" s="15" t="s">
        <v>32</v>
      </c>
      <c r="AX170" s="15" t="s">
        <v>86</v>
      </c>
      <c r="AY170" s="231" t="s">
        <v>127</v>
      </c>
    </row>
    <row r="171" spans="1:65" s="2" customFormat="1" ht="24.2" customHeight="1">
      <c r="A171" s="34"/>
      <c r="B171" s="35"/>
      <c r="C171" s="186" t="s">
        <v>8</v>
      </c>
      <c r="D171" s="186" t="s">
        <v>129</v>
      </c>
      <c r="E171" s="187" t="s">
        <v>212</v>
      </c>
      <c r="F171" s="188" t="s">
        <v>213</v>
      </c>
      <c r="G171" s="189" t="s">
        <v>150</v>
      </c>
      <c r="H171" s="190">
        <v>282.08999999999997</v>
      </c>
      <c r="I171" s="191"/>
      <c r="J171" s="192">
        <f>ROUND(I171*H171,2)</f>
        <v>0</v>
      </c>
      <c r="K171" s="188" t="s">
        <v>133</v>
      </c>
      <c r="L171" s="39"/>
      <c r="M171" s="193" t="s">
        <v>1</v>
      </c>
      <c r="N171" s="194" t="s">
        <v>43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134</v>
      </c>
      <c r="AT171" s="197" t="s">
        <v>129</v>
      </c>
      <c r="AU171" s="197" t="s">
        <v>88</v>
      </c>
      <c r="AY171" s="17" t="s">
        <v>127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86</v>
      </c>
      <c r="BK171" s="198">
        <f>ROUND(I171*H171,2)</f>
        <v>0</v>
      </c>
      <c r="BL171" s="17" t="s">
        <v>134</v>
      </c>
      <c r="BM171" s="197" t="s">
        <v>214</v>
      </c>
    </row>
    <row r="172" spans="1:65" s="2" customFormat="1" ht="14.45" customHeight="1">
      <c r="A172" s="34"/>
      <c r="B172" s="35"/>
      <c r="C172" s="232" t="s">
        <v>215</v>
      </c>
      <c r="D172" s="232" t="s">
        <v>140</v>
      </c>
      <c r="E172" s="233" t="s">
        <v>216</v>
      </c>
      <c r="F172" s="234" t="s">
        <v>217</v>
      </c>
      <c r="G172" s="235" t="s">
        <v>218</v>
      </c>
      <c r="H172" s="236">
        <v>4.2309999999999999</v>
      </c>
      <c r="I172" s="237"/>
      <c r="J172" s="238">
        <f>ROUND(I172*H172,2)</f>
        <v>0</v>
      </c>
      <c r="K172" s="234" t="s">
        <v>133</v>
      </c>
      <c r="L172" s="239"/>
      <c r="M172" s="240" t="s">
        <v>1</v>
      </c>
      <c r="N172" s="241" t="s">
        <v>43</v>
      </c>
      <c r="O172" s="71"/>
      <c r="P172" s="195">
        <f>O172*H172</f>
        <v>0</v>
      </c>
      <c r="Q172" s="195">
        <v>1E-3</v>
      </c>
      <c r="R172" s="195">
        <f>Q172*H172</f>
        <v>4.2310000000000004E-3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144</v>
      </c>
      <c r="AT172" s="197" t="s">
        <v>140</v>
      </c>
      <c r="AU172" s="197" t="s">
        <v>88</v>
      </c>
      <c r="AY172" s="17" t="s">
        <v>127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86</v>
      </c>
      <c r="BK172" s="198">
        <f>ROUND(I172*H172,2)</f>
        <v>0</v>
      </c>
      <c r="BL172" s="17" t="s">
        <v>134</v>
      </c>
      <c r="BM172" s="197" t="s">
        <v>219</v>
      </c>
    </row>
    <row r="173" spans="1:65" s="14" customFormat="1">
      <c r="B173" s="210"/>
      <c r="C173" s="211"/>
      <c r="D173" s="201" t="s">
        <v>136</v>
      </c>
      <c r="E173" s="211"/>
      <c r="F173" s="213" t="s">
        <v>220</v>
      </c>
      <c r="G173" s="211"/>
      <c r="H173" s="214">
        <v>4.2309999999999999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136</v>
      </c>
      <c r="AU173" s="220" t="s">
        <v>88</v>
      </c>
      <c r="AV173" s="14" t="s">
        <v>88</v>
      </c>
      <c r="AW173" s="14" t="s">
        <v>4</v>
      </c>
      <c r="AX173" s="14" t="s">
        <v>86</v>
      </c>
      <c r="AY173" s="220" t="s">
        <v>127</v>
      </c>
    </row>
    <row r="174" spans="1:65" s="2" customFormat="1" ht="24.2" customHeight="1">
      <c r="A174" s="34"/>
      <c r="B174" s="35"/>
      <c r="C174" s="186" t="s">
        <v>221</v>
      </c>
      <c r="D174" s="186" t="s">
        <v>129</v>
      </c>
      <c r="E174" s="187" t="s">
        <v>222</v>
      </c>
      <c r="F174" s="188" t="s">
        <v>223</v>
      </c>
      <c r="G174" s="189" t="s">
        <v>150</v>
      </c>
      <c r="H174" s="190">
        <v>328.69</v>
      </c>
      <c r="I174" s="191"/>
      <c r="J174" s="192">
        <f>ROUND(I174*H174,2)</f>
        <v>0</v>
      </c>
      <c r="K174" s="188" t="s">
        <v>133</v>
      </c>
      <c r="L174" s="39"/>
      <c r="M174" s="193" t="s">
        <v>1</v>
      </c>
      <c r="N174" s="194" t="s">
        <v>43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134</v>
      </c>
      <c r="AT174" s="197" t="s">
        <v>129</v>
      </c>
      <c r="AU174" s="197" t="s">
        <v>88</v>
      </c>
      <c r="AY174" s="17" t="s">
        <v>127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86</v>
      </c>
      <c r="BK174" s="198">
        <f>ROUND(I174*H174,2)</f>
        <v>0</v>
      </c>
      <c r="BL174" s="17" t="s">
        <v>134</v>
      </c>
      <c r="BM174" s="197" t="s">
        <v>224</v>
      </c>
    </row>
    <row r="175" spans="1:65" s="14" customFormat="1">
      <c r="B175" s="210"/>
      <c r="C175" s="211"/>
      <c r="D175" s="201" t="s">
        <v>136</v>
      </c>
      <c r="E175" s="212" t="s">
        <v>1</v>
      </c>
      <c r="F175" s="213" t="s">
        <v>225</v>
      </c>
      <c r="G175" s="211"/>
      <c r="H175" s="214">
        <v>21.6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136</v>
      </c>
      <c r="AU175" s="220" t="s">
        <v>88</v>
      </c>
      <c r="AV175" s="14" t="s">
        <v>88</v>
      </c>
      <c r="AW175" s="14" t="s">
        <v>32</v>
      </c>
      <c r="AX175" s="14" t="s">
        <v>78</v>
      </c>
      <c r="AY175" s="220" t="s">
        <v>127</v>
      </c>
    </row>
    <row r="176" spans="1:65" s="14" customFormat="1">
      <c r="B176" s="210"/>
      <c r="C176" s="211"/>
      <c r="D176" s="201" t="s">
        <v>136</v>
      </c>
      <c r="E176" s="212" t="s">
        <v>1</v>
      </c>
      <c r="F176" s="213" t="s">
        <v>226</v>
      </c>
      <c r="G176" s="211"/>
      <c r="H176" s="214">
        <v>282.08999999999997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136</v>
      </c>
      <c r="AU176" s="220" t="s">
        <v>88</v>
      </c>
      <c r="AV176" s="14" t="s">
        <v>88</v>
      </c>
      <c r="AW176" s="14" t="s">
        <v>32</v>
      </c>
      <c r="AX176" s="14" t="s">
        <v>78</v>
      </c>
      <c r="AY176" s="220" t="s">
        <v>127</v>
      </c>
    </row>
    <row r="177" spans="1:65" s="14" customFormat="1">
      <c r="B177" s="210"/>
      <c r="C177" s="211"/>
      <c r="D177" s="201" t="s">
        <v>136</v>
      </c>
      <c r="E177" s="212" t="s">
        <v>1</v>
      </c>
      <c r="F177" s="213" t="s">
        <v>227</v>
      </c>
      <c r="G177" s="211"/>
      <c r="H177" s="214">
        <v>25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136</v>
      </c>
      <c r="AU177" s="220" t="s">
        <v>88</v>
      </c>
      <c r="AV177" s="14" t="s">
        <v>88</v>
      </c>
      <c r="AW177" s="14" t="s">
        <v>32</v>
      </c>
      <c r="AX177" s="14" t="s">
        <v>78</v>
      </c>
      <c r="AY177" s="220" t="s">
        <v>127</v>
      </c>
    </row>
    <row r="178" spans="1:65" s="15" customFormat="1">
      <c r="B178" s="221"/>
      <c r="C178" s="222"/>
      <c r="D178" s="201" t="s">
        <v>136</v>
      </c>
      <c r="E178" s="223" t="s">
        <v>1</v>
      </c>
      <c r="F178" s="224" t="s">
        <v>139</v>
      </c>
      <c r="G178" s="222"/>
      <c r="H178" s="225">
        <v>328.69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136</v>
      </c>
      <c r="AU178" s="231" t="s">
        <v>88</v>
      </c>
      <c r="AV178" s="15" t="s">
        <v>134</v>
      </c>
      <c r="AW178" s="15" t="s">
        <v>32</v>
      </c>
      <c r="AX178" s="15" t="s">
        <v>86</v>
      </c>
      <c r="AY178" s="231" t="s">
        <v>127</v>
      </c>
    </row>
    <row r="179" spans="1:65" s="2" customFormat="1" ht="24.2" customHeight="1">
      <c r="A179" s="34"/>
      <c r="B179" s="35"/>
      <c r="C179" s="186" t="s">
        <v>228</v>
      </c>
      <c r="D179" s="186" t="s">
        <v>129</v>
      </c>
      <c r="E179" s="187" t="s">
        <v>229</v>
      </c>
      <c r="F179" s="188" t="s">
        <v>230</v>
      </c>
      <c r="G179" s="189" t="s">
        <v>150</v>
      </c>
      <c r="H179" s="190">
        <v>282.08999999999997</v>
      </c>
      <c r="I179" s="191"/>
      <c r="J179" s="192">
        <f>ROUND(I179*H179,2)</f>
        <v>0</v>
      </c>
      <c r="K179" s="188" t="s">
        <v>133</v>
      </c>
      <c r="L179" s="39"/>
      <c r="M179" s="193" t="s">
        <v>1</v>
      </c>
      <c r="N179" s="194" t="s">
        <v>43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134</v>
      </c>
      <c r="AT179" s="197" t="s">
        <v>129</v>
      </c>
      <c r="AU179" s="197" t="s">
        <v>88</v>
      </c>
      <c r="AY179" s="17" t="s">
        <v>127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86</v>
      </c>
      <c r="BK179" s="198">
        <f>ROUND(I179*H179,2)</f>
        <v>0</v>
      </c>
      <c r="BL179" s="17" t="s">
        <v>134</v>
      </c>
      <c r="BM179" s="197" t="s">
        <v>231</v>
      </c>
    </row>
    <row r="180" spans="1:65" s="2" customFormat="1" ht="14.45" customHeight="1">
      <c r="A180" s="34"/>
      <c r="B180" s="35"/>
      <c r="C180" s="186" t="s">
        <v>232</v>
      </c>
      <c r="D180" s="186" t="s">
        <v>129</v>
      </c>
      <c r="E180" s="187" t="s">
        <v>233</v>
      </c>
      <c r="F180" s="188" t="s">
        <v>234</v>
      </c>
      <c r="G180" s="189" t="s">
        <v>150</v>
      </c>
      <c r="H180" s="190">
        <v>282.08999999999997</v>
      </c>
      <c r="I180" s="191"/>
      <c r="J180" s="192">
        <f>ROUND(I180*H180,2)</f>
        <v>0</v>
      </c>
      <c r="K180" s="188" t="s">
        <v>133</v>
      </c>
      <c r="L180" s="39"/>
      <c r="M180" s="193" t="s">
        <v>1</v>
      </c>
      <c r="N180" s="194" t="s">
        <v>43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134</v>
      </c>
      <c r="AT180" s="197" t="s">
        <v>129</v>
      </c>
      <c r="AU180" s="197" t="s">
        <v>88</v>
      </c>
      <c r="AY180" s="17" t="s">
        <v>127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86</v>
      </c>
      <c r="BK180" s="198">
        <f>ROUND(I180*H180,2)</f>
        <v>0</v>
      </c>
      <c r="BL180" s="17" t="s">
        <v>134</v>
      </c>
      <c r="BM180" s="197" t="s">
        <v>235</v>
      </c>
    </row>
    <row r="181" spans="1:65" s="12" customFormat="1" ht="22.9" customHeight="1">
      <c r="B181" s="170"/>
      <c r="C181" s="171"/>
      <c r="D181" s="172" t="s">
        <v>77</v>
      </c>
      <c r="E181" s="184" t="s">
        <v>88</v>
      </c>
      <c r="F181" s="184" t="s">
        <v>236</v>
      </c>
      <c r="G181" s="171"/>
      <c r="H181" s="171"/>
      <c r="I181" s="174"/>
      <c r="J181" s="185">
        <f>BK181</f>
        <v>0</v>
      </c>
      <c r="K181" s="171"/>
      <c r="L181" s="176"/>
      <c r="M181" s="177"/>
      <c r="N181" s="178"/>
      <c r="O181" s="178"/>
      <c r="P181" s="179">
        <f>SUM(P182:P185)</f>
        <v>0</v>
      </c>
      <c r="Q181" s="178"/>
      <c r="R181" s="179">
        <f>SUM(R182:R185)</f>
        <v>1.05982128</v>
      </c>
      <c r="S181" s="178"/>
      <c r="T181" s="180">
        <f>SUM(T182:T185)</f>
        <v>0</v>
      </c>
      <c r="AR181" s="181" t="s">
        <v>86</v>
      </c>
      <c r="AT181" s="182" t="s">
        <v>77</v>
      </c>
      <c r="AU181" s="182" t="s">
        <v>86</v>
      </c>
      <c r="AY181" s="181" t="s">
        <v>127</v>
      </c>
      <c r="BK181" s="183">
        <f>SUM(BK182:BK185)</f>
        <v>0</v>
      </c>
    </row>
    <row r="182" spans="1:65" s="2" customFormat="1" ht="14.45" customHeight="1">
      <c r="A182" s="34"/>
      <c r="B182" s="35"/>
      <c r="C182" s="186" t="s">
        <v>237</v>
      </c>
      <c r="D182" s="186" t="s">
        <v>129</v>
      </c>
      <c r="E182" s="187" t="s">
        <v>238</v>
      </c>
      <c r="F182" s="188" t="s">
        <v>239</v>
      </c>
      <c r="G182" s="189" t="s">
        <v>173</v>
      </c>
      <c r="H182" s="190">
        <v>0.432</v>
      </c>
      <c r="I182" s="191"/>
      <c r="J182" s="192">
        <f>ROUND(I182*H182,2)</f>
        <v>0</v>
      </c>
      <c r="K182" s="188" t="s">
        <v>133</v>
      </c>
      <c r="L182" s="39"/>
      <c r="M182" s="193" t="s">
        <v>1</v>
      </c>
      <c r="N182" s="194" t="s">
        <v>43</v>
      </c>
      <c r="O182" s="71"/>
      <c r="P182" s="195">
        <f>O182*H182</f>
        <v>0</v>
      </c>
      <c r="Q182" s="195">
        <v>2.45329</v>
      </c>
      <c r="R182" s="195">
        <f>Q182*H182</f>
        <v>1.05982128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134</v>
      </c>
      <c r="AT182" s="197" t="s">
        <v>129</v>
      </c>
      <c r="AU182" s="197" t="s">
        <v>88</v>
      </c>
      <c r="AY182" s="17" t="s">
        <v>127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86</v>
      </c>
      <c r="BK182" s="198">
        <f>ROUND(I182*H182,2)</f>
        <v>0</v>
      </c>
      <c r="BL182" s="17" t="s">
        <v>134</v>
      </c>
      <c r="BM182" s="197" t="s">
        <v>240</v>
      </c>
    </row>
    <row r="183" spans="1:65" s="13" customFormat="1">
      <c r="B183" s="199"/>
      <c r="C183" s="200"/>
      <c r="D183" s="201" t="s">
        <v>136</v>
      </c>
      <c r="E183" s="202" t="s">
        <v>1</v>
      </c>
      <c r="F183" s="203" t="s">
        <v>241</v>
      </c>
      <c r="G183" s="200"/>
      <c r="H183" s="202" t="s">
        <v>1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136</v>
      </c>
      <c r="AU183" s="209" t="s">
        <v>88</v>
      </c>
      <c r="AV183" s="13" t="s">
        <v>86</v>
      </c>
      <c r="AW183" s="13" t="s">
        <v>32</v>
      </c>
      <c r="AX183" s="13" t="s">
        <v>78</v>
      </c>
      <c r="AY183" s="209" t="s">
        <v>127</v>
      </c>
    </row>
    <row r="184" spans="1:65" s="14" customFormat="1">
      <c r="B184" s="210"/>
      <c r="C184" s="211"/>
      <c r="D184" s="201" t="s">
        <v>136</v>
      </c>
      <c r="E184" s="212" t="s">
        <v>1</v>
      </c>
      <c r="F184" s="213" t="s">
        <v>192</v>
      </c>
      <c r="G184" s="211"/>
      <c r="H184" s="214">
        <v>0.432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136</v>
      </c>
      <c r="AU184" s="220" t="s">
        <v>88</v>
      </c>
      <c r="AV184" s="14" t="s">
        <v>88</v>
      </c>
      <c r="AW184" s="14" t="s">
        <v>32</v>
      </c>
      <c r="AX184" s="14" t="s">
        <v>78</v>
      </c>
      <c r="AY184" s="220" t="s">
        <v>127</v>
      </c>
    </row>
    <row r="185" spans="1:65" s="15" customFormat="1">
      <c r="B185" s="221"/>
      <c r="C185" s="222"/>
      <c r="D185" s="201" t="s">
        <v>136</v>
      </c>
      <c r="E185" s="223" t="s">
        <v>1</v>
      </c>
      <c r="F185" s="224" t="s">
        <v>139</v>
      </c>
      <c r="G185" s="222"/>
      <c r="H185" s="225">
        <v>0.432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136</v>
      </c>
      <c r="AU185" s="231" t="s">
        <v>88</v>
      </c>
      <c r="AV185" s="15" t="s">
        <v>134</v>
      </c>
      <c r="AW185" s="15" t="s">
        <v>32</v>
      </c>
      <c r="AX185" s="15" t="s">
        <v>86</v>
      </c>
      <c r="AY185" s="231" t="s">
        <v>127</v>
      </c>
    </row>
    <row r="186" spans="1:65" s="12" customFormat="1" ht="22.9" customHeight="1">
      <c r="B186" s="170"/>
      <c r="C186" s="171"/>
      <c r="D186" s="172" t="s">
        <v>77</v>
      </c>
      <c r="E186" s="184" t="s">
        <v>134</v>
      </c>
      <c r="F186" s="184" t="s">
        <v>242</v>
      </c>
      <c r="G186" s="171"/>
      <c r="H186" s="171"/>
      <c r="I186" s="174"/>
      <c r="J186" s="185">
        <f>BK186</f>
        <v>0</v>
      </c>
      <c r="K186" s="171"/>
      <c r="L186" s="176"/>
      <c r="M186" s="177"/>
      <c r="N186" s="178"/>
      <c r="O186" s="178"/>
      <c r="P186" s="179">
        <f>SUM(P187:P190)</f>
        <v>0</v>
      </c>
      <c r="Q186" s="178"/>
      <c r="R186" s="179">
        <f>SUM(R187:R190)</f>
        <v>7.5454720000000002</v>
      </c>
      <c r="S186" s="178"/>
      <c r="T186" s="180">
        <f>SUM(T187:T190)</f>
        <v>0</v>
      </c>
      <c r="AR186" s="181" t="s">
        <v>86</v>
      </c>
      <c r="AT186" s="182" t="s">
        <v>77</v>
      </c>
      <c r="AU186" s="182" t="s">
        <v>86</v>
      </c>
      <c r="AY186" s="181" t="s">
        <v>127</v>
      </c>
      <c r="BK186" s="183">
        <f>SUM(BK187:BK190)</f>
        <v>0</v>
      </c>
    </row>
    <row r="187" spans="1:65" s="2" customFormat="1" ht="24.2" customHeight="1">
      <c r="A187" s="34"/>
      <c r="B187" s="35"/>
      <c r="C187" s="186" t="s">
        <v>7</v>
      </c>
      <c r="D187" s="186" t="s">
        <v>129</v>
      </c>
      <c r="E187" s="187" t="s">
        <v>243</v>
      </c>
      <c r="F187" s="188" t="s">
        <v>244</v>
      </c>
      <c r="G187" s="189" t="s">
        <v>150</v>
      </c>
      <c r="H187" s="190">
        <v>46.6</v>
      </c>
      <c r="I187" s="191"/>
      <c r="J187" s="192">
        <f>ROUND(I187*H187,2)</f>
        <v>0</v>
      </c>
      <c r="K187" s="188" t="s">
        <v>133</v>
      </c>
      <c r="L187" s="39"/>
      <c r="M187" s="193" t="s">
        <v>1</v>
      </c>
      <c r="N187" s="194" t="s">
        <v>43</v>
      </c>
      <c r="O187" s="71"/>
      <c r="P187" s="195">
        <f>O187*H187</f>
        <v>0</v>
      </c>
      <c r="Q187" s="195">
        <v>0.16192000000000001</v>
      </c>
      <c r="R187" s="195">
        <f>Q187*H187</f>
        <v>7.5454720000000002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134</v>
      </c>
      <c r="AT187" s="197" t="s">
        <v>129</v>
      </c>
      <c r="AU187" s="197" t="s">
        <v>88</v>
      </c>
      <c r="AY187" s="17" t="s">
        <v>127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86</v>
      </c>
      <c r="BK187" s="198">
        <f>ROUND(I187*H187,2)</f>
        <v>0</v>
      </c>
      <c r="BL187" s="17" t="s">
        <v>134</v>
      </c>
      <c r="BM187" s="197" t="s">
        <v>245</v>
      </c>
    </row>
    <row r="188" spans="1:65" s="14" customFormat="1">
      <c r="B188" s="210"/>
      <c r="C188" s="211"/>
      <c r="D188" s="201" t="s">
        <v>136</v>
      </c>
      <c r="E188" s="212" t="s">
        <v>1</v>
      </c>
      <c r="F188" s="213" t="s">
        <v>225</v>
      </c>
      <c r="G188" s="211"/>
      <c r="H188" s="214">
        <v>21.6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136</v>
      </c>
      <c r="AU188" s="220" t="s">
        <v>88</v>
      </c>
      <c r="AV188" s="14" t="s">
        <v>88</v>
      </c>
      <c r="AW188" s="14" t="s">
        <v>32</v>
      </c>
      <c r="AX188" s="14" t="s">
        <v>78</v>
      </c>
      <c r="AY188" s="220" t="s">
        <v>127</v>
      </c>
    </row>
    <row r="189" spans="1:65" s="14" customFormat="1">
      <c r="B189" s="210"/>
      <c r="C189" s="211"/>
      <c r="D189" s="201" t="s">
        <v>136</v>
      </c>
      <c r="E189" s="212" t="s">
        <v>1</v>
      </c>
      <c r="F189" s="213" t="s">
        <v>227</v>
      </c>
      <c r="G189" s="211"/>
      <c r="H189" s="214">
        <v>25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136</v>
      </c>
      <c r="AU189" s="220" t="s">
        <v>88</v>
      </c>
      <c r="AV189" s="14" t="s">
        <v>88</v>
      </c>
      <c r="AW189" s="14" t="s">
        <v>32</v>
      </c>
      <c r="AX189" s="14" t="s">
        <v>78</v>
      </c>
      <c r="AY189" s="220" t="s">
        <v>127</v>
      </c>
    </row>
    <row r="190" spans="1:65" s="15" customFormat="1">
      <c r="B190" s="221"/>
      <c r="C190" s="222"/>
      <c r="D190" s="201" t="s">
        <v>136</v>
      </c>
      <c r="E190" s="223" t="s">
        <v>1</v>
      </c>
      <c r="F190" s="224" t="s">
        <v>139</v>
      </c>
      <c r="G190" s="222"/>
      <c r="H190" s="225">
        <v>46.6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136</v>
      </c>
      <c r="AU190" s="231" t="s">
        <v>88</v>
      </c>
      <c r="AV190" s="15" t="s">
        <v>134</v>
      </c>
      <c r="AW190" s="15" t="s">
        <v>32</v>
      </c>
      <c r="AX190" s="15" t="s">
        <v>86</v>
      </c>
      <c r="AY190" s="231" t="s">
        <v>127</v>
      </c>
    </row>
    <row r="191" spans="1:65" s="12" customFormat="1" ht="22.9" customHeight="1">
      <c r="B191" s="170"/>
      <c r="C191" s="171"/>
      <c r="D191" s="172" t="s">
        <v>77</v>
      </c>
      <c r="E191" s="184" t="s">
        <v>159</v>
      </c>
      <c r="F191" s="184" t="s">
        <v>246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SUM(P192:P225)</f>
        <v>0</v>
      </c>
      <c r="Q191" s="178"/>
      <c r="R191" s="179">
        <f>SUM(R192:R225)</f>
        <v>302.50878339999986</v>
      </c>
      <c r="S191" s="178"/>
      <c r="T191" s="180">
        <f>SUM(T192:T225)</f>
        <v>0</v>
      </c>
      <c r="AR191" s="181" t="s">
        <v>86</v>
      </c>
      <c r="AT191" s="182" t="s">
        <v>77</v>
      </c>
      <c r="AU191" s="182" t="s">
        <v>86</v>
      </c>
      <c r="AY191" s="181" t="s">
        <v>127</v>
      </c>
      <c r="BK191" s="183">
        <f>SUM(BK192:BK225)</f>
        <v>0</v>
      </c>
    </row>
    <row r="192" spans="1:65" s="2" customFormat="1" ht="14.45" customHeight="1">
      <c r="A192" s="34"/>
      <c r="B192" s="35"/>
      <c r="C192" s="186" t="s">
        <v>247</v>
      </c>
      <c r="D192" s="186" t="s">
        <v>129</v>
      </c>
      <c r="E192" s="187" t="s">
        <v>248</v>
      </c>
      <c r="F192" s="188" t="s">
        <v>249</v>
      </c>
      <c r="G192" s="189" t="s">
        <v>150</v>
      </c>
      <c r="H192" s="190">
        <v>610.78</v>
      </c>
      <c r="I192" s="191"/>
      <c r="J192" s="192">
        <f>ROUND(I192*H192,2)</f>
        <v>0</v>
      </c>
      <c r="K192" s="188" t="s">
        <v>133</v>
      </c>
      <c r="L192" s="39"/>
      <c r="M192" s="193" t="s">
        <v>1</v>
      </c>
      <c r="N192" s="194" t="s">
        <v>43</v>
      </c>
      <c r="O192" s="71"/>
      <c r="P192" s="195">
        <f>O192*H192</f>
        <v>0</v>
      </c>
      <c r="Q192" s="195">
        <v>0.34499999999999997</v>
      </c>
      <c r="R192" s="195">
        <f>Q192*H192</f>
        <v>210.71909999999997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134</v>
      </c>
      <c r="AT192" s="197" t="s">
        <v>129</v>
      </c>
      <c r="AU192" s="197" t="s">
        <v>88</v>
      </c>
      <c r="AY192" s="17" t="s">
        <v>127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86</v>
      </c>
      <c r="BK192" s="198">
        <f>ROUND(I192*H192,2)</f>
        <v>0</v>
      </c>
      <c r="BL192" s="17" t="s">
        <v>134</v>
      </c>
      <c r="BM192" s="197" t="s">
        <v>250</v>
      </c>
    </row>
    <row r="193" spans="1:65" s="14" customFormat="1">
      <c r="B193" s="210"/>
      <c r="C193" s="211"/>
      <c r="D193" s="201" t="s">
        <v>136</v>
      </c>
      <c r="E193" s="212" t="s">
        <v>1</v>
      </c>
      <c r="F193" s="213" t="s">
        <v>225</v>
      </c>
      <c r="G193" s="211"/>
      <c r="H193" s="214">
        <v>21.6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136</v>
      </c>
      <c r="AU193" s="220" t="s">
        <v>88</v>
      </c>
      <c r="AV193" s="14" t="s">
        <v>88</v>
      </c>
      <c r="AW193" s="14" t="s">
        <v>32</v>
      </c>
      <c r="AX193" s="14" t="s">
        <v>78</v>
      </c>
      <c r="AY193" s="220" t="s">
        <v>127</v>
      </c>
    </row>
    <row r="194" spans="1:65" s="14" customFormat="1">
      <c r="B194" s="210"/>
      <c r="C194" s="211"/>
      <c r="D194" s="201" t="s">
        <v>136</v>
      </c>
      <c r="E194" s="212" t="s">
        <v>1</v>
      </c>
      <c r="F194" s="213" t="s">
        <v>251</v>
      </c>
      <c r="G194" s="211"/>
      <c r="H194" s="214">
        <v>564.17999999999995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136</v>
      </c>
      <c r="AU194" s="220" t="s">
        <v>88</v>
      </c>
      <c r="AV194" s="14" t="s">
        <v>88</v>
      </c>
      <c r="AW194" s="14" t="s">
        <v>32</v>
      </c>
      <c r="AX194" s="14" t="s">
        <v>78</v>
      </c>
      <c r="AY194" s="220" t="s">
        <v>127</v>
      </c>
    </row>
    <row r="195" spans="1:65" s="14" customFormat="1">
      <c r="B195" s="210"/>
      <c r="C195" s="211"/>
      <c r="D195" s="201" t="s">
        <v>136</v>
      </c>
      <c r="E195" s="212" t="s">
        <v>1</v>
      </c>
      <c r="F195" s="213" t="s">
        <v>227</v>
      </c>
      <c r="G195" s="211"/>
      <c r="H195" s="214">
        <v>25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136</v>
      </c>
      <c r="AU195" s="220" t="s">
        <v>88</v>
      </c>
      <c r="AV195" s="14" t="s">
        <v>88</v>
      </c>
      <c r="AW195" s="14" t="s">
        <v>32</v>
      </c>
      <c r="AX195" s="14" t="s">
        <v>78</v>
      </c>
      <c r="AY195" s="220" t="s">
        <v>127</v>
      </c>
    </row>
    <row r="196" spans="1:65" s="15" customFormat="1">
      <c r="B196" s="221"/>
      <c r="C196" s="222"/>
      <c r="D196" s="201" t="s">
        <v>136</v>
      </c>
      <c r="E196" s="223" t="s">
        <v>1</v>
      </c>
      <c r="F196" s="224" t="s">
        <v>139</v>
      </c>
      <c r="G196" s="222"/>
      <c r="H196" s="225">
        <v>610.78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136</v>
      </c>
      <c r="AU196" s="231" t="s">
        <v>88</v>
      </c>
      <c r="AV196" s="15" t="s">
        <v>134</v>
      </c>
      <c r="AW196" s="15" t="s">
        <v>32</v>
      </c>
      <c r="AX196" s="15" t="s">
        <v>86</v>
      </c>
      <c r="AY196" s="231" t="s">
        <v>127</v>
      </c>
    </row>
    <row r="197" spans="1:65" s="2" customFormat="1" ht="24.2" customHeight="1">
      <c r="A197" s="34"/>
      <c r="B197" s="35"/>
      <c r="C197" s="186" t="s">
        <v>252</v>
      </c>
      <c r="D197" s="186" t="s">
        <v>129</v>
      </c>
      <c r="E197" s="187" t="s">
        <v>253</v>
      </c>
      <c r="F197" s="188" t="s">
        <v>254</v>
      </c>
      <c r="G197" s="189" t="s">
        <v>255</v>
      </c>
      <c r="H197" s="190">
        <v>1</v>
      </c>
      <c r="I197" s="191"/>
      <c r="J197" s="192">
        <f>ROUND(I197*H197,2)</f>
        <v>0</v>
      </c>
      <c r="K197" s="188" t="s">
        <v>1</v>
      </c>
      <c r="L197" s="39"/>
      <c r="M197" s="193" t="s">
        <v>1</v>
      </c>
      <c r="N197" s="194" t="s">
        <v>43</v>
      </c>
      <c r="O197" s="71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134</v>
      </c>
      <c r="AT197" s="197" t="s">
        <v>129</v>
      </c>
      <c r="AU197" s="197" t="s">
        <v>88</v>
      </c>
      <c r="AY197" s="17" t="s">
        <v>127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7" t="s">
        <v>86</v>
      </c>
      <c r="BK197" s="198">
        <f>ROUND(I197*H197,2)</f>
        <v>0</v>
      </c>
      <c r="BL197" s="17" t="s">
        <v>134</v>
      </c>
      <c r="BM197" s="197" t="s">
        <v>256</v>
      </c>
    </row>
    <row r="198" spans="1:65" s="2" customFormat="1" ht="24.2" customHeight="1">
      <c r="A198" s="34"/>
      <c r="B198" s="35"/>
      <c r="C198" s="186" t="s">
        <v>257</v>
      </c>
      <c r="D198" s="186" t="s">
        <v>129</v>
      </c>
      <c r="E198" s="187" t="s">
        <v>258</v>
      </c>
      <c r="F198" s="188" t="s">
        <v>259</v>
      </c>
      <c r="G198" s="189" t="s">
        <v>150</v>
      </c>
      <c r="H198" s="190">
        <v>282.08999999999997</v>
      </c>
      <c r="I198" s="191"/>
      <c r="J198" s="192">
        <f>ROUND(I198*H198,2)</f>
        <v>0</v>
      </c>
      <c r="K198" s="188" t="s">
        <v>133</v>
      </c>
      <c r="L198" s="39"/>
      <c r="M198" s="193" t="s">
        <v>1</v>
      </c>
      <c r="N198" s="194" t="s">
        <v>43</v>
      </c>
      <c r="O198" s="71"/>
      <c r="P198" s="195">
        <f>O198*H198</f>
        <v>0</v>
      </c>
      <c r="Q198" s="195">
        <v>0.13188</v>
      </c>
      <c r="R198" s="195">
        <f>Q198*H198</f>
        <v>37.202029199999998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134</v>
      </c>
      <c r="AT198" s="197" t="s">
        <v>129</v>
      </c>
      <c r="AU198" s="197" t="s">
        <v>88</v>
      </c>
      <c r="AY198" s="17" t="s">
        <v>127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86</v>
      </c>
      <c r="BK198" s="198">
        <f>ROUND(I198*H198,2)</f>
        <v>0</v>
      </c>
      <c r="BL198" s="17" t="s">
        <v>134</v>
      </c>
      <c r="BM198" s="197" t="s">
        <v>260</v>
      </c>
    </row>
    <row r="199" spans="1:65" s="14" customFormat="1">
      <c r="B199" s="210"/>
      <c r="C199" s="211"/>
      <c r="D199" s="201" t="s">
        <v>136</v>
      </c>
      <c r="E199" s="212" t="s">
        <v>1</v>
      </c>
      <c r="F199" s="213" t="s">
        <v>226</v>
      </c>
      <c r="G199" s="211"/>
      <c r="H199" s="214">
        <v>282.08999999999997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136</v>
      </c>
      <c r="AU199" s="220" t="s">
        <v>88</v>
      </c>
      <c r="AV199" s="14" t="s">
        <v>88</v>
      </c>
      <c r="AW199" s="14" t="s">
        <v>32</v>
      </c>
      <c r="AX199" s="14" t="s">
        <v>78</v>
      </c>
      <c r="AY199" s="220" t="s">
        <v>127</v>
      </c>
    </row>
    <row r="200" spans="1:65" s="15" customFormat="1">
      <c r="B200" s="221"/>
      <c r="C200" s="222"/>
      <c r="D200" s="201" t="s">
        <v>136</v>
      </c>
      <c r="E200" s="223" t="s">
        <v>1</v>
      </c>
      <c r="F200" s="224" t="s">
        <v>139</v>
      </c>
      <c r="G200" s="222"/>
      <c r="H200" s="225">
        <v>282.08999999999997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136</v>
      </c>
      <c r="AU200" s="231" t="s">
        <v>88</v>
      </c>
      <c r="AV200" s="15" t="s">
        <v>134</v>
      </c>
      <c r="AW200" s="15" t="s">
        <v>32</v>
      </c>
      <c r="AX200" s="15" t="s">
        <v>86</v>
      </c>
      <c r="AY200" s="231" t="s">
        <v>127</v>
      </c>
    </row>
    <row r="201" spans="1:65" s="2" customFormat="1" ht="24.2" customHeight="1">
      <c r="A201" s="34"/>
      <c r="B201" s="35"/>
      <c r="C201" s="186" t="s">
        <v>186</v>
      </c>
      <c r="D201" s="186" t="s">
        <v>129</v>
      </c>
      <c r="E201" s="187" t="s">
        <v>261</v>
      </c>
      <c r="F201" s="188" t="s">
        <v>262</v>
      </c>
      <c r="G201" s="189" t="s">
        <v>150</v>
      </c>
      <c r="H201" s="190">
        <v>25</v>
      </c>
      <c r="I201" s="191"/>
      <c r="J201" s="192">
        <f>ROUND(I201*H201,2)</f>
        <v>0</v>
      </c>
      <c r="K201" s="188" t="s">
        <v>133</v>
      </c>
      <c r="L201" s="39"/>
      <c r="M201" s="193" t="s">
        <v>1</v>
      </c>
      <c r="N201" s="194" t="s">
        <v>43</v>
      </c>
      <c r="O201" s="71"/>
      <c r="P201" s="195">
        <f>O201*H201</f>
        <v>0</v>
      </c>
      <c r="Q201" s="195">
        <v>0.30651</v>
      </c>
      <c r="R201" s="195">
        <f>Q201*H201</f>
        <v>7.66275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134</v>
      </c>
      <c r="AT201" s="197" t="s">
        <v>129</v>
      </c>
      <c r="AU201" s="197" t="s">
        <v>88</v>
      </c>
      <c r="AY201" s="17" t="s">
        <v>127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86</v>
      </c>
      <c r="BK201" s="198">
        <f>ROUND(I201*H201,2)</f>
        <v>0</v>
      </c>
      <c r="BL201" s="17" t="s">
        <v>134</v>
      </c>
      <c r="BM201" s="197" t="s">
        <v>263</v>
      </c>
    </row>
    <row r="202" spans="1:65" s="14" customFormat="1">
      <c r="B202" s="210"/>
      <c r="C202" s="211"/>
      <c r="D202" s="201" t="s">
        <v>136</v>
      </c>
      <c r="E202" s="212" t="s">
        <v>1</v>
      </c>
      <c r="F202" s="213" t="s">
        <v>227</v>
      </c>
      <c r="G202" s="211"/>
      <c r="H202" s="214">
        <v>25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136</v>
      </c>
      <c r="AU202" s="220" t="s">
        <v>88</v>
      </c>
      <c r="AV202" s="14" t="s">
        <v>88</v>
      </c>
      <c r="AW202" s="14" t="s">
        <v>32</v>
      </c>
      <c r="AX202" s="14" t="s">
        <v>78</v>
      </c>
      <c r="AY202" s="220" t="s">
        <v>127</v>
      </c>
    </row>
    <row r="203" spans="1:65" s="15" customFormat="1">
      <c r="B203" s="221"/>
      <c r="C203" s="222"/>
      <c r="D203" s="201" t="s">
        <v>136</v>
      </c>
      <c r="E203" s="223" t="s">
        <v>1</v>
      </c>
      <c r="F203" s="224" t="s">
        <v>139</v>
      </c>
      <c r="G203" s="222"/>
      <c r="H203" s="225">
        <v>25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136</v>
      </c>
      <c r="AU203" s="231" t="s">
        <v>88</v>
      </c>
      <c r="AV203" s="15" t="s">
        <v>134</v>
      </c>
      <c r="AW203" s="15" t="s">
        <v>32</v>
      </c>
      <c r="AX203" s="15" t="s">
        <v>86</v>
      </c>
      <c r="AY203" s="231" t="s">
        <v>127</v>
      </c>
    </row>
    <row r="204" spans="1:65" s="2" customFormat="1" ht="24.2" customHeight="1">
      <c r="A204" s="34"/>
      <c r="B204" s="35"/>
      <c r="C204" s="186" t="s">
        <v>264</v>
      </c>
      <c r="D204" s="186" t="s">
        <v>129</v>
      </c>
      <c r="E204" s="187" t="s">
        <v>265</v>
      </c>
      <c r="F204" s="188" t="s">
        <v>266</v>
      </c>
      <c r="G204" s="189" t="s">
        <v>150</v>
      </c>
      <c r="H204" s="190">
        <v>282.08999999999997</v>
      </c>
      <c r="I204" s="191"/>
      <c r="J204" s="192">
        <f>ROUND(I204*H204,2)</f>
        <v>0</v>
      </c>
      <c r="K204" s="188" t="s">
        <v>133</v>
      </c>
      <c r="L204" s="39"/>
      <c r="M204" s="193" t="s">
        <v>1</v>
      </c>
      <c r="N204" s="194" t="s">
        <v>43</v>
      </c>
      <c r="O204" s="71"/>
      <c r="P204" s="195">
        <f>O204*H204</f>
        <v>0</v>
      </c>
      <c r="Q204" s="195">
        <v>3.4000000000000002E-4</v>
      </c>
      <c r="R204" s="195">
        <f>Q204*H204</f>
        <v>9.5910599999999999E-2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134</v>
      </c>
      <c r="AT204" s="197" t="s">
        <v>129</v>
      </c>
      <c r="AU204" s="197" t="s">
        <v>88</v>
      </c>
      <c r="AY204" s="17" t="s">
        <v>127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86</v>
      </c>
      <c r="BK204" s="198">
        <f>ROUND(I204*H204,2)</f>
        <v>0</v>
      </c>
      <c r="BL204" s="17" t="s">
        <v>134</v>
      </c>
      <c r="BM204" s="197" t="s">
        <v>267</v>
      </c>
    </row>
    <row r="205" spans="1:65" s="14" customFormat="1">
      <c r="B205" s="210"/>
      <c r="C205" s="211"/>
      <c r="D205" s="201" t="s">
        <v>136</v>
      </c>
      <c r="E205" s="212" t="s">
        <v>1</v>
      </c>
      <c r="F205" s="213" t="s">
        <v>226</v>
      </c>
      <c r="G205" s="211"/>
      <c r="H205" s="214">
        <v>282.08999999999997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136</v>
      </c>
      <c r="AU205" s="220" t="s">
        <v>88</v>
      </c>
      <c r="AV205" s="14" t="s">
        <v>88</v>
      </c>
      <c r="AW205" s="14" t="s">
        <v>32</v>
      </c>
      <c r="AX205" s="14" t="s">
        <v>78</v>
      </c>
      <c r="AY205" s="220" t="s">
        <v>127</v>
      </c>
    </row>
    <row r="206" spans="1:65" s="15" customFormat="1">
      <c r="B206" s="221"/>
      <c r="C206" s="222"/>
      <c r="D206" s="201" t="s">
        <v>136</v>
      </c>
      <c r="E206" s="223" t="s">
        <v>1</v>
      </c>
      <c r="F206" s="224" t="s">
        <v>139</v>
      </c>
      <c r="G206" s="222"/>
      <c r="H206" s="225">
        <v>282.08999999999997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136</v>
      </c>
      <c r="AU206" s="231" t="s">
        <v>88</v>
      </c>
      <c r="AV206" s="15" t="s">
        <v>134</v>
      </c>
      <c r="AW206" s="15" t="s">
        <v>32</v>
      </c>
      <c r="AX206" s="15" t="s">
        <v>86</v>
      </c>
      <c r="AY206" s="231" t="s">
        <v>127</v>
      </c>
    </row>
    <row r="207" spans="1:65" s="2" customFormat="1" ht="24.2" customHeight="1">
      <c r="A207" s="34"/>
      <c r="B207" s="35"/>
      <c r="C207" s="186" t="s">
        <v>268</v>
      </c>
      <c r="D207" s="186" t="s">
        <v>129</v>
      </c>
      <c r="E207" s="187" t="s">
        <v>269</v>
      </c>
      <c r="F207" s="188" t="s">
        <v>270</v>
      </c>
      <c r="G207" s="189" t="s">
        <v>150</v>
      </c>
      <c r="H207" s="190">
        <v>282.08999999999997</v>
      </c>
      <c r="I207" s="191"/>
      <c r="J207" s="192">
        <f>ROUND(I207*H207,2)</f>
        <v>0</v>
      </c>
      <c r="K207" s="188" t="s">
        <v>133</v>
      </c>
      <c r="L207" s="39"/>
      <c r="M207" s="193" t="s">
        <v>1</v>
      </c>
      <c r="N207" s="194" t="s">
        <v>43</v>
      </c>
      <c r="O207" s="71"/>
      <c r="P207" s="195">
        <f>O207*H207</f>
        <v>0</v>
      </c>
      <c r="Q207" s="195">
        <v>3.1E-4</v>
      </c>
      <c r="R207" s="195">
        <f>Q207*H207</f>
        <v>8.7447899999999995E-2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134</v>
      </c>
      <c r="AT207" s="197" t="s">
        <v>129</v>
      </c>
      <c r="AU207" s="197" t="s">
        <v>88</v>
      </c>
      <c r="AY207" s="17" t="s">
        <v>127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86</v>
      </c>
      <c r="BK207" s="198">
        <f>ROUND(I207*H207,2)</f>
        <v>0</v>
      </c>
      <c r="BL207" s="17" t="s">
        <v>134</v>
      </c>
      <c r="BM207" s="197" t="s">
        <v>271</v>
      </c>
    </row>
    <row r="208" spans="1:65" s="14" customFormat="1">
      <c r="B208" s="210"/>
      <c r="C208" s="211"/>
      <c r="D208" s="201" t="s">
        <v>136</v>
      </c>
      <c r="E208" s="212" t="s">
        <v>1</v>
      </c>
      <c r="F208" s="213" t="s">
        <v>226</v>
      </c>
      <c r="G208" s="211"/>
      <c r="H208" s="214">
        <v>282.08999999999997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136</v>
      </c>
      <c r="AU208" s="220" t="s">
        <v>88</v>
      </c>
      <c r="AV208" s="14" t="s">
        <v>88</v>
      </c>
      <c r="AW208" s="14" t="s">
        <v>32</v>
      </c>
      <c r="AX208" s="14" t="s">
        <v>78</v>
      </c>
      <c r="AY208" s="220" t="s">
        <v>127</v>
      </c>
    </row>
    <row r="209" spans="1:65" s="15" customFormat="1">
      <c r="B209" s="221"/>
      <c r="C209" s="222"/>
      <c r="D209" s="201" t="s">
        <v>136</v>
      </c>
      <c r="E209" s="223" t="s">
        <v>1</v>
      </c>
      <c r="F209" s="224" t="s">
        <v>139</v>
      </c>
      <c r="G209" s="222"/>
      <c r="H209" s="225">
        <v>282.08999999999997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136</v>
      </c>
      <c r="AU209" s="231" t="s">
        <v>88</v>
      </c>
      <c r="AV209" s="15" t="s">
        <v>134</v>
      </c>
      <c r="AW209" s="15" t="s">
        <v>32</v>
      </c>
      <c r="AX209" s="15" t="s">
        <v>86</v>
      </c>
      <c r="AY209" s="231" t="s">
        <v>127</v>
      </c>
    </row>
    <row r="210" spans="1:65" s="2" customFormat="1" ht="24.2" customHeight="1">
      <c r="A210" s="34"/>
      <c r="B210" s="35"/>
      <c r="C210" s="186" t="s">
        <v>272</v>
      </c>
      <c r="D210" s="186" t="s">
        <v>129</v>
      </c>
      <c r="E210" s="187" t="s">
        <v>273</v>
      </c>
      <c r="F210" s="188" t="s">
        <v>274</v>
      </c>
      <c r="G210" s="189" t="s">
        <v>150</v>
      </c>
      <c r="H210" s="190">
        <v>282.08999999999997</v>
      </c>
      <c r="I210" s="191"/>
      <c r="J210" s="192">
        <f>ROUND(I210*H210,2)</f>
        <v>0</v>
      </c>
      <c r="K210" s="188" t="s">
        <v>133</v>
      </c>
      <c r="L210" s="39"/>
      <c r="M210" s="193" t="s">
        <v>1</v>
      </c>
      <c r="N210" s="194" t="s">
        <v>43</v>
      </c>
      <c r="O210" s="71"/>
      <c r="P210" s="195">
        <f>O210*H210</f>
        <v>0</v>
      </c>
      <c r="Q210" s="195">
        <v>0.10373</v>
      </c>
      <c r="R210" s="195">
        <f>Q210*H210</f>
        <v>29.261195699999998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134</v>
      </c>
      <c r="AT210" s="197" t="s">
        <v>129</v>
      </c>
      <c r="AU210" s="197" t="s">
        <v>88</v>
      </c>
      <c r="AY210" s="17" t="s">
        <v>127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86</v>
      </c>
      <c r="BK210" s="198">
        <f>ROUND(I210*H210,2)</f>
        <v>0</v>
      </c>
      <c r="BL210" s="17" t="s">
        <v>134</v>
      </c>
      <c r="BM210" s="197" t="s">
        <v>275</v>
      </c>
    </row>
    <row r="211" spans="1:65" s="14" customFormat="1">
      <c r="B211" s="210"/>
      <c r="C211" s="211"/>
      <c r="D211" s="201" t="s">
        <v>136</v>
      </c>
      <c r="E211" s="212" t="s">
        <v>1</v>
      </c>
      <c r="F211" s="213" t="s">
        <v>226</v>
      </c>
      <c r="G211" s="211"/>
      <c r="H211" s="214">
        <v>282.08999999999997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136</v>
      </c>
      <c r="AU211" s="220" t="s">
        <v>88</v>
      </c>
      <c r="AV211" s="14" t="s">
        <v>88</v>
      </c>
      <c r="AW211" s="14" t="s">
        <v>32</v>
      </c>
      <c r="AX211" s="14" t="s">
        <v>78</v>
      </c>
      <c r="AY211" s="220" t="s">
        <v>127</v>
      </c>
    </row>
    <row r="212" spans="1:65" s="15" customFormat="1">
      <c r="B212" s="221"/>
      <c r="C212" s="222"/>
      <c r="D212" s="201" t="s">
        <v>136</v>
      </c>
      <c r="E212" s="223" t="s">
        <v>1</v>
      </c>
      <c r="F212" s="224" t="s">
        <v>139</v>
      </c>
      <c r="G212" s="222"/>
      <c r="H212" s="225">
        <v>282.08999999999997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136</v>
      </c>
      <c r="AU212" s="231" t="s">
        <v>88</v>
      </c>
      <c r="AV212" s="15" t="s">
        <v>134</v>
      </c>
      <c r="AW212" s="15" t="s">
        <v>32</v>
      </c>
      <c r="AX212" s="15" t="s">
        <v>86</v>
      </c>
      <c r="AY212" s="231" t="s">
        <v>127</v>
      </c>
    </row>
    <row r="213" spans="1:65" s="2" customFormat="1" ht="14.45" customHeight="1">
      <c r="A213" s="34"/>
      <c r="B213" s="35"/>
      <c r="C213" s="186" t="s">
        <v>276</v>
      </c>
      <c r="D213" s="186" t="s">
        <v>129</v>
      </c>
      <c r="E213" s="187" t="s">
        <v>277</v>
      </c>
      <c r="F213" s="188" t="s">
        <v>278</v>
      </c>
      <c r="G213" s="189" t="s">
        <v>150</v>
      </c>
      <c r="H213" s="190">
        <v>25</v>
      </c>
      <c r="I213" s="191"/>
      <c r="J213" s="192">
        <f>ROUND(I213*H213,2)</f>
        <v>0</v>
      </c>
      <c r="K213" s="188" t="s">
        <v>1</v>
      </c>
      <c r="L213" s="39"/>
      <c r="M213" s="193" t="s">
        <v>1</v>
      </c>
      <c r="N213" s="194" t="s">
        <v>43</v>
      </c>
      <c r="O213" s="71"/>
      <c r="P213" s="195">
        <f>O213*H213</f>
        <v>0</v>
      </c>
      <c r="Q213" s="195">
        <v>0.1837</v>
      </c>
      <c r="R213" s="195">
        <f>Q213*H213</f>
        <v>4.5925000000000002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134</v>
      </c>
      <c r="AT213" s="197" t="s">
        <v>129</v>
      </c>
      <c r="AU213" s="197" t="s">
        <v>88</v>
      </c>
      <c r="AY213" s="17" t="s">
        <v>127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86</v>
      </c>
      <c r="BK213" s="198">
        <f>ROUND(I213*H213,2)</f>
        <v>0</v>
      </c>
      <c r="BL213" s="17" t="s">
        <v>134</v>
      </c>
      <c r="BM213" s="197" t="s">
        <v>279</v>
      </c>
    </row>
    <row r="214" spans="1:65" s="14" customFormat="1">
      <c r="B214" s="210"/>
      <c r="C214" s="211"/>
      <c r="D214" s="201" t="s">
        <v>136</v>
      </c>
      <c r="E214" s="212" t="s">
        <v>1</v>
      </c>
      <c r="F214" s="213" t="s">
        <v>227</v>
      </c>
      <c r="G214" s="211"/>
      <c r="H214" s="214">
        <v>25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136</v>
      </c>
      <c r="AU214" s="220" t="s">
        <v>88</v>
      </c>
      <c r="AV214" s="14" t="s">
        <v>88</v>
      </c>
      <c r="AW214" s="14" t="s">
        <v>32</v>
      </c>
      <c r="AX214" s="14" t="s">
        <v>78</v>
      </c>
      <c r="AY214" s="220" t="s">
        <v>127</v>
      </c>
    </row>
    <row r="215" spans="1:65" s="15" customFormat="1">
      <c r="B215" s="221"/>
      <c r="C215" s="222"/>
      <c r="D215" s="201" t="s">
        <v>136</v>
      </c>
      <c r="E215" s="223" t="s">
        <v>1</v>
      </c>
      <c r="F215" s="224" t="s">
        <v>139</v>
      </c>
      <c r="G215" s="222"/>
      <c r="H215" s="225">
        <v>25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136</v>
      </c>
      <c r="AU215" s="231" t="s">
        <v>88</v>
      </c>
      <c r="AV215" s="15" t="s">
        <v>134</v>
      </c>
      <c r="AW215" s="15" t="s">
        <v>32</v>
      </c>
      <c r="AX215" s="15" t="s">
        <v>86</v>
      </c>
      <c r="AY215" s="231" t="s">
        <v>127</v>
      </c>
    </row>
    <row r="216" spans="1:65" s="2" customFormat="1" ht="14.45" customHeight="1">
      <c r="A216" s="34"/>
      <c r="B216" s="35"/>
      <c r="C216" s="232" t="s">
        <v>164</v>
      </c>
      <c r="D216" s="232" t="s">
        <v>140</v>
      </c>
      <c r="E216" s="233" t="s">
        <v>280</v>
      </c>
      <c r="F216" s="234" t="s">
        <v>281</v>
      </c>
      <c r="G216" s="235" t="s">
        <v>150</v>
      </c>
      <c r="H216" s="236">
        <v>25.25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43</v>
      </c>
      <c r="O216" s="71"/>
      <c r="P216" s="195">
        <f>O216*H216</f>
        <v>0</v>
      </c>
      <c r="Q216" s="195">
        <v>0.222</v>
      </c>
      <c r="R216" s="195">
        <f>Q216*H216</f>
        <v>5.6055000000000001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144</v>
      </c>
      <c r="AT216" s="197" t="s">
        <v>140</v>
      </c>
      <c r="AU216" s="197" t="s">
        <v>88</v>
      </c>
      <c r="AY216" s="17" t="s">
        <v>127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86</v>
      </c>
      <c r="BK216" s="198">
        <f>ROUND(I216*H216,2)</f>
        <v>0</v>
      </c>
      <c r="BL216" s="17" t="s">
        <v>134</v>
      </c>
      <c r="BM216" s="197" t="s">
        <v>282</v>
      </c>
    </row>
    <row r="217" spans="1:65" s="14" customFormat="1">
      <c r="B217" s="210"/>
      <c r="C217" s="211"/>
      <c r="D217" s="201" t="s">
        <v>136</v>
      </c>
      <c r="E217" s="211"/>
      <c r="F217" s="213" t="s">
        <v>283</v>
      </c>
      <c r="G217" s="211"/>
      <c r="H217" s="214">
        <v>25.25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136</v>
      </c>
      <c r="AU217" s="220" t="s">
        <v>88</v>
      </c>
      <c r="AV217" s="14" t="s">
        <v>88</v>
      </c>
      <c r="AW217" s="14" t="s">
        <v>4</v>
      </c>
      <c r="AX217" s="14" t="s">
        <v>86</v>
      </c>
      <c r="AY217" s="220" t="s">
        <v>127</v>
      </c>
    </row>
    <row r="218" spans="1:65" s="2" customFormat="1" ht="24.2" customHeight="1">
      <c r="A218" s="34"/>
      <c r="B218" s="35"/>
      <c r="C218" s="186" t="s">
        <v>284</v>
      </c>
      <c r="D218" s="186" t="s">
        <v>129</v>
      </c>
      <c r="E218" s="187" t="s">
        <v>285</v>
      </c>
      <c r="F218" s="188" t="s">
        <v>286</v>
      </c>
      <c r="G218" s="189" t="s">
        <v>150</v>
      </c>
      <c r="H218" s="190">
        <v>31</v>
      </c>
      <c r="I218" s="191"/>
      <c r="J218" s="192">
        <f>ROUND(I218*H218,2)</f>
        <v>0</v>
      </c>
      <c r="K218" s="188" t="s">
        <v>133</v>
      </c>
      <c r="L218" s="39"/>
      <c r="M218" s="193" t="s">
        <v>1</v>
      </c>
      <c r="N218" s="194" t="s">
        <v>43</v>
      </c>
      <c r="O218" s="71"/>
      <c r="P218" s="195">
        <f>O218*H218</f>
        <v>0</v>
      </c>
      <c r="Q218" s="195">
        <v>8.4250000000000005E-2</v>
      </c>
      <c r="R218" s="195">
        <f>Q218*H218</f>
        <v>2.6117500000000002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134</v>
      </c>
      <c r="AT218" s="197" t="s">
        <v>129</v>
      </c>
      <c r="AU218" s="197" t="s">
        <v>88</v>
      </c>
      <c r="AY218" s="17" t="s">
        <v>127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86</v>
      </c>
      <c r="BK218" s="198">
        <f>ROUND(I218*H218,2)</f>
        <v>0</v>
      </c>
      <c r="BL218" s="17" t="s">
        <v>134</v>
      </c>
      <c r="BM218" s="197" t="s">
        <v>287</v>
      </c>
    </row>
    <row r="219" spans="1:65" s="14" customFormat="1">
      <c r="B219" s="210"/>
      <c r="C219" s="211"/>
      <c r="D219" s="201" t="s">
        <v>136</v>
      </c>
      <c r="E219" s="212" t="s">
        <v>1</v>
      </c>
      <c r="F219" s="213" t="s">
        <v>225</v>
      </c>
      <c r="G219" s="211"/>
      <c r="H219" s="214">
        <v>21.6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136</v>
      </c>
      <c r="AU219" s="220" t="s">
        <v>88</v>
      </c>
      <c r="AV219" s="14" t="s">
        <v>88</v>
      </c>
      <c r="AW219" s="14" t="s">
        <v>32</v>
      </c>
      <c r="AX219" s="14" t="s">
        <v>78</v>
      </c>
      <c r="AY219" s="220" t="s">
        <v>127</v>
      </c>
    </row>
    <row r="220" spans="1:65" s="14" customFormat="1">
      <c r="B220" s="210"/>
      <c r="C220" s="211"/>
      <c r="D220" s="201" t="s">
        <v>136</v>
      </c>
      <c r="E220" s="212" t="s">
        <v>1</v>
      </c>
      <c r="F220" s="213" t="s">
        <v>288</v>
      </c>
      <c r="G220" s="211"/>
      <c r="H220" s="214">
        <v>9.4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136</v>
      </c>
      <c r="AU220" s="220" t="s">
        <v>88</v>
      </c>
      <c r="AV220" s="14" t="s">
        <v>88</v>
      </c>
      <c r="AW220" s="14" t="s">
        <v>32</v>
      </c>
      <c r="AX220" s="14" t="s">
        <v>78</v>
      </c>
      <c r="AY220" s="220" t="s">
        <v>127</v>
      </c>
    </row>
    <row r="221" spans="1:65" s="15" customFormat="1">
      <c r="B221" s="221"/>
      <c r="C221" s="222"/>
      <c r="D221" s="201" t="s">
        <v>136</v>
      </c>
      <c r="E221" s="223" t="s">
        <v>1</v>
      </c>
      <c r="F221" s="224" t="s">
        <v>139</v>
      </c>
      <c r="G221" s="222"/>
      <c r="H221" s="225">
        <v>31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136</v>
      </c>
      <c r="AU221" s="231" t="s">
        <v>88</v>
      </c>
      <c r="AV221" s="15" t="s">
        <v>134</v>
      </c>
      <c r="AW221" s="15" t="s">
        <v>32</v>
      </c>
      <c r="AX221" s="15" t="s">
        <v>86</v>
      </c>
      <c r="AY221" s="231" t="s">
        <v>127</v>
      </c>
    </row>
    <row r="222" spans="1:65" s="2" customFormat="1" ht="14.45" customHeight="1">
      <c r="A222" s="34"/>
      <c r="B222" s="35"/>
      <c r="C222" s="232" t="s">
        <v>289</v>
      </c>
      <c r="D222" s="232" t="s">
        <v>140</v>
      </c>
      <c r="E222" s="233" t="s">
        <v>290</v>
      </c>
      <c r="F222" s="234" t="s">
        <v>291</v>
      </c>
      <c r="G222" s="235" t="s">
        <v>150</v>
      </c>
      <c r="H222" s="236">
        <v>23.76</v>
      </c>
      <c r="I222" s="237"/>
      <c r="J222" s="238">
        <f>ROUND(I222*H222,2)</f>
        <v>0</v>
      </c>
      <c r="K222" s="234" t="s">
        <v>133</v>
      </c>
      <c r="L222" s="239"/>
      <c r="M222" s="240" t="s">
        <v>1</v>
      </c>
      <c r="N222" s="241" t="s">
        <v>43</v>
      </c>
      <c r="O222" s="71"/>
      <c r="P222" s="195">
        <f>O222*H222</f>
        <v>0</v>
      </c>
      <c r="Q222" s="195">
        <v>0.14000000000000001</v>
      </c>
      <c r="R222" s="195">
        <f>Q222*H222</f>
        <v>3.3264000000000005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144</v>
      </c>
      <c r="AT222" s="197" t="s">
        <v>140</v>
      </c>
      <c r="AU222" s="197" t="s">
        <v>88</v>
      </c>
      <c r="AY222" s="17" t="s">
        <v>127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86</v>
      </c>
      <c r="BK222" s="198">
        <f>ROUND(I222*H222,2)</f>
        <v>0</v>
      </c>
      <c r="BL222" s="17" t="s">
        <v>134</v>
      </c>
      <c r="BM222" s="197" t="s">
        <v>292</v>
      </c>
    </row>
    <row r="223" spans="1:65" s="14" customFormat="1">
      <c r="B223" s="210"/>
      <c r="C223" s="211"/>
      <c r="D223" s="201" t="s">
        <v>136</v>
      </c>
      <c r="E223" s="211"/>
      <c r="F223" s="213" t="s">
        <v>293</v>
      </c>
      <c r="G223" s="211"/>
      <c r="H223" s="214">
        <v>23.76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136</v>
      </c>
      <c r="AU223" s="220" t="s">
        <v>88</v>
      </c>
      <c r="AV223" s="14" t="s">
        <v>88</v>
      </c>
      <c r="AW223" s="14" t="s">
        <v>4</v>
      </c>
      <c r="AX223" s="14" t="s">
        <v>86</v>
      </c>
      <c r="AY223" s="220" t="s">
        <v>127</v>
      </c>
    </row>
    <row r="224" spans="1:65" s="2" customFormat="1" ht="14.45" customHeight="1">
      <c r="A224" s="34"/>
      <c r="B224" s="35"/>
      <c r="C224" s="232" t="s">
        <v>294</v>
      </c>
      <c r="D224" s="232" t="s">
        <v>140</v>
      </c>
      <c r="E224" s="233" t="s">
        <v>295</v>
      </c>
      <c r="F224" s="234" t="s">
        <v>296</v>
      </c>
      <c r="G224" s="235" t="s">
        <v>150</v>
      </c>
      <c r="H224" s="236">
        <v>10.34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43</v>
      </c>
      <c r="O224" s="71"/>
      <c r="P224" s="195">
        <f>O224*H224</f>
        <v>0</v>
      </c>
      <c r="Q224" s="195">
        <v>0.13</v>
      </c>
      <c r="R224" s="195">
        <f>Q224*H224</f>
        <v>1.3442000000000001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144</v>
      </c>
      <c r="AT224" s="197" t="s">
        <v>140</v>
      </c>
      <c r="AU224" s="197" t="s">
        <v>88</v>
      </c>
      <c r="AY224" s="17" t="s">
        <v>127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86</v>
      </c>
      <c r="BK224" s="198">
        <f>ROUND(I224*H224,2)</f>
        <v>0</v>
      </c>
      <c r="BL224" s="17" t="s">
        <v>134</v>
      </c>
      <c r="BM224" s="197" t="s">
        <v>297</v>
      </c>
    </row>
    <row r="225" spans="1:65" s="14" customFormat="1">
      <c r="B225" s="210"/>
      <c r="C225" s="211"/>
      <c r="D225" s="201" t="s">
        <v>136</v>
      </c>
      <c r="E225" s="211"/>
      <c r="F225" s="213" t="s">
        <v>298</v>
      </c>
      <c r="G225" s="211"/>
      <c r="H225" s="214">
        <v>10.34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136</v>
      </c>
      <c r="AU225" s="220" t="s">
        <v>88</v>
      </c>
      <c r="AV225" s="14" t="s">
        <v>88</v>
      </c>
      <c r="AW225" s="14" t="s">
        <v>4</v>
      </c>
      <c r="AX225" s="14" t="s">
        <v>86</v>
      </c>
      <c r="AY225" s="220" t="s">
        <v>127</v>
      </c>
    </row>
    <row r="226" spans="1:65" s="12" customFormat="1" ht="22.9" customHeight="1">
      <c r="B226" s="170"/>
      <c r="C226" s="171"/>
      <c r="D226" s="172" t="s">
        <v>77</v>
      </c>
      <c r="E226" s="184" t="s">
        <v>181</v>
      </c>
      <c r="F226" s="184" t="s">
        <v>299</v>
      </c>
      <c r="G226" s="171"/>
      <c r="H226" s="171"/>
      <c r="I226" s="174"/>
      <c r="J226" s="185">
        <f>BK226</f>
        <v>0</v>
      </c>
      <c r="K226" s="171"/>
      <c r="L226" s="176"/>
      <c r="M226" s="177"/>
      <c r="N226" s="178"/>
      <c r="O226" s="178"/>
      <c r="P226" s="179">
        <f>SUM(P227:P243)</f>
        <v>0</v>
      </c>
      <c r="Q226" s="178"/>
      <c r="R226" s="179">
        <f>SUM(R227:R243)</f>
        <v>47.411540400000007</v>
      </c>
      <c r="S226" s="178"/>
      <c r="T226" s="180">
        <f>SUM(T227:T243)</f>
        <v>0</v>
      </c>
      <c r="AR226" s="181" t="s">
        <v>86</v>
      </c>
      <c r="AT226" s="182" t="s">
        <v>77</v>
      </c>
      <c r="AU226" s="182" t="s">
        <v>86</v>
      </c>
      <c r="AY226" s="181" t="s">
        <v>127</v>
      </c>
      <c r="BK226" s="183">
        <f>SUM(BK227:BK243)</f>
        <v>0</v>
      </c>
    </row>
    <row r="227" spans="1:65" s="2" customFormat="1" ht="24.2" customHeight="1">
      <c r="A227" s="34"/>
      <c r="B227" s="35"/>
      <c r="C227" s="186" t="s">
        <v>300</v>
      </c>
      <c r="D227" s="186" t="s">
        <v>129</v>
      </c>
      <c r="E227" s="187" t="s">
        <v>301</v>
      </c>
      <c r="F227" s="188" t="s">
        <v>302</v>
      </c>
      <c r="G227" s="189" t="s">
        <v>303</v>
      </c>
      <c r="H227" s="190">
        <v>2</v>
      </c>
      <c r="I227" s="191"/>
      <c r="J227" s="192">
        <f t="shared" ref="J227:J233" si="0">ROUND(I227*H227,2)</f>
        <v>0</v>
      </c>
      <c r="K227" s="188" t="s">
        <v>133</v>
      </c>
      <c r="L227" s="39"/>
      <c r="M227" s="193" t="s">
        <v>1</v>
      </c>
      <c r="N227" s="194" t="s">
        <v>43</v>
      </c>
      <c r="O227" s="71"/>
      <c r="P227" s="195">
        <f t="shared" ref="P227:P233" si="1">O227*H227</f>
        <v>0</v>
      </c>
      <c r="Q227" s="195">
        <v>0.11171</v>
      </c>
      <c r="R227" s="195">
        <f t="shared" ref="R227:R233" si="2">Q227*H227</f>
        <v>0.22342000000000001</v>
      </c>
      <c r="S227" s="195">
        <v>0</v>
      </c>
      <c r="T227" s="196">
        <f t="shared" ref="T227:T233" si="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134</v>
      </c>
      <c r="AT227" s="197" t="s">
        <v>129</v>
      </c>
      <c r="AU227" s="197" t="s">
        <v>88</v>
      </c>
      <c r="AY227" s="17" t="s">
        <v>127</v>
      </c>
      <c r="BE227" s="198">
        <f t="shared" ref="BE227:BE233" si="4">IF(N227="základní",J227,0)</f>
        <v>0</v>
      </c>
      <c r="BF227" s="198">
        <f t="shared" ref="BF227:BF233" si="5">IF(N227="snížená",J227,0)</f>
        <v>0</v>
      </c>
      <c r="BG227" s="198">
        <f t="shared" ref="BG227:BG233" si="6">IF(N227="zákl. přenesená",J227,0)</f>
        <v>0</v>
      </c>
      <c r="BH227" s="198">
        <f t="shared" ref="BH227:BH233" si="7">IF(N227="sníž. přenesená",J227,0)</f>
        <v>0</v>
      </c>
      <c r="BI227" s="198">
        <f t="shared" ref="BI227:BI233" si="8">IF(N227="nulová",J227,0)</f>
        <v>0</v>
      </c>
      <c r="BJ227" s="17" t="s">
        <v>86</v>
      </c>
      <c r="BK227" s="198">
        <f t="shared" ref="BK227:BK233" si="9">ROUND(I227*H227,2)</f>
        <v>0</v>
      </c>
      <c r="BL227" s="17" t="s">
        <v>134</v>
      </c>
      <c r="BM227" s="197" t="s">
        <v>304</v>
      </c>
    </row>
    <row r="228" spans="1:65" s="2" customFormat="1" ht="24.2" customHeight="1">
      <c r="A228" s="34"/>
      <c r="B228" s="35"/>
      <c r="C228" s="232" t="s">
        <v>305</v>
      </c>
      <c r="D228" s="232" t="s">
        <v>140</v>
      </c>
      <c r="E228" s="233" t="s">
        <v>306</v>
      </c>
      <c r="F228" s="234" t="s">
        <v>307</v>
      </c>
      <c r="G228" s="235" t="s">
        <v>303</v>
      </c>
      <c r="H228" s="236">
        <v>2</v>
      </c>
      <c r="I228" s="237"/>
      <c r="J228" s="238">
        <f t="shared" si="0"/>
        <v>0</v>
      </c>
      <c r="K228" s="234" t="s">
        <v>133</v>
      </c>
      <c r="L228" s="239"/>
      <c r="M228" s="240" t="s">
        <v>1</v>
      </c>
      <c r="N228" s="241" t="s">
        <v>43</v>
      </c>
      <c r="O228" s="71"/>
      <c r="P228" s="195">
        <f t="shared" si="1"/>
        <v>0</v>
      </c>
      <c r="Q228" s="195">
        <v>9.4999999999999998E-3</v>
      </c>
      <c r="R228" s="195">
        <f t="shared" si="2"/>
        <v>1.9E-2</v>
      </c>
      <c r="S228" s="195">
        <v>0</v>
      </c>
      <c r="T228" s="196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144</v>
      </c>
      <c r="AT228" s="197" t="s">
        <v>140</v>
      </c>
      <c r="AU228" s="197" t="s">
        <v>88</v>
      </c>
      <c r="AY228" s="17" t="s">
        <v>127</v>
      </c>
      <c r="BE228" s="198">
        <f t="shared" si="4"/>
        <v>0</v>
      </c>
      <c r="BF228" s="198">
        <f t="shared" si="5"/>
        <v>0</v>
      </c>
      <c r="BG228" s="198">
        <f t="shared" si="6"/>
        <v>0</v>
      </c>
      <c r="BH228" s="198">
        <f t="shared" si="7"/>
        <v>0</v>
      </c>
      <c r="BI228" s="198">
        <f t="shared" si="8"/>
        <v>0</v>
      </c>
      <c r="BJ228" s="17" t="s">
        <v>86</v>
      </c>
      <c r="BK228" s="198">
        <f t="shared" si="9"/>
        <v>0</v>
      </c>
      <c r="BL228" s="17" t="s">
        <v>134</v>
      </c>
      <c r="BM228" s="197" t="s">
        <v>308</v>
      </c>
    </row>
    <row r="229" spans="1:65" s="2" customFormat="1" ht="24.2" customHeight="1">
      <c r="A229" s="34"/>
      <c r="B229" s="35"/>
      <c r="C229" s="186" t="s">
        <v>309</v>
      </c>
      <c r="D229" s="186" t="s">
        <v>129</v>
      </c>
      <c r="E229" s="187" t="s">
        <v>310</v>
      </c>
      <c r="F229" s="188" t="s">
        <v>311</v>
      </c>
      <c r="G229" s="189" t="s">
        <v>303</v>
      </c>
      <c r="H229" s="190">
        <v>4</v>
      </c>
      <c r="I229" s="191"/>
      <c r="J229" s="192">
        <f t="shared" si="0"/>
        <v>0</v>
      </c>
      <c r="K229" s="188" t="s">
        <v>133</v>
      </c>
      <c r="L229" s="39"/>
      <c r="M229" s="193" t="s">
        <v>1</v>
      </c>
      <c r="N229" s="194" t="s">
        <v>43</v>
      </c>
      <c r="O229" s="71"/>
      <c r="P229" s="195">
        <f t="shared" si="1"/>
        <v>0</v>
      </c>
      <c r="Q229" s="195">
        <v>6.9999999999999999E-4</v>
      </c>
      <c r="R229" s="195">
        <f t="shared" si="2"/>
        <v>2.8E-3</v>
      </c>
      <c r="S229" s="195">
        <v>0</v>
      </c>
      <c r="T229" s="196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134</v>
      </c>
      <c r="AT229" s="197" t="s">
        <v>129</v>
      </c>
      <c r="AU229" s="197" t="s">
        <v>88</v>
      </c>
      <c r="AY229" s="17" t="s">
        <v>127</v>
      </c>
      <c r="BE229" s="198">
        <f t="shared" si="4"/>
        <v>0</v>
      </c>
      <c r="BF229" s="198">
        <f t="shared" si="5"/>
        <v>0</v>
      </c>
      <c r="BG229" s="198">
        <f t="shared" si="6"/>
        <v>0</v>
      </c>
      <c r="BH229" s="198">
        <f t="shared" si="7"/>
        <v>0</v>
      </c>
      <c r="BI229" s="198">
        <f t="shared" si="8"/>
        <v>0</v>
      </c>
      <c r="BJ229" s="17" t="s">
        <v>86</v>
      </c>
      <c r="BK229" s="198">
        <f t="shared" si="9"/>
        <v>0</v>
      </c>
      <c r="BL229" s="17" t="s">
        <v>134</v>
      </c>
      <c r="BM229" s="197" t="s">
        <v>312</v>
      </c>
    </row>
    <row r="230" spans="1:65" s="2" customFormat="1" ht="24.2" customHeight="1">
      <c r="A230" s="34"/>
      <c r="B230" s="35"/>
      <c r="C230" s="232" t="s">
        <v>313</v>
      </c>
      <c r="D230" s="232" t="s">
        <v>140</v>
      </c>
      <c r="E230" s="233" t="s">
        <v>314</v>
      </c>
      <c r="F230" s="234" t="s">
        <v>315</v>
      </c>
      <c r="G230" s="235" t="s">
        <v>303</v>
      </c>
      <c r="H230" s="236">
        <v>4</v>
      </c>
      <c r="I230" s="237"/>
      <c r="J230" s="238">
        <f t="shared" si="0"/>
        <v>0</v>
      </c>
      <c r="K230" s="234" t="s">
        <v>133</v>
      </c>
      <c r="L230" s="239"/>
      <c r="M230" s="240" t="s">
        <v>1</v>
      </c>
      <c r="N230" s="241" t="s">
        <v>43</v>
      </c>
      <c r="O230" s="71"/>
      <c r="P230" s="195">
        <f t="shared" si="1"/>
        <v>0</v>
      </c>
      <c r="Q230" s="195">
        <v>1.2999999999999999E-3</v>
      </c>
      <c r="R230" s="195">
        <f t="shared" si="2"/>
        <v>5.1999999999999998E-3</v>
      </c>
      <c r="S230" s="195">
        <v>0</v>
      </c>
      <c r="T230" s="196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144</v>
      </c>
      <c r="AT230" s="197" t="s">
        <v>140</v>
      </c>
      <c r="AU230" s="197" t="s">
        <v>88</v>
      </c>
      <c r="AY230" s="17" t="s">
        <v>127</v>
      </c>
      <c r="BE230" s="198">
        <f t="shared" si="4"/>
        <v>0</v>
      </c>
      <c r="BF230" s="198">
        <f t="shared" si="5"/>
        <v>0</v>
      </c>
      <c r="BG230" s="198">
        <f t="shared" si="6"/>
        <v>0</v>
      </c>
      <c r="BH230" s="198">
        <f t="shared" si="7"/>
        <v>0</v>
      </c>
      <c r="BI230" s="198">
        <f t="shared" si="8"/>
        <v>0</v>
      </c>
      <c r="BJ230" s="17" t="s">
        <v>86</v>
      </c>
      <c r="BK230" s="198">
        <f t="shared" si="9"/>
        <v>0</v>
      </c>
      <c r="BL230" s="17" t="s">
        <v>134</v>
      </c>
      <c r="BM230" s="197" t="s">
        <v>316</v>
      </c>
    </row>
    <row r="231" spans="1:65" s="2" customFormat="1" ht="24.2" customHeight="1">
      <c r="A231" s="34"/>
      <c r="B231" s="35"/>
      <c r="C231" s="186" t="s">
        <v>317</v>
      </c>
      <c r="D231" s="186" t="s">
        <v>129</v>
      </c>
      <c r="E231" s="187" t="s">
        <v>318</v>
      </c>
      <c r="F231" s="188" t="s">
        <v>319</v>
      </c>
      <c r="G231" s="189" t="s">
        <v>303</v>
      </c>
      <c r="H231" s="190">
        <v>4</v>
      </c>
      <c r="I231" s="191"/>
      <c r="J231" s="192">
        <f t="shared" si="0"/>
        <v>0</v>
      </c>
      <c r="K231" s="188" t="s">
        <v>133</v>
      </c>
      <c r="L231" s="39"/>
      <c r="M231" s="193" t="s">
        <v>1</v>
      </c>
      <c r="N231" s="194" t="s">
        <v>43</v>
      </c>
      <c r="O231" s="71"/>
      <c r="P231" s="195">
        <f t="shared" si="1"/>
        <v>0</v>
      </c>
      <c r="Q231" s="195">
        <v>0.10940999999999999</v>
      </c>
      <c r="R231" s="195">
        <f t="shared" si="2"/>
        <v>0.43763999999999997</v>
      </c>
      <c r="S231" s="195">
        <v>0</v>
      </c>
      <c r="T231" s="196">
        <f t="shared" si="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134</v>
      </c>
      <c r="AT231" s="197" t="s">
        <v>129</v>
      </c>
      <c r="AU231" s="197" t="s">
        <v>88</v>
      </c>
      <c r="AY231" s="17" t="s">
        <v>127</v>
      </c>
      <c r="BE231" s="198">
        <f t="shared" si="4"/>
        <v>0</v>
      </c>
      <c r="BF231" s="198">
        <f t="shared" si="5"/>
        <v>0</v>
      </c>
      <c r="BG231" s="198">
        <f t="shared" si="6"/>
        <v>0</v>
      </c>
      <c r="BH231" s="198">
        <f t="shared" si="7"/>
        <v>0</v>
      </c>
      <c r="BI231" s="198">
        <f t="shared" si="8"/>
        <v>0</v>
      </c>
      <c r="BJ231" s="17" t="s">
        <v>86</v>
      </c>
      <c r="BK231" s="198">
        <f t="shared" si="9"/>
        <v>0</v>
      </c>
      <c r="BL231" s="17" t="s">
        <v>134</v>
      </c>
      <c r="BM231" s="197" t="s">
        <v>320</v>
      </c>
    </row>
    <row r="232" spans="1:65" s="2" customFormat="1" ht="14.45" customHeight="1">
      <c r="A232" s="34"/>
      <c r="B232" s="35"/>
      <c r="C232" s="232" t="s">
        <v>321</v>
      </c>
      <c r="D232" s="232" t="s">
        <v>140</v>
      </c>
      <c r="E232" s="233" t="s">
        <v>322</v>
      </c>
      <c r="F232" s="234" t="s">
        <v>323</v>
      </c>
      <c r="G232" s="235" t="s">
        <v>303</v>
      </c>
      <c r="H232" s="236">
        <v>4</v>
      </c>
      <c r="I232" s="237"/>
      <c r="J232" s="238">
        <f t="shared" si="0"/>
        <v>0</v>
      </c>
      <c r="K232" s="234" t="s">
        <v>133</v>
      </c>
      <c r="L232" s="239"/>
      <c r="M232" s="240" t="s">
        <v>1</v>
      </c>
      <c r="N232" s="241" t="s">
        <v>43</v>
      </c>
      <c r="O232" s="71"/>
      <c r="P232" s="195">
        <f t="shared" si="1"/>
        <v>0</v>
      </c>
      <c r="Q232" s="195">
        <v>6.1000000000000004E-3</v>
      </c>
      <c r="R232" s="195">
        <f t="shared" si="2"/>
        <v>2.4400000000000002E-2</v>
      </c>
      <c r="S232" s="195">
        <v>0</v>
      </c>
      <c r="T232" s="196">
        <f t="shared" si="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144</v>
      </c>
      <c r="AT232" s="197" t="s">
        <v>140</v>
      </c>
      <c r="AU232" s="197" t="s">
        <v>88</v>
      </c>
      <c r="AY232" s="17" t="s">
        <v>127</v>
      </c>
      <c r="BE232" s="198">
        <f t="shared" si="4"/>
        <v>0</v>
      </c>
      <c r="BF232" s="198">
        <f t="shared" si="5"/>
        <v>0</v>
      </c>
      <c r="BG232" s="198">
        <f t="shared" si="6"/>
        <v>0</v>
      </c>
      <c r="BH232" s="198">
        <f t="shared" si="7"/>
        <v>0</v>
      </c>
      <c r="BI232" s="198">
        <f t="shared" si="8"/>
        <v>0</v>
      </c>
      <c r="BJ232" s="17" t="s">
        <v>86</v>
      </c>
      <c r="BK232" s="198">
        <f t="shared" si="9"/>
        <v>0</v>
      </c>
      <c r="BL232" s="17" t="s">
        <v>134</v>
      </c>
      <c r="BM232" s="197" t="s">
        <v>324</v>
      </c>
    </row>
    <row r="233" spans="1:65" s="2" customFormat="1" ht="24.2" customHeight="1">
      <c r="A233" s="34"/>
      <c r="B233" s="35"/>
      <c r="C233" s="186" t="s">
        <v>325</v>
      </c>
      <c r="D233" s="186" t="s">
        <v>129</v>
      </c>
      <c r="E233" s="187" t="s">
        <v>326</v>
      </c>
      <c r="F233" s="188" t="s">
        <v>327</v>
      </c>
      <c r="G233" s="189" t="s">
        <v>328</v>
      </c>
      <c r="H233" s="190">
        <v>216.46</v>
      </c>
      <c r="I233" s="191"/>
      <c r="J233" s="192">
        <f t="shared" si="0"/>
        <v>0</v>
      </c>
      <c r="K233" s="188" t="s">
        <v>133</v>
      </c>
      <c r="L233" s="39"/>
      <c r="M233" s="193" t="s">
        <v>1</v>
      </c>
      <c r="N233" s="194" t="s">
        <v>43</v>
      </c>
      <c r="O233" s="71"/>
      <c r="P233" s="195">
        <f t="shared" si="1"/>
        <v>0</v>
      </c>
      <c r="Q233" s="195">
        <v>0.16849</v>
      </c>
      <c r="R233" s="195">
        <f t="shared" si="2"/>
        <v>36.471345400000004</v>
      </c>
      <c r="S233" s="195">
        <v>0</v>
      </c>
      <c r="T233" s="196">
        <f t="shared" si="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134</v>
      </c>
      <c r="AT233" s="197" t="s">
        <v>129</v>
      </c>
      <c r="AU233" s="197" t="s">
        <v>88</v>
      </c>
      <c r="AY233" s="17" t="s">
        <v>127</v>
      </c>
      <c r="BE233" s="198">
        <f t="shared" si="4"/>
        <v>0</v>
      </c>
      <c r="BF233" s="198">
        <f t="shared" si="5"/>
        <v>0</v>
      </c>
      <c r="BG233" s="198">
        <f t="shared" si="6"/>
        <v>0</v>
      </c>
      <c r="BH233" s="198">
        <f t="shared" si="7"/>
        <v>0</v>
      </c>
      <c r="BI233" s="198">
        <f t="shared" si="8"/>
        <v>0</v>
      </c>
      <c r="BJ233" s="17" t="s">
        <v>86</v>
      </c>
      <c r="BK233" s="198">
        <f t="shared" si="9"/>
        <v>0</v>
      </c>
      <c r="BL233" s="17" t="s">
        <v>134</v>
      </c>
      <c r="BM233" s="197" t="s">
        <v>329</v>
      </c>
    </row>
    <row r="234" spans="1:65" s="14" customFormat="1">
      <c r="B234" s="210"/>
      <c r="C234" s="211"/>
      <c r="D234" s="201" t="s">
        <v>136</v>
      </c>
      <c r="E234" s="212" t="s">
        <v>1</v>
      </c>
      <c r="F234" s="213" t="s">
        <v>330</v>
      </c>
      <c r="G234" s="211"/>
      <c r="H234" s="214">
        <v>188.06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136</v>
      </c>
      <c r="AU234" s="220" t="s">
        <v>88</v>
      </c>
      <c r="AV234" s="14" t="s">
        <v>88</v>
      </c>
      <c r="AW234" s="14" t="s">
        <v>32</v>
      </c>
      <c r="AX234" s="14" t="s">
        <v>78</v>
      </c>
      <c r="AY234" s="220" t="s">
        <v>127</v>
      </c>
    </row>
    <row r="235" spans="1:65" s="14" customFormat="1">
      <c r="B235" s="210"/>
      <c r="C235" s="211"/>
      <c r="D235" s="201" t="s">
        <v>136</v>
      </c>
      <c r="E235" s="212" t="s">
        <v>1</v>
      </c>
      <c r="F235" s="213" t="s">
        <v>331</v>
      </c>
      <c r="G235" s="211"/>
      <c r="H235" s="214">
        <v>14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136</v>
      </c>
      <c r="AU235" s="220" t="s">
        <v>88</v>
      </c>
      <c r="AV235" s="14" t="s">
        <v>88</v>
      </c>
      <c r="AW235" s="14" t="s">
        <v>32</v>
      </c>
      <c r="AX235" s="14" t="s">
        <v>78</v>
      </c>
      <c r="AY235" s="220" t="s">
        <v>127</v>
      </c>
    </row>
    <row r="236" spans="1:65" s="14" customFormat="1">
      <c r="B236" s="210"/>
      <c r="C236" s="211"/>
      <c r="D236" s="201" t="s">
        <v>136</v>
      </c>
      <c r="E236" s="212" t="s">
        <v>1</v>
      </c>
      <c r="F236" s="213" t="s">
        <v>332</v>
      </c>
      <c r="G236" s="211"/>
      <c r="H236" s="214">
        <v>14.4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136</v>
      </c>
      <c r="AU236" s="220" t="s">
        <v>88</v>
      </c>
      <c r="AV236" s="14" t="s">
        <v>88</v>
      </c>
      <c r="AW236" s="14" t="s">
        <v>32</v>
      </c>
      <c r="AX236" s="14" t="s">
        <v>78</v>
      </c>
      <c r="AY236" s="220" t="s">
        <v>127</v>
      </c>
    </row>
    <row r="237" spans="1:65" s="15" customFormat="1">
      <c r="B237" s="221"/>
      <c r="C237" s="222"/>
      <c r="D237" s="201" t="s">
        <v>136</v>
      </c>
      <c r="E237" s="223" t="s">
        <v>1</v>
      </c>
      <c r="F237" s="224" t="s">
        <v>139</v>
      </c>
      <c r="G237" s="222"/>
      <c r="H237" s="225">
        <v>216.46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136</v>
      </c>
      <c r="AU237" s="231" t="s">
        <v>88</v>
      </c>
      <c r="AV237" s="15" t="s">
        <v>134</v>
      </c>
      <c r="AW237" s="15" t="s">
        <v>32</v>
      </c>
      <c r="AX237" s="15" t="s">
        <v>86</v>
      </c>
      <c r="AY237" s="231" t="s">
        <v>127</v>
      </c>
    </row>
    <row r="238" spans="1:65" s="2" customFormat="1" ht="14.45" customHeight="1">
      <c r="A238" s="34"/>
      <c r="B238" s="35"/>
      <c r="C238" s="232" t="s">
        <v>333</v>
      </c>
      <c r="D238" s="232" t="s">
        <v>140</v>
      </c>
      <c r="E238" s="233" t="s">
        <v>334</v>
      </c>
      <c r="F238" s="234" t="s">
        <v>335</v>
      </c>
      <c r="G238" s="235" t="s">
        <v>328</v>
      </c>
      <c r="H238" s="236">
        <v>227.28299999999999</v>
      </c>
      <c r="I238" s="237"/>
      <c r="J238" s="238">
        <f>ROUND(I238*H238,2)</f>
        <v>0</v>
      </c>
      <c r="K238" s="234" t="s">
        <v>133</v>
      </c>
      <c r="L238" s="239"/>
      <c r="M238" s="240" t="s">
        <v>1</v>
      </c>
      <c r="N238" s="241" t="s">
        <v>43</v>
      </c>
      <c r="O238" s="71"/>
      <c r="P238" s="195">
        <f>O238*H238</f>
        <v>0</v>
      </c>
      <c r="Q238" s="195">
        <v>4.4999999999999998E-2</v>
      </c>
      <c r="R238" s="195">
        <f>Q238*H238</f>
        <v>10.227734999999999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144</v>
      </c>
      <c r="AT238" s="197" t="s">
        <v>140</v>
      </c>
      <c r="AU238" s="197" t="s">
        <v>88</v>
      </c>
      <c r="AY238" s="17" t="s">
        <v>127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86</v>
      </c>
      <c r="BK238" s="198">
        <f>ROUND(I238*H238,2)</f>
        <v>0</v>
      </c>
      <c r="BL238" s="17" t="s">
        <v>134</v>
      </c>
      <c r="BM238" s="197" t="s">
        <v>336</v>
      </c>
    </row>
    <row r="239" spans="1:65" s="14" customFormat="1">
      <c r="B239" s="210"/>
      <c r="C239" s="211"/>
      <c r="D239" s="201" t="s">
        <v>136</v>
      </c>
      <c r="E239" s="211"/>
      <c r="F239" s="213" t="s">
        <v>337</v>
      </c>
      <c r="G239" s="211"/>
      <c r="H239" s="214">
        <v>227.28299999999999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136</v>
      </c>
      <c r="AU239" s="220" t="s">
        <v>88</v>
      </c>
      <c r="AV239" s="14" t="s">
        <v>88</v>
      </c>
      <c r="AW239" s="14" t="s">
        <v>4</v>
      </c>
      <c r="AX239" s="14" t="s">
        <v>86</v>
      </c>
      <c r="AY239" s="220" t="s">
        <v>127</v>
      </c>
    </row>
    <row r="240" spans="1:65" s="2" customFormat="1" ht="14.45" customHeight="1">
      <c r="A240" s="34"/>
      <c r="B240" s="35"/>
      <c r="C240" s="186" t="s">
        <v>338</v>
      </c>
      <c r="D240" s="186" t="s">
        <v>129</v>
      </c>
      <c r="E240" s="187" t="s">
        <v>339</v>
      </c>
      <c r="F240" s="188" t="s">
        <v>340</v>
      </c>
      <c r="G240" s="189" t="s">
        <v>328</v>
      </c>
      <c r="H240" s="190">
        <v>10</v>
      </c>
      <c r="I240" s="191"/>
      <c r="J240" s="192">
        <f>ROUND(I240*H240,2)</f>
        <v>0</v>
      </c>
      <c r="K240" s="188" t="s">
        <v>133</v>
      </c>
      <c r="L240" s="39"/>
      <c r="M240" s="193" t="s">
        <v>1</v>
      </c>
      <c r="N240" s="194" t="s">
        <v>43</v>
      </c>
      <c r="O240" s="71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134</v>
      </c>
      <c r="AT240" s="197" t="s">
        <v>129</v>
      </c>
      <c r="AU240" s="197" t="s">
        <v>88</v>
      </c>
      <c r="AY240" s="17" t="s">
        <v>127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86</v>
      </c>
      <c r="BK240" s="198">
        <f>ROUND(I240*H240,2)</f>
        <v>0</v>
      </c>
      <c r="BL240" s="17" t="s">
        <v>134</v>
      </c>
      <c r="BM240" s="197" t="s">
        <v>341</v>
      </c>
    </row>
    <row r="241" spans="1:65" s="13" customFormat="1">
      <c r="B241" s="199"/>
      <c r="C241" s="200"/>
      <c r="D241" s="201" t="s">
        <v>136</v>
      </c>
      <c r="E241" s="202" t="s">
        <v>1</v>
      </c>
      <c r="F241" s="203" t="s">
        <v>342</v>
      </c>
      <c r="G241" s="200"/>
      <c r="H241" s="202" t="s">
        <v>1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136</v>
      </c>
      <c r="AU241" s="209" t="s">
        <v>88</v>
      </c>
      <c r="AV241" s="13" t="s">
        <v>86</v>
      </c>
      <c r="AW241" s="13" t="s">
        <v>32</v>
      </c>
      <c r="AX241" s="13" t="s">
        <v>78</v>
      </c>
      <c r="AY241" s="209" t="s">
        <v>127</v>
      </c>
    </row>
    <row r="242" spans="1:65" s="14" customFormat="1">
      <c r="B242" s="210"/>
      <c r="C242" s="211"/>
      <c r="D242" s="201" t="s">
        <v>136</v>
      </c>
      <c r="E242" s="212" t="s">
        <v>1</v>
      </c>
      <c r="F242" s="213" t="s">
        <v>187</v>
      </c>
      <c r="G242" s="211"/>
      <c r="H242" s="214">
        <v>10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136</v>
      </c>
      <c r="AU242" s="220" t="s">
        <v>88</v>
      </c>
      <c r="AV242" s="14" t="s">
        <v>88</v>
      </c>
      <c r="AW242" s="14" t="s">
        <v>32</v>
      </c>
      <c r="AX242" s="14" t="s">
        <v>78</v>
      </c>
      <c r="AY242" s="220" t="s">
        <v>127</v>
      </c>
    </row>
    <row r="243" spans="1:65" s="15" customFormat="1">
      <c r="B243" s="221"/>
      <c r="C243" s="222"/>
      <c r="D243" s="201" t="s">
        <v>136</v>
      </c>
      <c r="E243" s="223" t="s">
        <v>1</v>
      </c>
      <c r="F243" s="224" t="s">
        <v>139</v>
      </c>
      <c r="G243" s="222"/>
      <c r="H243" s="225">
        <v>10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136</v>
      </c>
      <c r="AU243" s="231" t="s">
        <v>88</v>
      </c>
      <c r="AV243" s="15" t="s">
        <v>134</v>
      </c>
      <c r="AW243" s="15" t="s">
        <v>32</v>
      </c>
      <c r="AX243" s="15" t="s">
        <v>86</v>
      </c>
      <c r="AY243" s="231" t="s">
        <v>127</v>
      </c>
    </row>
    <row r="244" spans="1:65" s="12" customFormat="1" ht="22.9" customHeight="1">
      <c r="B244" s="170"/>
      <c r="C244" s="171"/>
      <c r="D244" s="172" t="s">
        <v>77</v>
      </c>
      <c r="E244" s="184" t="s">
        <v>343</v>
      </c>
      <c r="F244" s="184" t="s">
        <v>344</v>
      </c>
      <c r="G244" s="171"/>
      <c r="H244" s="171"/>
      <c r="I244" s="174"/>
      <c r="J244" s="185">
        <f>BK244</f>
        <v>0</v>
      </c>
      <c r="K244" s="171"/>
      <c r="L244" s="176"/>
      <c r="M244" s="177"/>
      <c r="N244" s="178"/>
      <c r="O244" s="178"/>
      <c r="P244" s="179">
        <f>SUM(P245:P251)</f>
        <v>0</v>
      </c>
      <c r="Q244" s="178"/>
      <c r="R244" s="179">
        <f>SUM(R245:R251)</f>
        <v>0</v>
      </c>
      <c r="S244" s="178"/>
      <c r="T244" s="180">
        <f>SUM(T245:T251)</f>
        <v>0</v>
      </c>
      <c r="AR244" s="181" t="s">
        <v>86</v>
      </c>
      <c r="AT244" s="182" t="s">
        <v>77</v>
      </c>
      <c r="AU244" s="182" t="s">
        <v>86</v>
      </c>
      <c r="AY244" s="181" t="s">
        <v>127</v>
      </c>
      <c r="BK244" s="183">
        <f>SUM(BK245:BK251)</f>
        <v>0</v>
      </c>
    </row>
    <row r="245" spans="1:65" s="2" customFormat="1" ht="24.2" customHeight="1">
      <c r="A245" s="34"/>
      <c r="B245" s="35"/>
      <c r="C245" s="186" t="s">
        <v>345</v>
      </c>
      <c r="D245" s="186" t="s">
        <v>129</v>
      </c>
      <c r="E245" s="187" t="s">
        <v>346</v>
      </c>
      <c r="F245" s="188" t="s">
        <v>347</v>
      </c>
      <c r="G245" s="189" t="s">
        <v>178</v>
      </c>
      <c r="H245" s="190">
        <v>33.880000000000003</v>
      </c>
      <c r="I245" s="191"/>
      <c r="J245" s="192">
        <f>ROUND(I245*H245,2)</f>
        <v>0</v>
      </c>
      <c r="K245" s="188" t="s">
        <v>133</v>
      </c>
      <c r="L245" s="39"/>
      <c r="M245" s="193" t="s">
        <v>1</v>
      </c>
      <c r="N245" s="194" t="s">
        <v>43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134</v>
      </c>
      <c r="AT245" s="197" t="s">
        <v>129</v>
      </c>
      <c r="AU245" s="197" t="s">
        <v>88</v>
      </c>
      <c r="AY245" s="17" t="s">
        <v>127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86</v>
      </c>
      <c r="BK245" s="198">
        <f>ROUND(I245*H245,2)</f>
        <v>0</v>
      </c>
      <c r="BL245" s="17" t="s">
        <v>134</v>
      </c>
      <c r="BM245" s="197" t="s">
        <v>348</v>
      </c>
    </row>
    <row r="246" spans="1:65" s="2" customFormat="1" ht="24.2" customHeight="1">
      <c r="A246" s="34"/>
      <c r="B246" s="35"/>
      <c r="C246" s="186" t="s">
        <v>349</v>
      </c>
      <c r="D246" s="186" t="s">
        <v>129</v>
      </c>
      <c r="E246" s="187" t="s">
        <v>350</v>
      </c>
      <c r="F246" s="188" t="s">
        <v>351</v>
      </c>
      <c r="G246" s="189" t="s">
        <v>178</v>
      </c>
      <c r="H246" s="190">
        <v>1016.4</v>
      </c>
      <c r="I246" s="191"/>
      <c r="J246" s="192">
        <f>ROUND(I246*H246,2)</f>
        <v>0</v>
      </c>
      <c r="K246" s="188" t="s">
        <v>133</v>
      </c>
      <c r="L246" s="39"/>
      <c r="M246" s="193" t="s">
        <v>1</v>
      </c>
      <c r="N246" s="194" t="s">
        <v>43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134</v>
      </c>
      <c r="AT246" s="197" t="s">
        <v>129</v>
      </c>
      <c r="AU246" s="197" t="s">
        <v>88</v>
      </c>
      <c r="AY246" s="17" t="s">
        <v>127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86</v>
      </c>
      <c r="BK246" s="198">
        <f>ROUND(I246*H246,2)</f>
        <v>0</v>
      </c>
      <c r="BL246" s="17" t="s">
        <v>134</v>
      </c>
      <c r="BM246" s="197" t="s">
        <v>352</v>
      </c>
    </row>
    <row r="247" spans="1:65" s="14" customFormat="1">
      <c r="B247" s="210"/>
      <c r="C247" s="211"/>
      <c r="D247" s="201" t="s">
        <v>136</v>
      </c>
      <c r="E247" s="211"/>
      <c r="F247" s="213" t="s">
        <v>353</v>
      </c>
      <c r="G247" s="211"/>
      <c r="H247" s="214">
        <v>1016.4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136</v>
      </c>
      <c r="AU247" s="220" t="s">
        <v>88</v>
      </c>
      <c r="AV247" s="14" t="s">
        <v>88</v>
      </c>
      <c r="AW247" s="14" t="s">
        <v>4</v>
      </c>
      <c r="AX247" s="14" t="s">
        <v>86</v>
      </c>
      <c r="AY247" s="220" t="s">
        <v>127</v>
      </c>
    </row>
    <row r="248" spans="1:65" s="2" customFormat="1" ht="24.2" customHeight="1">
      <c r="A248" s="34"/>
      <c r="B248" s="35"/>
      <c r="C248" s="186" t="s">
        <v>354</v>
      </c>
      <c r="D248" s="186" t="s">
        <v>129</v>
      </c>
      <c r="E248" s="187" t="s">
        <v>355</v>
      </c>
      <c r="F248" s="188" t="s">
        <v>356</v>
      </c>
      <c r="G248" s="189" t="s">
        <v>178</v>
      </c>
      <c r="H248" s="190">
        <v>33.880000000000003</v>
      </c>
      <c r="I248" s="191"/>
      <c r="J248" s="192">
        <f>ROUND(I248*H248,2)</f>
        <v>0</v>
      </c>
      <c r="K248" s="188" t="s">
        <v>133</v>
      </c>
      <c r="L248" s="39"/>
      <c r="M248" s="193" t="s">
        <v>1</v>
      </c>
      <c r="N248" s="194" t="s">
        <v>43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134</v>
      </c>
      <c r="AT248" s="197" t="s">
        <v>129</v>
      </c>
      <c r="AU248" s="197" t="s">
        <v>88</v>
      </c>
      <c r="AY248" s="17" t="s">
        <v>127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86</v>
      </c>
      <c r="BK248" s="198">
        <f>ROUND(I248*H248,2)</f>
        <v>0</v>
      </c>
      <c r="BL248" s="17" t="s">
        <v>134</v>
      </c>
      <c r="BM248" s="197" t="s">
        <v>357</v>
      </c>
    </row>
    <row r="249" spans="1:65" s="2" customFormat="1" ht="37.9" customHeight="1">
      <c r="A249" s="34"/>
      <c r="B249" s="35"/>
      <c r="C249" s="186" t="s">
        <v>358</v>
      </c>
      <c r="D249" s="186" t="s">
        <v>129</v>
      </c>
      <c r="E249" s="187" t="s">
        <v>359</v>
      </c>
      <c r="F249" s="188" t="s">
        <v>360</v>
      </c>
      <c r="G249" s="189" t="s">
        <v>178</v>
      </c>
      <c r="H249" s="190">
        <v>9.9</v>
      </c>
      <c r="I249" s="191"/>
      <c r="J249" s="192">
        <f>ROUND(I249*H249,2)</f>
        <v>0</v>
      </c>
      <c r="K249" s="188" t="s">
        <v>133</v>
      </c>
      <c r="L249" s="39"/>
      <c r="M249" s="193" t="s">
        <v>1</v>
      </c>
      <c r="N249" s="194" t="s">
        <v>43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134</v>
      </c>
      <c r="AT249" s="197" t="s">
        <v>129</v>
      </c>
      <c r="AU249" s="197" t="s">
        <v>88</v>
      </c>
      <c r="AY249" s="17" t="s">
        <v>127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86</v>
      </c>
      <c r="BK249" s="198">
        <f>ROUND(I249*H249,2)</f>
        <v>0</v>
      </c>
      <c r="BL249" s="17" t="s">
        <v>134</v>
      </c>
      <c r="BM249" s="197" t="s">
        <v>361</v>
      </c>
    </row>
    <row r="250" spans="1:65" s="2" customFormat="1" ht="24.2" customHeight="1">
      <c r="A250" s="34"/>
      <c r="B250" s="35"/>
      <c r="C250" s="186" t="s">
        <v>362</v>
      </c>
      <c r="D250" s="186" t="s">
        <v>129</v>
      </c>
      <c r="E250" s="187" t="s">
        <v>363</v>
      </c>
      <c r="F250" s="188" t="s">
        <v>364</v>
      </c>
      <c r="G250" s="189" t="s">
        <v>178</v>
      </c>
      <c r="H250" s="190">
        <v>9.48</v>
      </c>
      <c r="I250" s="191"/>
      <c r="J250" s="192">
        <f>ROUND(I250*H250,2)</f>
        <v>0</v>
      </c>
      <c r="K250" s="188" t="s">
        <v>133</v>
      </c>
      <c r="L250" s="39"/>
      <c r="M250" s="193" t="s">
        <v>1</v>
      </c>
      <c r="N250" s="194" t="s">
        <v>43</v>
      </c>
      <c r="O250" s="71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134</v>
      </c>
      <c r="AT250" s="197" t="s">
        <v>129</v>
      </c>
      <c r="AU250" s="197" t="s">
        <v>88</v>
      </c>
      <c r="AY250" s="17" t="s">
        <v>127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86</v>
      </c>
      <c r="BK250" s="198">
        <f>ROUND(I250*H250,2)</f>
        <v>0</v>
      </c>
      <c r="BL250" s="17" t="s">
        <v>134</v>
      </c>
      <c r="BM250" s="197" t="s">
        <v>365</v>
      </c>
    </row>
    <row r="251" spans="1:65" s="2" customFormat="1" ht="24.2" customHeight="1">
      <c r="A251" s="34"/>
      <c r="B251" s="35"/>
      <c r="C251" s="186" t="s">
        <v>366</v>
      </c>
      <c r="D251" s="186" t="s">
        <v>129</v>
      </c>
      <c r="E251" s="187" t="s">
        <v>367</v>
      </c>
      <c r="F251" s="188" t="s">
        <v>368</v>
      </c>
      <c r="G251" s="189" t="s">
        <v>178</v>
      </c>
      <c r="H251" s="190">
        <v>14.5</v>
      </c>
      <c r="I251" s="191"/>
      <c r="J251" s="192">
        <f>ROUND(I251*H251,2)</f>
        <v>0</v>
      </c>
      <c r="K251" s="188" t="s">
        <v>133</v>
      </c>
      <c r="L251" s="39"/>
      <c r="M251" s="193" t="s">
        <v>1</v>
      </c>
      <c r="N251" s="194" t="s">
        <v>43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134</v>
      </c>
      <c r="AT251" s="197" t="s">
        <v>129</v>
      </c>
      <c r="AU251" s="197" t="s">
        <v>88</v>
      </c>
      <c r="AY251" s="17" t="s">
        <v>127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86</v>
      </c>
      <c r="BK251" s="198">
        <f>ROUND(I251*H251,2)</f>
        <v>0</v>
      </c>
      <c r="BL251" s="17" t="s">
        <v>134</v>
      </c>
      <c r="BM251" s="197" t="s">
        <v>369</v>
      </c>
    </row>
    <row r="252" spans="1:65" s="12" customFormat="1" ht="22.9" customHeight="1">
      <c r="B252" s="170"/>
      <c r="C252" s="171"/>
      <c r="D252" s="172" t="s">
        <v>77</v>
      </c>
      <c r="E252" s="184" t="s">
        <v>370</v>
      </c>
      <c r="F252" s="184" t="s">
        <v>371</v>
      </c>
      <c r="G252" s="171"/>
      <c r="H252" s="171"/>
      <c r="I252" s="174"/>
      <c r="J252" s="185">
        <f>BK252</f>
        <v>0</v>
      </c>
      <c r="K252" s="171"/>
      <c r="L252" s="176"/>
      <c r="M252" s="177"/>
      <c r="N252" s="178"/>
      <c r="O252" s="178"/>
      <c r="P252" s="179">
        <f>P253</f>
        <v>0</v>
      </c>
      <c r="Q252" s="178"/>
      <c r="R252" s="179">
        <f>R253</f>
        <v>0</v>
      </c>
      <c r="S252" s="178"/>
      <c r="T252" s="180">
        <f>T253</f>
        <v>0</v>
      </c>
      <c r="AR252" s="181" t="s">
        <v>86</v>
      </c>
      <c r="AT252" s="182" t="s">
        <v>77</v>
      </c>
      <c r="AU252" s="182" t="s">
        <v>86</v>
      </c>
      <c r="AY252" s="181" t="s">
        <v>127</v>
      </c>
      <c r="BK252" s="183">
        <f>BK253</f>
        <v>0</v>
      </c>
    </row>
    <row r="253" spans="1:65" s="2" customFormat="1" ht="24.2" customHeight="1">
      <c r="A253" s="34"/>
      <c r="B253" s="35"/>
      <c r="C253" s="186" t="s">
        <v>372</v>
      </c>
      <c r="D253" s="186" t="s">
        <v>129</v>
      </c>
      <c r="E253" s="187" t="s">
        <v>373</v>
      </c>
      <c r="F253" s="188" t="s">
        <v>374</v>
      </c>
      <c r="G253" s="189" t="s">
        <v>178</v>
      </c>
      <c r="H253" s="190">
        <v>384.827</v>
      </c>
      <c r="I253" s="191"/>
      <c r="J253" s="192">
        <f>ROUND(I253*H253,2)</f>
        <v>0</v>
      </c>
      <c r="K253" s="188" t="s">
        <v>133</v>
      </c>
      <c r="L253" s="39"/>
      <c r="M253" s="242" t="s">
        <v>1</v>
      </c>
      <c r="N253" s="243" t="s">
        <v>43</v>
      </c>
      <c r="O253" s="244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134</v>
      </c>
      <c r="AT253" s="197" t="s">
        <v>129</v>
      </c>
      <c r="AU253" s="197" t="s">
        <v>88</v>
      </c>
      <c r="AY253" s="17" t="s">
        <v>127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86</v>
      </c>
      <c r="BK253" s="198">
        <f>ROUND(I253*H253,2)</f>
        <v>0</v>
      </c>
      <c r="BL253" s="17" t="s">
        <v>134</v>
      </c>
      <c r="BM253" s="197" t="s">
        <v>375</v>
      </c>
    </row>
    <row r="254" spans="1:65" s="2" customFormat="1" ht="6.95" customHeight="1">
      <c r="A254" s="34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39"/>
      <c r="M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</row>
  </sheetData>
  <sheetProtection algorithmName="SHA-512" hashValue="Ohvwtxfujow712m2882eF/2DgFBsl8pYhC4WsFSnFbQn5aXNg5MpRBDkbMa/jobbD/VJ6W3Tn9ttJYurMDrN8Q==" saltValue="BZOo7z6F9EdYuY1AY/VuchqiIdpSoFhAA/gCuoAb5xx8uvxnCK9aHTJBVcVtqDGtUhWvSC/iEufUMTS9TsrnPg==" spinCount="100000" sheet="1" objects="1" scenarios="1" formatColumns="0" formatRows="0" autoFilter="0"/>
  <autoFilter ref="C123:K253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9"/>
  <sheetViews>
    <sheetView showGridLines="0" topLeftCell="A105" workbookViewId="0">
      <selection activeCell="X142" sqref="X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Sídliště Lada - Stará Lada, Česká Lípa - stezka pro chodce a cyklisty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376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6. 8. 2020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36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42</v>
      </c>
      <c r="E33" s="112" t="s">
        <v>43</v>
      </c>
      <c r="F33" s="123">
        <f>ROUND((SUM(BE119:BE168)),  2)</f>
        <v>0</v>
      </c>
      <c r="G33" s="34"/>
      <c r="H33" s="34"/>
      <c r="I33" s="124">
        <v>0.21</v>
      </c>
      <c r="J33" s="123">
        <f>ROUND(((SUM(BE119:BE168))*I33),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44</v>
      </c>
      <c r="F34" s="123">
        <f>ROUND((SUM(BF119:BF168)),  2)</f>
        <v>0</v>
      </c>
      <c r="G34" s="34"/>
      <c r="H34" s="34"/>
      <c r="I34" s="124">
        <v>0.15</v>
      </c>
      <c r="J34" s="123">
        <f>ROUND(((SUM(BF119:BF168))*I34),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ROUND((SUM(BG119:BG168)),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ROUND((SUM(BH119:BH168)),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ROUND((SUM(BI119:BI168)),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9" t="str">
        <f>E7</f>
        <v>Sídliště Lada - Stará Lada, Česká Lípa - stezka pro chodce a cyklisty</v>
      </c>
      <c r="F85" s="290"/>
      <c r="G85" s="290"/>
      <c r="H85" s="2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SO 401 - Veřejné osvětlení</v>
      </c>
      <c r="F87" s="288"/>
      <c r="G87" s="288"/>
      <c r="H87" s="2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p.č. 5750/145, 5712/112 a 5712/133</v>
      </c>
      <c r="G89" s="36"/>
      <c r="H89" s="36"/>
      <c r="I89" s="29" t="s">
        <v>22</v>
      </c>
      <c r="J89" s="66" t="str">
        <f>IF(J12="","",J12)</f>
        <v>6. 8. 2020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Česká Lípa, nám. T.G.M č.p.1, 470 36 Česká L</v>
      </c>
      <c r="G91" s="36"/>
      <c r="H91" s="36"/>
      <c r="I91" s="29" t="s">
        <v>30</v>
      </c>
      <c r="J91" s="32" t="str">
        <f>E21</f>
        <v>ACTIV Projekce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Jan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377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9" customFormat="1" ht="24.95" customHeight="1">
      <c r="B98" s="147"/>
      <c r="C98" s="148"/>
      <c r="D98" s="149" t="s">
        <v>378</v>
      </c>
      <c r="E98" s="150"/>
      <c r="F98" s="150"/>
      <c r="G98" s="150"/>
      <c r="H98" s="150"/>
      <c r="I98" s="150"/>
      <c r="J98" s="151">
        <f>J147</f>
        <v>0</v>
      </c>
      <c r="K98" s="148"/>
      <c r="L98" s="152"/>
    </row>
    <row r="99" spans="1:31" s="10" customFormat="1" ht="19.899999999999999" customHeight="1">
      <c r="B99" s="153"/>
      <c r="C99" s="154"/>
      <c r="D99" s="155" t="s">
        <v>379</v>
      </c>
      <c r="E99" s="156"/>
      <c r="F99" s="156"/>
      <c r="G99" s="156"/>
      <c r="H99" s="156"/>
      <c r="I99" s="156"/>
      <c r="J99" s="157">
        <f>J161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112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9" t="str">
        <f>E7</f>
        <v>Sídliště Lada - Stará Lada, Česká Lípa - stezka pro chodce a cyklisty</v>
      </c>
      <c r="F109" s="290"/>
      <c r="G109" s="290"/>
      <c r="H109" s="290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58" t="str">
        <f>E9</f>
        <v>SO 401 - Veřejné osvětlení</v>
      </c>
      <c r="F111" s="288"/>
      <c r="G111" s="288"/>
      <c r="H111" s="288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p.č. 5750/145, 5712/112 a 5712/133</v>
      </c>
      <c r="G113" s="36"/>
      <c r="H113" s="36"/>
      <c r="I113" s="29" t="s">
        <v>22</v>
      </c>
      <c r="J113" s="66" t="str">
        <f>IF(J12="","",J12)</f>
        <v>6. 8. 2020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Město Česká Lípa, nám. T.G.M č.p.1, 470 36 Česká L</v>
      </c>
      <c r="G115" s="36"/>
      <c r="H115" s="36"/>
      <c r="I115" s="29" t="s">
        <v>30</v>
      </c>
      <c r="J115" s="32" t="str">
        <f>E21</f>
        <v>ACTIV Projekce s.r.o.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Jan Petr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113</v>
      </c>
      <c r="D118" s="162" t="s">
        <v>63</v>
      </c>
      <c r="E118" s="162" t="s">
        <v>59</v>
      </c>
      <c r="F118" s="162" t="s">
        <v>60</v>
      </c>
      <c r="G118" s="162" t="s">
        <v>114</v>
      </c>
      <c r="H118" s="162" t="s">
        <v>115</v>
      </c>
      <c r="I118" s="162" t="s">
        <v>116</v>
      </c>
      <c r="J118" s="162" t="s">
        <v>101</v>
      </c>
      <c r="K118" s="163" t="s">
        <v>117</v>
      </c>
      <c r="L118" s="164"/>
      <c r="M118" s="75" t="s">
        <v>1</v>
      </c>
      <c r="N118" s="76" t="s">
        <v>42</v>
      </c>
      <c r="O118" s="76" t="s">
        <v>118</v>
      </c>
      <c r="P118" s="76" t="s">
        <v>119</v>
      </c>
      <c r="Q118" s="76" t="s">
        <v>120</v>
      </c>
      <c r="R118" s="76" t="s">
        <v>121</v>
      </c>
      <c r="S118" s="76" t="s">
        <v>122</v>
      </c>
      <c r="T118" s="77" t="s">
        <v>123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124</v>
      </c>
      <c r="D119" s="36"/>
      <c r="E119" s="36"/>
      <c r="F119" s="36"/>
      <c r="G119" s="36"/>
      <c r="H119" s="36"/>
      <c r="I119" s="36"/>
      <c r="J119" s="165">
        <f>BK119</f>
        <v>0</v>
      </c>
      <c r="K119" s="36"/>
      <c r="L119" s="39"/>
      <c r="M119" s="78"/>
      <c r="N119" s="166"/>
      <c r="O119" s="79"/>
      <c r="P119" s="167">
        <f>P120+P147</f>
        <v>0</v>
      </c>
      <c r="Q119" s="79"/>
      <c r="R119" s="167">
        <f>R120+R147</f>
        <v>0</v>
      </c>
      <c r="S119" s="79"/>
      <c r="T119" s="168">
        <f>T120+T147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77</v>
      </c>
      <c r="AU119" s="17" t="s">
        <v>103</v>
      </c>
      <c r="BK119" s="169">
        <f>BK120+BK147</f>
        <v>0</v>
      </c>
    </row>
    <row r="120" spans="1:65" s="12" customFormat="1" ht="25.9" customHeight="1">
      <c r="B120" s="170"/>
      <c r="C120" s="171"/>
      <c r="D120" s="172" t="s">
        <v>77</v>
      </c>
      <c r="E120" s="173" t="s">
        <v>380</v>
      </c>
      <c r="F120" s="173" t="s">
        <v>381</v>
      </c>
      <c r="G120" s="171"/>
      <c r="H120" s="171"/>
      <c r="I120" s="174"/>
      <c r="J120" s="175">
        <f>BK120</f>
        <v>0</v>
      </c>
      <c r="K120" s="171"/>
      <c r="L120" s="176"/>
      <c r="M120" s="177"/>
      <c r="N120" s="178"/>
      <c r="O120" s="178"/>
      <c r="P120" s="179">
        <f>SUM(P121:P146)</f>
        <v>0</v>
      </c>
      <c r="Q120" s="178"/>
      <c r="R120" s="179">
        <f>SUM(R121:R146)</f>
        <v>0</v>
      </c>
      <c r="S120" s="178"/>
      <c r="T120" s="180">
        <f>SUM(T121:T146)</f>
        <v>0</v>
      </c>
      <c r="AR120" s="181" t="s">
        <v>86</v>
      </c>
      <c r="AT120" s="182" t="s">
        <v>77</v>
      </c>
      <c r="AU120" s="182" t="s">
        <v>78</v>
      </c>
      <c r="AY120" s="181" t="s">
        <v>127</v>
      </c>
      <c r="BK120" s="183">
        <f>SUM(BK121:BK146)</f>
        <v>0</v>
      </c>
    </row>
    <row r="121" spans="1:65" s="2" customFormat="1" ht="14.45" customHeight="1">
      <c r="A121" s="34"/>
      <c r="B121" s="35"/>
      <c r="C121" s="186" t="s">
        <v>86</v>
      </c>
      <c r="D121" s="186" t="s">
        <v>129</v>
      </c>
      <c r="E121" s="187" t="s">
        <v>382</v>
      </c>
      <c r="F121" s="188" t="s">
        <v>383</v>
      </c>
      <c r="G121" s="189" t="s">
        <v>328</v>
      </c>
      <c r="H121" s="190">
        <v>24</v>
      </c>
      <c r="I121" s="191"/>
      <c r="J121" s="192">
        <f t="shared" ref="J121:J146" si="0">ROUND(I121*H121,2)</f>
        <v>0</v>
      </c>
      <c r="K121" s="188" t="s">
        <v>1</v>
      </c>
      <c r="L121" s="39"/>
      <c r="M121" s="193" t="s">
        <v>1</v>
      </c>
      <c r="N121" s="194" t="s">
        <v>43</v>
      </c>
      <c r="O121" s="71"/>
      <c r="P121" s="195">
        <f t="shared" ref="P121:P146" si="1">O121*H121</f>
        <v>0</v>
      </c>
      <c r="Q121" s="195">
        <v>0</v>
      </c>
      <c r="R121" s="195">
        <f t="shared" ref="R121:R146" si="2">Q121*H121</f>
        <v>0</v>
      </c>
      <c r="S121" s="195">
        <v>0</v>
      </c>
      <c r="T121" s="196">
        <f t="shared" ref="T121:T146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134</v>
      </c>
      <c r="AT121" s="197" t="s">
        <v>129</v>
      </c>
      <c r="AU121" s="197" t="s">
        <v>86</v>
      </c>
      <c r="AY121" s="17" t="s">
        <v>127</v>
      </c>
      <c r="BE121" s="198">
        <f t="shared" ref="BE121:BE146" si="4">IF(N121="základní",J121,0)</f>
        <v>0</v>
      </c>
      <c r="BF121" s="198">
        <f t="shared" ref="BF121:BF146" si="5">IF(N121="snížená",J121,0)</f>
        <v>0</v>
      </c>
      <c r="BG121" s="198">
        <f t="shared" ref="BG121:BG146" si="6">IF(N121="zákl. přenesená",J121,0)</f>
        <v>0</v>
      </c>
      <c r="BH121" s="198">
        <f t="shared" ref="BH121:BH146" si="7">IF(N121="sníž. přenesená",J121,0)</f>
        <v>0</v>
      </c>
      <c r="BI121" s="198">
        <f t="shared" ref="BI121:BI146" si="8">IF(N121="nulová",J121,0)</f>
        <v>0</v>
      </c>
      <c r="BJ121" s="17" t="s">
        <v>86</v>
      </c>
      <c r="BK121" s="198">
        <f t="shared" ref="BK121:BK146" si="9">ROUND(I121*H121,2)</f>
        <v>0</v>
      </c>
      <c r="BL121" s="17" t="s">
        <v>134</v>
      </c>
      <c r="BM121" s="197" t="s">
        <v>88</v>
      </c>
    </row>
    <row r="122" spans="1:65" s="2" customFormat="1" ht="14.45" customHeight="1">
      <c r="A122" s="34"/>
      <c r="B122" s="35"/>
      <c r="C122" s="186" t="s">
        <v>88</v>
      </c>
      <c r="D122" s="186" t="s">
        <v>129</v>
      </c>
      <c r="E122" s="187" t="s">
        <v>384</v>
      </c>
      <c r="F122" s="188" t="s">
        <v>385</v>
      </c>
      <c r="G122" s="189" t="s">
        <v>328</v>
      </c>
      <c r="H122" s="190">
        <v>121</v>
      </c>
      <c r="I122" s="191"/>
      <c r="J122" s="192">
        <f t="shared" si="0"/>
        <v>0</v>
      </c>
      <c r="K122" s="188" t="s">
        <v>1</v>
      </c>
      <c r="L122" s="39"/>
      <c r="M122" s="193" t="s">
        <v>1</v>
      </c>
      <c r="N122" s="194" t="s">
        <v>43</v>
      </c>
      <c r="O122" s="71"/>
      <c r="P122" s="195">
        <f t="shared" si="1"/>
        <v>0</v>
      </c>
      <c r="Q122" s="195">
        <v>0</v>
      </c>
      <c r="R122" s="195">
        <f t="shared" si="2"/>
        <v>0</v>
      </c>
      <c r="S122" s="195">
        <v>0</v>
      </c>
      <c r="T122" s="196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134</v>
      </c>
      <c r="AT122" s="197" t="s">
        <v>129</v>
      </c>
      <c r="AU122" s="197" t="s">
        <v>86</v>
      </c>
      <c r="AY122" s="17" t="s">
        <v>127</v>
      </c>
      <c r="BE122" s="198">
        <f t="shared" si="4"/>
        <v>0</v>
      </c>
      <c r="BF122" s="198">
        <f t="shared" si="5"/>
        <v>0</v>
      </c>
      <c r="BG122" s="198">
        <f t="shared" si="6"/>
        <v>0</v>
      </c>
      <c r="BH122" s="198">
        <f t="shared" si="7"/>
        <v>0</v>
      </c>
      <c r="BI122" s="198">
        <f t="shared" si="8"/>
        <v>0</v>
      </c>
      <c r="BJ122" s="17" t="s">
        <v>86</v>
      </c>
      <c r="BK122" s="198">
        <f t="shared" si="9"/>
        <v>0</v>
      </c>
      <c r="BL122" s="17" t="s">
        <v>134</v>
      </c>
      <c r="BM122" s="197" t="s">
        <v>134</v>
      </c>
    </row>
    <row r="123" spans="1:65" s="2" customFormat="1" ht="14.45" customHeight="1">
      <c r="A123" s="34"/>
      <c r="B123" s="35"/>
      <c r="C123" s="186" t="s">
        <v>147</v>
      </c>
      <c r="D123" s="186" t="s">
        <v>129</v>
      </c>
      <c r="E123" s="187" t="s">
        <v>386</v>
      </c>
      <c r="F123" s="188" t="s">
        <v>387</v>
      </c>
      <c r="G123" s="189" t="s">
        <v>388</v>
      </c>
      <c r="H123" s="190">
        <v>9</v>
      </c>
      <c r="I123" s="191"/>
      <c r="J123" s="192">
        <f t="shared" si="0"/>
        <v>0</v>
      </c>
      <c r="K123" s="188" t="s">
        <v>1</v>
      </c>
      <c r="L123" s="39"/>
      <c r="M123" s="193" t="s">
        <v>1</v>
      </c>
      <c r="N123" s="194" t="s">
        <v>43</v>
      </c>
      <c r="O123" s="71"/>
      <c r="P123" s="195">
        <f t="shared" si="1"/>
        <v>0</v>
      </c>
      <c r="Q123" s="195">
        <v>0</v>
      </c>
      <c r="R123" s="195">
        <f t="shared" si="2"/>
        <v>0</v>
      </c>
      <c r="S123" s="195">
        <v>0</v>
      </c>
      <c r="T123" s="196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134</v>
      </c>
      <c r="AT123" s="197" t="s">
        <v>129</v>
      </c>
      <c r="AU123" s="197" t="s">
        <v>86</v>
      </c>
      <c r="AY123" s="17" t="s">
        <v>127</v>
      </c>
      <c r="BE123" s="198">
        <f t="shared" si="4"/>
        <v>0</v>
      </c>
      <c r="BF123" s="198">
        <f t="shared" si="5"/>
        <v>0</v>
      </c>
      <c r="BG123" s="198">
        <f t="shared" si="6"/>
        <v>0</v>
      </c>
      <c r="BH123" s="198">
        <f t="shared" si="7"/>
        <v>0</v>
      </c>
      <c r="BI123" s="198">
        <f t="shared" si="8"/>
        <v>0</v>
      </c>
      <c r="BJ123" s="17" t="s">
        <v>86</v>
      </c>
      <c r="BK123" s="198">
        <f t="shared" si="9"/>
        <v>0</v>
      </c>
      <c r="BL123" s="17" t="s">
        <v>134</v>
      </c>
      <c r="BM123" s="197" t="s">
        <v>165</v>
      </c>
    </row>
    <row r="124" spans="1:65" s="2" customFormat="1" ht="14.45" customHeight="1">
      <c r="A124" s="34"/>
      <c r="B124" s="35"/>
      <c r="C124" s="186" t="s">
        <v>134</v>
      </c>
      <c r="D124" s="186" t="s">
        <v>129</v>
      </c>
      <c r="E124" s="187" t="s">
        <v>389</v>
      </c>
      <c r="F124" s="188" t="s">
        <v>390</v>
      </c>
      <c r="G124" s="189" t="s">
        <v>388</v>
      </c>
      <c r="H124" s="190">
        <v>27</v>
      </c>
      <c r="I124" s="191"/>
      <c r="J124" s="192">
        <f t="shared" si="0"/>
        <v>0</v>
      </c>
      <c r="K124" s="188" t="s">
        <v>1</v>
      </c>
      <c r="L124" s="39"/>
      <c r="M124" s="193" t="s">
        <v>1</v>
      </c>
      <c r="N124" s="194" t="s">
        <v>43</v>
      </c>
      <c r="O124" s="71"/>
      <c r="P124" s="195">
        <f t="shared" si="1"/>
        <v>0</v>
      </c>
      <c r="Q124" s="195">
        <v>0</v>
      </c>
      <c r="R124" s="195">
        <f t="shared" si="2"/>
        <v>0</v>
      </c>
      <c r="S124" s="195">
        <v>0</v>
      </c>
      <c r="T124" s="196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134</v>
      </c>
      <c r="AT124" s="197" t="s">
        <v>129</v>
      </c>
      <c r="AU124" s="197" t="s">
        <v>86</v>
      </c>
      <c r="AY124" s="17" t="s">
        <v>127</v>
      </c>
      <c r="BE124" s="198">
        <f t="shared" si="4"/>
        <v>0</v>
      </c>
      <c r="BF124" s="198">
        <f t="shared" si="5"/>
        <v>0</v>
      </c>
      <c r="BG124" s="198">
        <f t="shared" si="6"/>
        <v>0</v>
      </c>
      <c r="BH124" s="198">
        <f t="shared" si="7"/>
        <v>0</v>
      </c>
      <c r="BI124" s="198">
        <f t="shared" si="8"/>
        <v>0</v>
      </c>
      <c r="BJ124" s="17" t="s">
        <v>86</v>
      </c>
      <c r="BK124" s="198">
        <f t="shared" si="9"/>
        <v>0</v>
      </c>
      <c r="BL124" s="17" t="s">
        <v>134</v>
      </c>
      <c r="BM124" s="197" t="s">
        <v>144</v>
      </c>
    </row>
    <row r="125" spans="1:65" s="2" customFormat="1" ht="24.2" customHeight="1">
      <c r="A125" s="34"/>
      <c r="B125" s="35"/>
      <c r="C125" s="186" t="s">
        <v>159</v>
      </c>
      <c r="D125" s="186" t="s">
        <v>129</v>
      </c>
      <c r="E125" s="187" t="s">
        <v>391</v>
      </c>
      <c r="F125" s="188" t="s">
        <v>392</v>
      </c>
      <c r="G125" s="189" t="s">
        <v>388</v>
      </c>
      <c r="H125" s="190">
        <v>3</v>
      </c>
      <c r="I125" s="191"/>
      <c r="J125" s="192">
        <f t="shared" si="0"/>
        <v>0</v>
      </c>
      <c r="K125" s="188" t="s">
        <v>1</v>
      </c>
      <c r="L125" s="39"/>
      <c r="M125" s="193" t="s">
        <v>1</v>
      </c>
      <c r="N125" s="194" t="s">
        <v>43</v>
      </c>
      <c r="O125" s="71"/>
      <c r="P125" s="195">
        <f t="shared" si="1"/>
        <v>0</v>
      </c>
      <c r="Q125" s="195">
        <v>0</v>
      </c>
      <c r="R125" s="195">
        <f t="shared" si="2"/>
        <v>0</v>
      </c>
      <c r="S125" s="195">
        <v>0</v>
      </c>
      <c r="T125" s="19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134</v>
      </c>
      <c r="AT125" s="197" t="s">
        <v>129</v>
      </c>
      <c r="AU125" s="197" t="s">
        <v>86</v>
      </c>
      <c r="AY125" s="17" t="s">
        <v>127</v>
      </c>
      <c r="BE125" s="198">
        <f t="shared" si="4"/>
        <v>0</v>
      </c>
      <c r="BF125" s="198">
        <f t="shared" si="5"/>
        <v>0</v>
      </c>
      <c r="BG125" s="198">
        <f t="shared" si="6"/>
        <v>0</v>
      </c>
      <c r="BH125" s="198">
        <f t="shared" si="7"/>
        <v>0</v>
      </c>
      <c r="BI125" s="198">
        <f t="shared" si="8"/>
        <v>0</v>
      </c>
      <c r="BJ125" s="17" t="s">
        <v>86</v>
      </c>
      <c r="BK125" s="198">
        <f t="shared" si="9"/>
        <v>0</v>
      </c>
      <c r="BL125" s="17" t="s">
        <v>134</v>
      </c>
      <c r="BM125" s="197" t="s">
        <v>187</v>
      </c>
    </row>
    <row r="126" spans="1:65" s="2" customFormat="1" ht="24.2" customHeight="1">
      <c r="A126" s="34"/>
      <c r="B126" s="35"/>
      <c r="C126" s="186" t="s">
        <v>144</v>
      </c>
      <c r="D126" s="186" t="s">
        <v>129</v>
      </c>
      <c r="E126" s="187" t="s">
        <v>393</v>
      </c>
      <c r="F126" s="188" t="s">
        <v>394</v>
      </c>
      <c r="G126" s="189" t="s">
        <v>388</v>
      </c>
      <c r="H126" s="190">
        <v>3</v>
      </c>
      <c r="I126" s="191"/>
      <c r="J126" s="192">
        <f t="shared" si="0"/>
        <v>0</v>
      </c>
      <c r="K126" s="188" t="s">
        <v>1</v>
      </c>
      <c r="L126" s="39"/>
      <c r="M126" s="193" t="s">
        <v>1</v>
      </c>
      <c r="N126" s="194" t="s">
        <v>43</v>
      </c>
      <c r="O126" s="71"/>
      <c r="P126" s="195">
        <f t="shared" si="1"/>
        <v>0</v>
      </c>
      <c r="Q126" s="195">
        <v>0</v>
      </c>
      <c r="R126" s="195">
        <f t="shared" si="2"/>
        <v>0</v>
      </c>
      <c r="S126" s="195">
        <v>0</v>
      </c>
      <c r="T126" s="19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134</v>
      </c>
      <c r="AT126" s="197" t="s">
        <v>129</v>
      </c>
      <c r="AU126" s="197" t="s">
        <v>86</v>
      </c>
      <c r="AY126" s="17" t="s">
        <v>127</v>
      </c>
      <c r="BE126" s="198">
        <f t="shared" si="4"/>
        <v>0</v>
      </c>
      <c r="BF126" s="198">
        <f t="shared" si="5"/>
        <v>0</v>
      </c>
      <c r="BG126" s="198">
        <f t="shared" si="6"/>
        <v>0</v>
      </c>
      <c r="BH126" s="198">
        <f t="shared" si="7"/>
        <v>0</v>
      </c>
      <c r="BI126" s="198">
        <f t="shared" si="8"/>
        <v>0</v>
      </c>
      <c r="BJ126" s="17" t="s">
        <v>86</v>
      </c>
      <c r="BK126" s="198">
        <f t="shared" si="9"/>
        <v>0</v>
      </c>
      <c r="BL126" s="17" t="s">
        <v>134</v>
      </c>
      <c r="BM126" s="197" t="s">
        <v>197</v>
      </c>
    </row>
    <row r="127" spans="1:65" s="2" customFormat="1" ht="14.45" customHeight="1">
      <c r="A127" s="34"/>
      <c r="B127" s="35"/>
      <c r="C127" s="186" t="s">
        <v>193</v>
      </c>
      <c r="D127" s="186" t="s">
        <v>129</v>
      </c>
      <c r="E127" s="187" t="s">
        <v>395</v>
      </c>
      <c r="F127" s="188" t="s">
        <v>396</v>
      </c>
      <c r="G127" s="189" t="s">
        <v>388</v>
      </c>
      <c r="H127" s="190">
        <v>3</v>
      </c>
      <c r="I127" s="191"/>
      <c r="J127" s="192">
        <f t="shared" si="0"/>
        <v>0</v>
      </c>
      <c r="K127" s="188" t="s">
        <v>1</v>
      </c>
      <c r="L127" s="39"/>
      <c r="M127" s="193" t="s">
        <v>1</v>
      </c>
      <c r="N127" s="194" t="s">
        <v>43</v>
      </c>
      <c r="O127" s="71"/>
      <c r="P127" s="195">
        <f t="shared" si="1"/>
        <v>0</v>
      </c>
      <c r="Q127" s="195">
        <v>0</v>
      </c>
      <c r="R127" s="195">
        <f t="shared" si="2"/>
        <v>0</v>
      </c>
      <c r="S127" s="195">
        <v>0</v>
      </c>
      <c r="T127" s="19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134</v>
      </c>
      <c r="AT127" s="197" t="s">
        <v>129</v>
      </c>
      <c r="AU127" s="197" t="s">
        <v>86</v>
      </c>
      <c r="AY127" s="17" t="s">
        <v>127</v>
      </c>
      <c r="BE127" s="198">
        <f t="shared" si="4"/>
        <v>0</v>
      </c>
      <c r="BF127" s="198">
        <f t="shared" si="5"/>
        <v>0</v>
      </c>
      <c r="BG127" s="198">
        <f t="shared" si="6"/>
        <v>0</v>
      </c>
      <c r="BH127" s="198">
        <f t="shared" si="7"/>
        <v>0</v>
      </c>
      <c r="BI127" s="198">
        <f t="shared" si="8"/>
        <v>0</v>
      </c>
      <c r="BJ127" s="17" t="s">
        <v>86</v>
      </c>
      <c r="BK127" s="198">
        <f t="shared" si="9"/>
        <v>0</v>
      </c>
      <c r="BL127" s="17" t="s">
        <v>134</v>
      </c>
      <c r="BM127" s="197" t="s">
        <v>207</v>
      </c>
    </row>
    <row r="128" spans="1:65" s="2" customFormat="1" ht="14.45" customHeight="1">
      <c r="A128" s="34"/>
      <c r="B128" s="35"/>
      <c r="C128" s="186" t="s">
        <v>8</v>
      </c>
      <c r="D128" s="186" t="s">
        <v>129</v>
      </c>
      <c r="E128" s="187" t="s">
        <v>397</v>
      </c>
      <c r="F128" s="188" t="s">
        <v>398</v>
      </c>
      <c r="G128" s="189" t="s">
        <v>388</v>
      </c>
      <c r="H128" s="190">
        <v>3</v>
      </c>
      <c r="I128" s="191"/>
      <c r="J128" s="192">
        <f t="shared" si="0"/>
        <v>0</v>
      </c>
      <c r="K128" s="188" t="s">
        <v>1</v>
      </c>
      <c r="L128" s="39"/>
      <c r="M128" s="193" t="s">
        <v>1</v>
      </c>
      <c r="N128" s="194" t="s">
        <v>43</v>
      </c>
      <c r="O128" s="71"/>
      <c r="P128" s="195">
        <f t="shared" si="1"/>
        <v>0</v>
      </c>
      <c r="Q128" s="195">
        <v>0</v>
      </c>
      <c r="R128" s="195">
        <f t="shared" si="2"/>
        <v>0</v>
      </c>
      <c r="S128" s="195">
        <v>0</v>
      </c>
      <c r="T128" s="19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134</v>
      </c>
      <c r="AT128" s="197" t="s">
        <v>129</v>
      </c>
      <c r="AU128" s="197" t="s">
        <v>86</v>
      </c>
      <c r="AY128" s="17" t="s">
        <v>127</v>
      </c>
      <c r="BE128" s="198">
        <f t="shared" si="4"/>
        <v>0</v>
      </c>
      <c r="BF128" s="198">
        <f t="shared" si="5"/>
        <v>0</v>
      </c>
      <c r="BG128" s="198">
        <f t="shared" si="6"/>
        <v>0</v>
      </c>
      <c r="BH128" s="198">
        <f t="shared" si="7"/>
        <v>0</v>
      </c>
      <c r="BI128" s="198">
        <f t="shared" si="8"/>
        <v>0</v>
      </c>
      <c r="BJ128" s="17" t="s">
        <v>86</v>
      </c>
      <c r="BK128" s="198">
        <f t="shared" si="9"/>
        <v>0</v>
      </c>
      <c r="BL128" s="17" t="s">
        <v>134</v>
      </c>
      <c r="BM128" s="197" t="s">
        <v>215</v>
      </c>
    </row>
    <row r="129" spans="1:65" s="2" customFormat="1" ht="14.45" customHeight="1">
      <c r="A129" s="34"/>
      <c r="B129" s="35"/>
      <c r="C129" s="186" t="s">
        <v>215</v>
      </c>
      <c r="D129" s="186" t="s">
        <v>129</v>
      </c>
      <c r="E129" s="187" t="s">
        <v>399</v>
      </c>
      <c r="F129" s="188" t="s">
        <v>400</v>
      </c>
      <c r="G129" s="189" t="s">
        <v>388</v>
      </c>
      <c r="H129" s="190">
        <v>1</v>
      </c>
      <c r="I129" s="191"/>
      <c r="J129" s="192">
        <f t="shared" si="0"/>
        <v>0</v>
      </c>
      <c r="K129" s="188" t="s">
        <v>1</v>
      </c>
      <c r="L129" s="39"/>
      <c r="M129" s="193" t="s">
        <v>1</v>
      </c>
      <c r="N129" s="194" t="s">
        <v>43</v>
      </c>
      <c r="O129" s="71"/>
      <c r="P129" s="195">
        <f t="shared" si="1"/>
        <v>0</v>
      </c>
      <c r="Q129" s="195">
        <v>0</v>
      </c>
      <c r="R129" s="195">
        <f t="shared" si="2"/>
        <v>0</v>
      </c>
      <c r="S129" s="195">
        <v>0</v>
      </c>
      <c r="T129" s="19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134</v>
      </c>
      <c r="AT129" s="197" t="s">
        <v>129</v>
      </c>
      <c r="AU129" s="197" t="s">
        <v>86</v>
      </c>
      <c r="AY129" s="17" t="s">
        <v>127</v>
      </c>
      <c r="BE129" s="198">
        <f t="shared" si="4"/>
        <v>0</v>
      </c>
      <c r="BF129" s="198">
        <f t="shared" si="5"/>
        <v>0</v>
      </c>
      <c r="BG129" s="198">
        <f t="shared" si="6"/>
        <v>0</v>
      </c>
      <c r="BH129" s="198">
        <f t="shared" si="7"/>
        <v>0</v>
      </c>
      <c r="BI129" s="198">
        <f t="shared" si="8"/>
        <v>0</v>
      </c>
      <c r="BJ129" s="17" t="s">
        <v>86</v>
      </c>
      <c r="BK129" s="198">
        <f t="shared" si="9"/>
        <v>0</v>
      </c>
      <c r="BL129" s="17" t="s">
        <v>134</v>
      </c>
      <c r="BM129" s="197" t="s">
        <v>228</v>
      </c>
    </row>
    <row r="130" spans="1:65" s="2" customFormat="1" ht="14.45" customHeight="1">
      <c r="A130" s="34"/>
      <c r="B130" s="35"/>
      <c r="C130" s="186" t="s">
        <v>221</v>
      </c>
      <c r="D130" s="186" t="s">
        <v>129</v>
      </c>
      <c r="E130" s="187" t="s">
        <v>401</v>
      </c>
      <c r="F130" s="188" t="s">
        <v>402</v>
      </c>
      <c r="G130" s="189" t="s">
        <v>388</v>
      </c>
      <c r="H130" s="190">
        <v>3</v>
      </c>
      <c r="I130" s="191"/>
      <c r="J130" s="192">
        <f t="shared" si="0"/>
        <v>0</v>
      </c>
      <c r="K130" s="188" t="s">
        <v>1</v>
      </c>
      <c r="L130" s="39"/>
      <c r="M130" s="193" t="s">
        <v>1</v>
      </c>
      <c r="N130" s="194" t="s">
        <v>43</v>
      </c>
      <c r="O130" s="71"/>
      <c r="P130" s="195">
        <f t="shared" si="1"/>
        <v>0</v>
      </c>
      <c r="Q130" s="195">
        <v>0</v>
      </c>
      <c r="R130" s="195">
        <f t="shared" si="2"/>
        <v>0</v>
      </c>
      <c r="S130" s="195">
        <v>0</v>
      </c>
      <c r="T130" s="19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134</v>
      </c>
      <c r="AT130" s="197" t="s">
        <v>129</v>
      </c>
      <c r="AU130" s="197" t="s">
        <v>86</v>
      </c>
      <c r="AY130" s="17" t="s">
        <v>127</v>
      </c>
      <c r="BE130" s="198">
        <f t="shared" si="4"/>
        <v>0</v>
      </c>
      <c r="BF130" s="198">
        <f t="shared" si="5"/>
        <v>0</v>
      </c>
      <c r="BG130" s="198">
        <f t="shared" si="6"/>
        <v>0</v>
      </c>
      <c r="BH130" s="198">
        <f t="shared" si="7"/>
        <v>0</v>
      </c>
      <c r="BI130" s="198">
        <f t="shared" si="8"/>
        <v>0</v>
      </c>
      <c r="BJ130" s="17" t="s">
        <v>86</v>
      </c>
      <c r="BK130" s="198">
        <f t="shared" si="9"/>
        <v>0</v>
      </c>
      <c r="BL130" s="17" t="s">
        <v>134</v>
      </c>
      <c r="BM130" s="197" t="s">
        <v>237</v>
      </c>
    </row>
    <row r="131" spans="1:65" s="2" customFormat="1" ht="14.45" customHeight="1">
      <c r="A131" s="34"/>
      <c r="B131" s="35"/>
      <c r="C131" s="186" t="s">
        <v>228</v>
      </c>
      <c r="D131" s="186" t="s">
        <v>129</v>
      </c>
      <c r="E131" s="187" t="s">
        <v>403</v>
      </c>
      <c r="F131" s="188" t="s">
        <v>404</v>
      </c>
      <c r="G131" s="189" t="s">
        <v>328</v>
      </c>
      <c r="H131" s="190">
        <v>121</v>
      </c>
      <c r="I131" s="191"/>
      <c r="J131" s="192">
        <f t="shared" si="0"/>
        <v>0</v>
      </c>
      <c r="K131" s="188" t="s">
        <v>1</v>
      </c>
      <c r="L131" s="39"/>
      <c r="M131" s="193" t="s">
        <v>1</v>
      </c>
      <c r="N131" s="194" t="s">
        <v>43</v>
      </c>
      <c r="O131" s="71"/>
      <c r="P131" s="195">
        <f t="shared" si="1"/>
        <v>0</v>
      </c>
      <c r="Q131" s="195">
        <v>0</v>
      </c>
      <c r="R131" s="195">
        <f t="shared" si="2"/>
        <v>0</v>
      </c>
      <c r="S131" s="195">
        <v>0</v>
      </c>
      <c r="T131" s="19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134</v>
      </c>
      <c r="AT131" s="197" t="s">
        <v>129</v>
      </c>
      <c r="AU131" s="197" t="s">
        <v>86</v>
      </c>
      <c r="AY131" s="17" t="s">
        <v>127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7" t="s">
        <v>86</v>
      </c>
      <c r="BK131" s="198">
        <f t="shared" si="9"/>
        <v>0</v>
      </c>
      <c r="BL131" s="17" t="s">
        <v>134</v>
      </c>
      <c r="BM131" s="197" t="s">
        <v>247</v>
      </c>
    </row>
    <row r="132" spans="1:65" s="2" customFormat="1" ht="14.45" customHeight="1">
      <c r="A132" s="34"/>
      <c r="B132" s="35"/>
      <c r="C132" s="186" t="s">
        <v>232</v>
      </c>
      <c r="D132" s="186" t="s">
        <v>129</v>
      </c>
      <c r="E132" s="187" t="s">
        <v>405</v>
      </c>
      <c r="F132" s="188" t="s">
        <v>406</v>
      </c>
      <c r="G132" s="189" t="s">
        <v>328</v>
      </c>
      <c r="H132" s="190">
        <v>6</v>
      </c>
      <c r="I132" s="191"/>
      <c r="J132" s="192">
        <f t="shared" si="0"/>
        <v>0</v>
      </c>
      <c r="K132" s="188" t="s">
        <v>1</v>
      </c>
      <c r="L132" s="39"/>
      <c r="M132" s="193" t="s">
        <v>1</v>
      </c>
      <c r="N132" s="194" t="s">
        <v>43</v>
      </c>
      <c r="O132" s="71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134</v>
      </c>
      <c r="AT132" s="197" t="s">
        <v>129</v>
      </c>
      <c r="AU132" s="197" t="s">
        <v>86</v>
      </c>
      <c r="AY132" s="17" t="s">
        <v>127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7" t="s">
        <v>86</v>
      </c>
      <c r="BK132" s="198">
        <f t="shared" si="9"/>
        <v>0</v>
      </c>
      <c r="BL132" s="17" t="s">
        <v>134</v>
      </c>
      <c r="BM132" s="197" t="s">
        <v>257</v>
      </c>
    </row>
    <row r="133" spans="1:65" s="2" customFormat="1" ht="14.45" customHeight="1">
      <c r="A133" s="34"/>
      <c r="B133" s="35"/>
      <c r="C133" s="186" t="s">
        <v>237</v>
      </c>
      <c r="D133" s="186" t="s">
        <v>129</v>
      </c>
      <c r="E133" s="187" t="s">
        <v>407</v>
      </c>
      <c r="F133" s="188" t="s">
        <v>408</v>
      </c>
      <c r="G133" s="189" t="s">
        <v>328</v>
      </c>
      <c r="H133" s="190">
        <v>110</v>
      </c>
      <c r="I133" s="191"/>
      <c r="J133" s="192">
        <f t="shared" si="0"/>
        <v>0</v>
      </c>
      <c r="K133" s="188" t="s">
        <v>1</v>
      </c>
      <c r="L133" s="39"/>
      <c r="M133" s="193" t="s">
        <v>1</v>
      </c>
      <c r="N133" s="194" t="s">
        <v>43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134</v>
      </c>
      <c r="AT133" s="197" t="s">
        <v>129</v>
      </c>
      <c r="AU133" s="197" t="s">
        <v>86</v>
      </c>
      <c r="AY133" s="17" t="s">
        <v>127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7" t="s">
        <v>86</v>
      </c>
      <c r="BK133" s="198">
        <f t="shared" si="9"/>
        <v>0</v>
      </c>
      <c r="BL133" s="17" t="s">
        <v>134</v>
      </c>
      <c r="BM133" s="197" t="s">
        <v>264</v>
      </c>
    </row>
    <row r="134" spans="1:65" s="2" customFormat="1" ht="14.45" customHeight="1">
      <c r="A134" s="34"/>
      <c r="B134" s="35"/>
      <c r="C134" s="186" t="s">
        <v>7</v>
      </c>
      <c r="D134" s="186" t="s">
        <v>129</v>
      </c>
      <c r="E134" s="187" t="s">
        <v>409</v>
      </c>
      <c r="F134" s="188" t="s">
        <v>410</v>
      </c>
      <c r="G134" s="189" t="s">
        <v>328</v>
      </c>
      <c r="H134" s="190">
        <v>3</v>
      </c>
      <c r="I134" s="191"/>
      <c r="J134" s="192">
        <f t="shared" si="0"/>
        <v>0</v>
      </c>
      <c r="K134" s="188" t="s">
        <v>1</v>
      </c>
      <c r="L134" s="39"/>
      <c r="M134" s="193" t="s">
        <v>1</v>
      </c>
      <c r="N134" s="194" t="s">
        <v>43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134</v>
      </c>
      <c r="AT134" s="197" t="s">
        <v>129</v>
      </c>
      <c r="AU134" s="197" t="s">
        <v>86</v>
      </c>
      <c r="AY134" s="17" t="s">
        <v>127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7" t="s">
        <v>86</v>
      </c>
      <c r="BK134" s="198">
        <f t="shared" si="9"/>
        <v>0</v>
      </c>
      <c r="BL134" s="17" t="s">
        <v>134</v>
      </c>
      <c r="BM134" s="197" t="s">
        <v>272</v>
      </c>
    </row>
    <row r="135" spans="1:65" s="2" customFormat="1" ht="14.45" customHeight="1">
      <c r="A135" s="34"/>
      <c r="B135" s="35"/>
      <c r="C135" s="186" t="s">
        <v>247</v>
      </c>
      <c r="D135" s="186" t="s">
        <v>129</v>
      </c>
      <c r="E135" s="187" t="s">
        <v>411</v>
      </c>
      <c r="F135" s="188" t="s">
        <v>412</v>
      </c>
      <c r="G135" s="189" t="s">
        <v>328</v>
      </c>
      <c r="H135" s="190">
        <v>24</v>
      </c>
      <c r="I135" s="191"/>
      <c r="J135" s="192">
        <f t="shared" si="0"/>
        <v>0</v>
      </c>
      <c r="K135" s="188" t="s">
        <v>1</v>
      </c>
      <c r="L135" s="39"/>
      <c r="M135" s="193" t="s">
        <v>1</v>
      </c>
      <c r="N135" s="194" t="s">
        <v>43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134</v>
      </c>
      <c r="AT135" s="197" t="s">
        <v>129</v>
      </c>
      <c r="AU135" s="197" t="s">
        <v>86</v>
      </c>
      <c r="AY135" s="17" t="s">
        <v>127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86</v>
      </c>
      <c r="BK135" s="198">
        <f t="shared" si="9"/>
        <v>0</v>
      </c>
      <c r="BL135" s="17" t="s">
        <v>134</v>
      </c>
      <c r="BM135" s="197" t="s">
        <v>164</v>
      </c>
    </row>
    <row r="136" spans="1:65" s="2" customFormat="1" ht="14.45" customHeight="1">
      <c r="A136" s="34"/>
      <c r="B136" s="35"/>
      <c r="C136" s="186" t="s">
        <v>252</v>
      </c>
      <c r="D136" s="186" t="s">
        <v>129</v>
      </c>
      <c r="E136" s="187" t="s">
        <v>413</v>
      </c>
      <c r="F136" s="188" t="s">
        <v>414</v>
      </c>
      <c r="G136" s="189" t="s">
        <v>328</v>
      </c>
      <c r="H136" s="190">
        <v>121</v>
      </c>
      <c r="I136" s="191"/>
      <c r="J136" s="192">
        <f t="shared" si="0"/>
        <v>0</v>
      </c>
      <c r="K136" s="188" t="s">
        <v>1</v>
      </c>
      <c r="L136" s="39"/>
      <c r="M136" s="193" t="s">
        <v>1</v>
      </c>
      <c r="N136" s="194" t="s">
        <v>43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134</v>
      </c>
      <c r="AT136" s="197" t="s">
        <v>129</v>
      </c>
      <c r="AU136" s="197" t="s">
        <v>86</v>
      </c>
      <c r="AY136" s="17" t="s">
        <v>127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86</v>
      </c>
      <c r="BK136" s="198">
        <f t="shared" si="9"/>
        <v>0</v>
      </c>
      <c r="BL136" s="17" t="s">
        <v>134</v>
      </c>
      <c r="BM136" s="197" t="s">
        <v>289</v>
      </c>
    </row>
    <row r="137" spans="1:65" s="2" customFormat="1" ht="14.45" customHeight="1">
      <c r="A137" s="34"/>
      <c r="B137" s="35"/>
      <c r="C137" s="186" t="s">
        <v>257</v>
      </c>
      <c r="D137" s="186" t="s">
        <v>129</v>
      </c>
      <c r="E137" s="187" t="s">
        <v>415</v>
      </c>
      <c r="F137" s="188" t="s">
        <v>416</v>
      </c>
      <c r="G137" s="189" t="s">
        <v>173</v>
      </c>
      <c r="H137" s="190">
        <v>1.2</v>
      </c>
      <c r="I137" s="191"/>
      <c r="J137" s="192">
        <f t="shared" si="0"/>
        <v>0</v>
      </c>
      <c r="K137" s="188" t="s">
        <v>1</v>
      </c>
      <c r="L137" s="39"/>
      <c r="M137" s="193" t="s">
        <v>1</v>
      </c>
      <c r="N137" s="194" t="s">
        <v>43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134</v>
      </c>
      <c r="AT137" s="197" t="s">
        <v>129</v>
      </c>
      <c r="AU137" s="197" t="s">
        <v>86</v>
      </c>
      <c r="AY137" s="17" t="s">
        <v>127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7" t="s">
        <v>86</v>
      </c>
      <c r="BK137" s="198">
        <f t="shared" si="9"/>
        <v>0</v>
      </c>
      <c r="BL137" s="17" t="s">
        <v>134</v>
      </c>
      <c r="BM137" s="197" t="s">
        <v>300</v>
      </c>
    </row>
    <row r="138" spans="1:65" s="2" customFormat="1" ht="14.45" customHeight="1">
      <c r="A138" s="34"/>
      <c r="B138" s="35"/>
      <c r="C138" s="186" t="s">
        <v>186</v>
      </c>
      <c r="D138" s="186" t="s">
        <v>129</v>
      </c>
      <c r="E138" s="187" t="s">
        <v>417</v>
      </c>
      <c r="F138" s="188" t="s">
        <v>418</v>
      </c>
      <c r="G138" s="189" t="s">
        <v>388</v>
      </c>
      <c r="H138" s="190">
        <v>3</v>
      </c>
      <c r="I138" s="191"/>
      <c r="J138" s="192">
        <f t="shared" si="0"/>
        <v>0</v>
      </c>
      <c r="K138" s="188" t="s">
        <v>1</v>
      </c>
      <c r="L138" s="39"/>
      <c r="M138" s="193" t="s">
        <v>1</v>
      </c>
      <c r="N138" s="194" t="s">
        <v>43</v>
      </c>
      <c r="O138" s="71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134</v>
      </c>
      <c r="AT138" s="197" t="s">
        <v>129</v>
      </c>
      <c r="AU138" s="197" t="s">
        <v>86</v>
      </c>
      <c r="AY138" s="17" t="s">
        <v>127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7" t="s">
        <v>86</v>
      </c>
      <c r="BK138" s="198">
        <f t="shared" si="9"/>
        <v>0</v>
      </c>
      <c r="BL138" s="17" t="s">
        <v>134</v>
      </c>
      <c r="BM138" s="197" t="s">
        <v>309</v>
      </c>
    </row>
    <row r="139" spans="1:65" s="2" customFormat="1" ht="14.45" customHeight="1">
      <c r="A139" s="34"/>
      <c r="B139" s="35"/>
      <c r="C139" s="186" t="s">
        <v>264</v>
      </c>
      <c r="D139" s="186" t="s">
        <v>129</v>
      </c>
      <c r="E139" s="187" t="s">
        <v>419</v>
      </c>
      <c r="F139" s="188" t="s">
        <v>420</v>
      </c>
      <c r="G139" s="189" t="s">
        <v>388</v>
      </c>
      <c r="H139" s="190">
        <v>3</v>
      </c>
      <c r="I139" s="191"/>
      <c r="J139" s="192">
        <f t="shared" si="0"/>
        <v>0</v>
      </c>
      <c r="K139" s="188" t="s">
        <v>1</v>
      </c>
      <c r="L139" s="39"/>
      <c r="M139" s="193" t="s">
        <v>1</v>
      </c>
      <c r="N139" s="194" t="s">
        <v>43</v>
      </c>
      <c r="O139" s="71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134</v>
      </c>
      <c r="AT139" s="197" t="s">
        <v>129</v>
      </c>
      <c r="AU139" s="197" t="s">
        <v>86</v>
      </c>
      <c r="AY139" s="17" t="s">
        <v>127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7" t="s">
        <v>86</v>
      </c>
      <c r="BK139" s="198">
        <f t="shared" si="9"/>
        <v>0</v>
      </c>
      <c r="BL139" s="17" t="s">
        <v>134</v>
      </c>
      <c r="BM139" s="197" t="s">
        <v>317</v>
      </c>
    </row>
    <row r="140" spans="1:65" s="2" customFormat="1" ht="14.45" customHeight="1">
      <c r="A140" s="34"/>
      <c r="B140" s="35"/>
      <c r="C140" s="186" t="s">
        <v>268</v>
      </c>
      <c r="D140" s="186" t="s">
        <v>129</v>
      </c>
      <c r="E140" s="187" t="s">
        <v>421</v>
      </c>
      <c r="F140" s="188" t="s">
        <v>422</v>
      </c>
      <c r="G140" s="189" t="s">
        <v>173</v>
      </c>
      <c r="H140" s="190">
        <v>9.6</v>
      </c>
      <c r="I140" s="191"/>
      <c r="J140" s="192">
        <f t="shared" si="0"/>
        <v>0</v>
      </c>
      <c r="K140" s="188" t="s">
        <v>1</v>
      </c>
      <c r="L140" s="39"/>
      <c r="M140" s="193" t="s">
        <v>1</v>
      </c>
      <c r="N140" s="194" t="s">
        <v>43</v>
      </c>
      <c r="O140" s="71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134</v>
      </c>
      <c r="AT140" s="197" t="s">
        <v>129</v>
      </c>
      <c r="AU140" s="197" t="s">
        <v>86</v>
      </c>
      <c r="AY140" s="17" t="s">
        <v>127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7" t="s">
        <v>86</v>
      </c>
      <c r="BK140" s="198">
        <f t="shared" si="9"/>
        <v>0</v>
      </c>
      <c r="BL140" s="17" t="s">
        <v>134</v>
      </c>
      <c r="BM140" s="197" t="s">
        <v>325</v>
      </c>
    </row>
    <row r="141" spans="1:65" s="2" customFormat="1" ht="24.2" customHeight="1">
      <c r="A141" s="34"/>
      <c r="B141" s="35"/>
      <c r="C141" s="186" t="s">
        <v>272</v>
      </c>
      <c r="D141" s="186" t="s">
        <v>129</v>
      </c>
      <c r="E141" s="187" t="s">
        <v>423</v>
      </c>
      <c r="F141" s="188" t="s">
        <v>424</v>
      </c>
      <c r="G141" s="189" t="s">
        <v>150</v>
      </c>
      <c r="H141" s="190">
        <v>3.5</v>
      </c>
      <c r="I141" s="191"/>
      <c r="J141" s="192">
        <f t="shared" si="0"/>
        <v>0</v>
      </c>
      <c r="K141" s="188" t="s">
        <v>1</v>
      </c>
      <c r="L141" s="39"/>
      <c r="M141" s="193" t="s">
        <v>1</v>
      </c>
      <c r="N141" s="194" t="s">
        <v>43</v>
      </c>
      <c r="O141" s="71"/>
      <c r="P141" s="195">
        <f t="shared" si="1"/>
        <v>0</v>
      </c>
      <c r="Q141" s="195">
        <v>0</v>
      </c>
      <c r="R141" s="195">
        <f t="shared" si="2"/>
        <v>0</v>
      </c>
      <c r="S141" s="195">
        <v>0</v>
      </c>
      <c r="T141" s="196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134</v>
      </c>
      <c r="AT141" s="197" t="s">
        <v>129</v>
      </c>
      <c r="AU141" s="197" t="s">
        <v>86</v>
      </c>
      <c r="AY141" s="17" t="s">
        <v>127</v>
      </c>
      <c r="BE141" s="198">
        <f t="shared" si="4"/>
        <v>0</v>
      </c>
      <c r="BF141" s="198">
        <f t="shared" si="5"/>
        <v>0</v>
      </c>
      <c r="BG141" s="198">
        <f t="shared" si="6"/>
        <v>0</v>
      </c>
      <c r="BH141" s="198">
        <f t="shared" si="7"/>
        <v>0</v>
      </c>
      <c r="BI141" s="198">
        <f t="shared" si="8"/>
        <v>0</v>
      </c>
      <c r="BJ141" s="17" t="s">
        <v>86</v>
      </c>
      <c r="BK141" s="198">
        <f t="shared" si="9"/>
        <v>0</v>
      </c>
      <c r="BL141" s="17" t="s">
        <v>134</v>
      </c>
      <c r="BM141" s="197" t="s">
        <v>338</v>
      </c>
    </row>
    <row r="142" spans="1:65" s="2" customFormat="1" ht="24.2" customHeight="1">
      <c r="A142" s="34"/>
      <c r="B142" s="35"/>
      <c r="C142" s="186" t="s">
        <v>276</v>
      </c>
      <c r="D142" s="186" t="s">
        <v>129</v>
      </c>
      <c r="E142" s="187" t="s">
        <v>425</v>
      </c>
      <c r="F142" s="188" t="s">
        <v>426</v>
      </c>
      <c r="G142" s="189" t="s">
        <v>150</v>
      </c>
      <c r="H142" s="190">
        <v>3.5</v>
      </c>
      <c r="I142" s="191"/>
      <c r="J142" s="192">
        <f t="shared" si="0"/>
        <v>0</v>
      </c>
      <c r="K142" s="188" t="s">
        <v>1</v>
      </c>
      <c r="L142" s="39"/>
      <c r="M142" s="193" t="s">
        <v>1</v>
      </c>
      <c r="N142" s="194" t="s">
        <v>43</v>
      </c>
      <c r="O142" s="71"/>
      <c r="P142" s="195">
        <f t="shared" si="1"/>
        <v>0</v>
      </c>
      <c r="Q142" s="195">
        <v>0</v>
      </c>
      <c r="R142" s="195">
        <f t="shared" si="2"/>
        <v>0</v>
      </c>
      <c r="S142" s="195">
        <v>0</v>
      </c>
      <c r="T142" s="196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134</v>
      </c>
      <c r="AT142" s="197" t="s">
        <v>129</v>
      </c>
      <c r="AU142" s="197" t="s">
        <v>86</v>
      </c>
      <c r="AY142" s="17" t="s">
        <v>127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7" t="s">
        <v>86</v>
      </c>
      <c r="BK142" s="198">
        <f t="shared" si="9"/>
        <v>0</v>
      </c>
      <c r="BL142" s="17" t="s">
        <v>134</v>
      </c>
      <c r="BM142" s="197" t="s">
        <v>349</v>
      </c>
    </row>
    <row r="143" spans="1:65" s="2" customFormat="1" ht="14.45" customHeight="1">
      <c r="A143" s="34"/>
      <c r="B143" s="35"/>
      <c r="C143" s="186" t="s">
        <v>164</v>
      </c>
      <c r="D143" s="186" t="s">
        <v>129</v>
      </c>
      <c r="E143" s="187" t="s">
        <v>427</v>
      </c>
      <c r="F143" s="188" t="s">
        <v>428</v>
      </c>
      <c r="G143" s="189" t="s">
        <v>150</v>
      </c>
      <c r="H143" s="190">
        <v>3.5</v>
      </c>
      <c r="I143" s="191"/>
      <c r="J143" s="192">
        <f t="shared" si="0"/>
        <v>0</v>
      </c>
      <c r="K143" s="188" t="s">
        <v>1</v>
      </c>
      <c r="L143" s="39"/>
      <c r="M143" s="193" t="s">
        <v>1</v>
      </c>
      <c r="N143" s="194" t="s">
        <v>43</v>
      </c>
      <c r="O143" s="71"/>
      <c r="P143" s="195">
        <f t="shared" si="1"/>
        <v>0</v>
      </c>
      <c r="Q143" s="195">
        <v>0</v>
      </c>
      <c r="R143" s="195">
        <f t="shared" si="2"/>
        <v>0</v>
      </c>
      <c r="S143" s="195">
        <v>0</v>
      </c>
      <c r="T143" s="196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134</v>
      </c>
      <c r="AT143" s="197" t="s">
        <v>129</v>
      </c>
      <c r="AU143" s="197" t="s">
        <v>86</v>
      </c>
      <c r="AY143" s="17" t="s">
        <v>127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7" t="s">
        <v>86</v>
      </c>
      <c r="BK143" s="198">
        <f t="shared" si="9"/>
        <v>0</v>
      </c>
      <c r="BL143" s="17" t="s">
        <v>134</v>
      </c>
      <c r="BM143" s="197" t="s">
        <v>358</v>
      </c>
    </row>
    <row r="144" spans="1:65" s="2" customFormat="1" ht="14.45" customHeight="1">
      <c r="A144" s="34"/>
      <c r="B144" s="35"/>
      <c r="C144" s="186" t="s">
        <v>284</v>
      </c>
      <c r="D144" s="186" t="s">
        <v>129</v>
      </c>
      <c r="E144" s="187" t="s">
        <v>429</v>
      </c>
      <c r="F144" s="188" t="s">
        <v>430</v>
      </c>
      <c r="G144" s="189" t="s">
        <v>150</v>
      </c>
      <c r="H144" s="190">
        <v>10.5</v>
      </c>
      <c r="I144" s="191"/>
      <c r="J144" s="192">
        <f t="shared" si="0"/>
        <v>0</v>
      </c>
      <c r="K144" s="188" t="s">
        <v>1</v>
      </c>
      <c r="L144" s="39"/>
      <c r="M144" s="193" t="s">
        <v>1</v>
      </c>
      <c r="N144" s="194" t="s">
        <v>43</v>
      </c>
      <c r="O144" s="71"/>
      <c r="P144" s="195">
        <f t="shared" si="1"/>
        <v>0</v>
      </c>
      <c r="Q144" s="195">
        <v>0</v>
      </c>
      <c r="R144" s="195">
        <f t="shared" si="2"/>
        <v>0</v>
      </c>
      <c r="S144" s="195">
        <v>0</v>
      </c>
      <c r="T144" s="196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134</v>
      </c>
      <c r="AT144" s="197" t="s">
        <v>129</v>
      </c>
      <c r="AU144" s="197" t="s">
        <v>86</v>
      </c>
      <c r="AY144" s="17" t="s">
        <v>127</v>
      </c>
      <c r="BE144" s="198">
        <f t="shared" si="4"/>
        <v>0</v>
      </c>
      <c r="BF144" s="198">
        <f t="shared" si="5"/>
        <v>0</v>
      </c>
      <c r="BG144" s="198">
        <f t="shared" si="6"/>
        <v>0</v>
      </c>
      <c r="BH144" s="198">
        <f t="shared" si="7"/>
        <v>0</v>
      </c>
      <c r="BI144" s="198">
        <f t="shared" si="8"/>
        <v>0</v>
      </c>
      <c r="BJ144" s="17" t="s">
        <v>86</v>
      </c>
      <c r="BK144" s="198">
        <f t="shared" si="9"/>
        <v>0</v>
      </c>
      <c r="BL144" s="17" t="s">
        <v>134</v>
      </c>
      <c r="BM144" s="197" t="s">
        <v>366</v>
      </c>
    </row>
    <row r="145" spans="1:65" s="2" customFormat="1" ht="14.45" customHeight="1">
      <c r="A145" s="34"/>
      <c r="B145" s="35"/>
      <c r="C145" s="186" t="s">
        <v>289</v>
      </c>
      <c r="D145" s="186" t="s">
        <v>129</v>
      </c>
      <c r="E145" s="187" t="s">
        <v>431</v>
      </c>
      <c r="F145" s="188" t="s">
        <v>432</v>
      </c>
      <c r="G145" s="189" t="s">
        <v>150</v>
      </c>
      <c r="H145" s="190">
        <v>3.5</v>
      </c>
      <c r="I145" s="191"/>
      <c r="J145" s="192">
        <f t="shared" si="0"/>
        <v>0</v>
      </c>
      <c r="K145" s="188" t="s">
        <v>1</v>
      </c>
      <c r="L145" s="39"/>
      <c r="M145" s="193" t="s">
        <v>1</v>
      </c>
      <c r="N145" s="194" t="s">
        <v>43</v>
      </c>
      <c r="O145" s="71"/>
      <c r="P145" s="195">
        <f t="shared" si="1"/>
        <v>0</v>
      </c>
      <c r="Q145" s="195">
        <v>0</v>
      </c>
      <c r="R145" s="195">
        <f t="shared" si="2"/>
        <v>0</v>
      </c>
      <c r="S145" s="195">
        <v>0</v>
      </c>
      <c r="T145" s="196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134</v>
      </c>
      <c r="AT145" s="197" t="s">
        <v>129</v>
      </c>
      <c r="AU145" s="197" t="s">
        <v>86</v>
      </c>
      <c r="AY145" s="17" t="s">
        <v>127</v>
      </c>
      <c r="BE145" s="198">
        <f t="shared" si="4"/>
        <v>0</v>
      </c>
      <c r="BF145" s="198">
        <f t="shared" si="5"/>
        <v>0</v>
      </c>
      <c r="BG145" s="198">
        <f t="shared" si="6"/>
        <v>0</v>
      </c>
      <c r="BH145" s="198">
        <f t="shared" si="7"/>
        <v>0</v>
      </c>
      <c r="BI145" s="198">
        <f t="shared" si="8"/>
        <v>0</v>
      </c>
      <c r="BJ145" s="17" t="s">
        <v>86</v>
      </c>
      <c r="BK145" s="198">
        <f t="shared" si="9"/>
        <v>0</v>
      </c>
      <c r="BL145" s="17" t="s">
        <v>134</v>
      </c>
      <c r="BM145" s="197" t="s">
        <v>158</v>
      </c>
    </row>
    <row r="146" spans="1:65" s="2" customFormat="1" ht="14.45" customHeight="1">
      <c r="A146" s="34"/>
      <c r="B146" s="35"/>
      <c r="C146" s="186" t="s">
        <v>294</v>
      </c>
      <c r="D146" s="186" t="s">
        <v>129</v>
      </c>
      <c r="E146" s="187" t="s">
        <v>433</v>
      </c>
      <c r="F146" s="188" t="s">
        <v>434</v>
      </c>
      <c r="G146" s="189" t="s">
        <v>150</v>
      </c>
      <c r="H146" s="190">
        <v>10.5</v>
      </c>
      <c r="I146" s="191"/>
      <c r="J146" s="192">
        <f t="shared" si="0"/>
        <v>0</v>
      </c>
      <c r="K146" s="188" t="s">
        <v>1</v>
      </c>
      <c r="L146" s="39"/>
      <c r="M146" s="193" t="s">
        <v>1</v>
      </c>
      <c r="N146" s="194" t="s">
        <v>43</v>
      </c>
      <c r="O146" s="71"/>
      <c r="P146" s="195">
        <f t="shared" si="1"/>
        <v>0</v>
      </c>
      <c r="Q146" s="195">
        <v>0</v>
      </c>
      <c r="R146" s="195">
        <f t="shared" si="2"/>
        <v>0</v>
      </c>
      <c r="S146" s="195">
        <v>0</v>
      </c>
      <c r="T146" s="196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134</v>
      </c>
      <c r="AT146" s="197" t="s">
        <v>129</v>
      </c>
      <c r="AU146" s="197" t="s">
        <v>86</v>
      </c>
      <c r="AY146" s="17" t="s">
        <v>127</v>
      </c>
      <c r="BE146" s="198">
        <f t="shared" si="4"/>
        <v>0</v>
      </c>
      <c r="BF146" s="198">
        <f t="shared" si="5"/>
        <v>0</v>
      </c>
      <c r="BG146" s="198">
        <f t="shared" si="6"/>
        <v>0</v>
      </c>
      <c r="BH146" s="198">
        <f t="shared" si="7"/>
        <v>0</v>
      </c>
      <c r="BI146" s="198">
        <f t="shared" si="8"/>
        <v>0</v>
      </c>
      <c r="BJ146" s="17" t="s">
        <v>86</v>
      </c>
      <c r="BK146" s="198">
        <f t="shared" si="9"/>
        <v>0</v>
      </c>
      <c r="BL146" s="17" t="s">
        <v>134</v>
      </c>
      <c r="BM146" s="197" t="s">
        <v>435</v>
      </c>
    </row>
    <row r="147" spans="1:65" s="12" customFormat="1" ht="25.9" customHeight="1">
      <c r="B147" s="170"/>
      <c r="C147" s="171"/>
      <c r="D147" s="172" t="s">
        <v>77</v>
      </c>
      <c r="E147" s="173" t="s">
        <v>436</v>
      </c>
      <c r="F147" s="173" t="s">
        <v>128</v>
      </c>
      <c r="G147" s="171"/>
      <c r="H147" s="171"/>
      <c r="I147" s="174"/>
      <c r="J147" s="175">
        <f>BK147</f>
        <v>0</v>
      </c>
      <c r="K147" s="171"/>
      <c r="L147" s="176"/>
      <c r="M147" s="177"/>
      <c r="N147" s="178"/>
      <c r="O147" s="178"/>
      <c r="P147" s="179">
        <f>P148+SUM(P149:P161)</f>
        <v>0</v>
      </c>
      <c r="Q147" s="178"/>
      <c r="R147" s="179">
        <f>R148+SUM(R149:R161)</f>
        <v>0</v>
      </c>
      <c r="S147" s="178"/>
      <c r="T147" s="180">
        <f>T148+SUM(T149:T161)</f>
        <v>0</v>
      </c>
      <c r="AR147" s="181" t="s">
        <v>86</v>
      </c>
      <c r="AT147" s="182" t="s">
        <v>77</v>
      </c>
      <c r="AU147" s="182" t="s">
        <v>78</v>
      </c>
      <c r="AY147" s="181" t="s">
        <v>127</v>
      </c>
      <c r="BK147" s="183">
        <f>BK148+SUM(BK149:BK161)</f>
        <v>0</v>
      </c>
    </row>
    <row r="148" spans="1:65" s="2" customFormat="1" ht="14.45" customHeight="1">
      <c r="A148" s="34"/>
      <c r="B148" s="35"/>
      <c r="C148" s="186" t="s">
        <v>300</v>
      </c>
      <c r="D148" s="186" t="s">
        <v>129</v>
      </c>
      <c r="E148" s="187" t="s">
        <v>437</v>
      </c>
      <c r="F148" s="188" t="s">
        <v>438</v>
      </c>
      <c r="G148" s="189" t="s">
        <v>439</v>
      </c>
      <c r="H148" s="190">
        <v>0.12</v>
      </c>
      <c r="I148" s="191"/>
      <c r="J148" s="192">
        <f t="shared" ref="J148:J160" si="10">ROUND(I148*H148,2)</f>
        <v>0</v>
      </c>
      <c r="K148" s="188" t="s">
        <v>1</v>
      </c>
      <c r="L148" s="39"/>
      <c r="M148" s="193" t="s">
        <v>1</v>
      </c>
      <c r="N148" s="194" t="s">
        <v>43</v>
      </c>
      <c r="O148" s="71"/>
      <c r="P148" s="195">
        <f t="shared" ref="P148:P160" si="11">O148*H148</f>
        <v>0</v>
      </c>
      <c r="Q148" s="195">
        <v>0</v>
      </c>
      <c r="R148" s="195">
        <f t="shared" ref="R148:R160" si="12">Q148*H148</f>
        <v>0</v>
      </c>
      <c r="S148" s="195">
        <v>0</v>
      </c>
      <c r="T148" s="196">
        <f t="shared" ref="T148:T160" si="13"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134</v>
      </c>
      <c r="AT148" s="197" t="s">
        <v>129</v>
      </c>
      <c r="AU148" s="197" t="s">
        <v>86</v>
      </c>
      <c r="AY148" s="17" t="s">
        <v>127</v>
      </c>
      <c r="BE148" s="198">
        <f t="shared" ref="BE148:BE160" si="14">IF(N148="základní",J148,0)</f>
        <v>0</v>
      </c>
      <c r="BF148" s="198">
        <f t="shared" ref="BF148:BF160" si="15">IF(N148="snížená",J148,0)</f>
        <v>0</v>
      </c>
      <c r="BG148" s="198">
        <f t="shared" ref="BG148:BG160" si="16">IF(N148="zákl. přenesená",J148,0)</f>
        <v>0</v>
      </c>
      <c r="BH148" s="198">
        <f t="shared" ref="BH148:BH160" si="17">IF(N148="sníž. přenesená",J148,0)</f>
        <v>0</v>
      </c>
      <c r="BI148" s="198">
        <f t="shared" ref="BI148:BI160" si="18">IF(N148="nulová",J148,0)</f>
        <v>0</v>
      </c>
      <c r="BJ148" s="17" t="s">
        <v>86</v>
      </c>
      <c r="BK148" s="198">
        <f t="shared" ref="BK148:BK160" si="19">ROUND(I148*H148,2)</f>
        <v>0</v>
      </c>
      <c r="BL148" s="17" t="s">
        <v>134</v>
      </c>
      <c r="BM148" s="197" t="s">
        <v>440</v>
      </c>
    </row>
    <row r="149" spans="1:65" s="2" customFormat="1" ht="14.45" customHeight="1">
      <c r="A149" s="34"/>
      <c r="B149" s="35"/>
      <c r="C149" s="186" t="s">
        <v>305</v>
      </c>
      <c r="D149" s="186" t="s">
        <v>129</v>
      </c>
      <c r="E149" s="187" t="s">
        <v>441</v>
      </c>
      <c r="F149" s="188" t="s">
        <v>442</v>
      </c>
      <c r="G149" s="189" t="s">
        <v>328</v>
      </c>
      <c r="H149" s="190">
        <v>86</v>
      </c>
      <c r="I149" s="191"/>
      <c r="J149" s="192">
        <f t="shared" si="10"/>
        <v>0</v>
      </c>
      <c r="K149" s="188" t="s">
        <v>1</v>
      </c>
      <c r="L149" s="39"/>
      <c r="M149" s="193" t="s">
        <v>1</v>
      </c>
      <c r="N149" s="194" t="s">
        <v>43</v>
      </c>
      <c r="O149" s="71"/>
      <c r="P149" s="195">
        <f t="shared" si="11"/>
        <v>0</v>
      </c>
      <c r="Q149" s="195">
        <v>0</v>
      </c>
      <c r="R149" s="195">
        <f t="shared" si="12"/>
        <v>0</v>
      </c>
      <c r="S149" s="195">
        <v>0</v>
      </c>
      <c r="T149" s="196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134</v>
      </c>
      <c r="AT149" s="197" t="s">
        <v>129</v>
      </c>
      <c r="AU149" s="197" t="s">
        <v>86</v>
      </c>
      <c r="AY149" s="17" t="s">
        <v>127</v>
      </c>
      <c r="BE149" s="198">
        <f t="shared" si="14"/>
        <v>0</v>
      </c>
      <c r="BF149" s="198">
        <f t="shared" si="15"/>
        <v>0</v>
      </c>
      <c r="BG149" s="198">
        <f t="shared" si="16"/>
        <v>0</v>
      </c>
      <c r="BH149" s="198">
        <f t="shared" si="17"/>
        <v>0</v>
      </c>
      <c r="BI149" s="198">
        <f t="shared" si="18"/>
        <v>0</v>
      </c>
      <c r="BJ149" s="17" t="s">
        <v>86</v>
      </c>
      <c r="BK149" s="198">
        <f t="shared" si="19"/>
        <v>0</v>
      </c>
      <c r="BL149" s="17" t="s">
        <v>134</v>
      </c>
      <c r="BM149" s="197" t="s">
        <v>443</v>
      </c>
    </row>
    <row r="150" spans="1:65" s="2" customFormat="1" ht="14.45" customHeight="1">
      <c r="A150" s="34"/>
      <c r="B150" s="35"/>
      <c r="C150" s="186" t="s">
        <v>309</v>
      </c>
      <c r="D150" s="186" t="s">
        <v>129</v>
      </c>
      <c r="E150" s="187" t="s">
        <v>444</v>
      </c>
      <c r="F150" s="188" t="s">
        <v>445</v>
      </c>
      <c r="G150" s="189" t="s">
        <v>328</v>
      </c>
      <c r="H150" s="190">
        <v>86</v>
      </c>
      <c r="I150" s="191"/>
      <c r="J150" s="192">
        <f t="shared" si="10"/>
        <v>0</v>
      </c>
      <c r="K150" s="188" t="s">
        <v>1</v>
      </c>
      <c r="L150" s="39"/>
      <c r="M150" s="193" t="s">
        <v>1</v>
      </c>
      <c r="N150" s="194" t="s">
        <v>43</v>
      </c>
      <c r="O150" s="71"/>
      <c r="P150" s="195">
        <f t="shared" si="11"/>
        <v>0</v>
      </c>
      <c r="Q150" s="195">
        <v>0</v>
      </c>
      <c r="R150" s="195">
        <f t="shared" si="12"/>
        <v>0</v>
      </c>
      <c r="S150" s="195">
        <v>0</v>
      </c>
      <c r="T150" s="19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134</v>
      </c>
      <c r="AT150" s="197" t="s">
        <v>129</v>
      </c>
      <c r="AU150" s="197" t="s">
        <v>86</v>
      </c>
      <c r="AY150" s="17" t="s">
        <v>127</v>
      </c>
      <c r="BE150" s="198">
        <f t="shared" si="14"/>
        <v>0</v>
      </c>
      <c r="BF150" s="198">
        <f t="shared" si="15"/>
        <v>0</v>
      </c>
      <c r="BG150" s="198">
        <f t="shared" si="16"/>
        <v>0</v>
      </c>
      <c r="BH150" s="198">
        <f t="shared" si="17"/>
        <v>0</v>
      </c>
      <c r="BI150" s="198">
        <f t="shared" si="18"/>
        <v>0</v>
      </c>
      <c r="BJ150" s="17" t="s">
        <v>86</v>
      </c>
      <c r="BK150" s="198">
        <f t="shared" si="19"/>
        <v>0</v>
      </c>
      <c r="BL150" s="17" t="s">
        <v>134</v>
      </c>
      <c r="BM150" s="197" t="s">
        <v>446</v>
      </c>
    </row>
    <row r="151" spans="1:65" s="2" customFormat="1" ht="14.45" customHeight="1">
      <c r="A151" s="34"/>
      <c r="B151" s="35"/>
      <c r="C151" s="186" t="s">
        <v>313</v>
      </c>
      <c r="D151" s="186" t="s">
        <v>129</v>
      </c>
      <c r="E151" s="187" t="s">
        <v>447</v>
      </c>
      <c r="F151" s="188" t="s">
        <v>448</v>
      </c>
      <c r="G151" s="189" t="s">
        <v>328</v>
      </c>
      <c r="H151" s="190">
        <v>10</v>
      </c>
      <c r="I151" s="191"/>
      <c r="J151" s="192">
        <f t="shared" si="10"/>
        <v>0</v>
      </c>
      <c r="K151" s="188" t="s">
        <v>1</v>
      </c>
      <c r="L151" s="39"/>
      <c r="M151" s="193" t="s">
        <v>1</v>
      </c>
      <c r="N151" s="194" t="s">
        <v>43</v>
      </c>
      <c r="O151" s="71"/>
      <c r="P151" s="195">
        <f t="shared" si="11"/>
        <v>0</v>
      </c>
      <c r="Q151" s="195">
        <v>0</v>
      </c>
      <c r="R151" s="195">
        <f t="shared" si="12"/>
        <v>0</v>
      </c>
      <c r="S151" s="195">
        <v>0</v>
      </c>
      <c r="T151" s="196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134</v>
      </c>
      <c r="AT151" s="197" t="s">
        <v>129</v>
      </c>
      <c r="AU151" s="197" t="s">
        <v>86</v>
      </c>
      <c r="AY151" s="17" t="s">
        <v>127</v>
      </c>
      <c r="BE151" s="198">
        <f t="shared" si="14"/>
        <v>0</v>
      </c>
      <c r="BF151" s="198">
        <f t="shared" si="15"/>
        <v>0</v>
      </c>
      <c r="BG151" s="198">
        <f t="shared" si="16"/>
        <v>0</v>
      </c>
      <c r="BH151" s="198">
        <f t="shared" si="17"/>
        <v>0</v>
      </c>
      <c r="BI151" s="198">
        <f t="shared" si="18"/>
        <v>0</v>
      </c>
      <c r="BJ151" s="17" t="s">
        <v>86</v>
      </c>
      <c r="BK151" s="198">
        <f t="shared" si="19"/>
        <v>0</v>
      </c>
      <c r="BL151" s="17" t="s">
        <v>134</v>
      </c>
      <c r="BM151" s="197" t="s">
        <v>449</v>
      </c>
    </row>
    <row r="152" spans="1:65" s="2" customFormat="1" ht="14.45" customHeight="1">
      <c r="A152" s="34"/>
      <c r="B152" s="35"/>
      <c r="C152" s="186" t="s">
        <v>317</v>
      </c>
      <c r="D152" s="186" t="s">
        <v>129</v>
      </c>
      <c r="E152" s="187" t="s">
        <v>450</v>
      </c>
      <c r="F152" s="188" t="s">
        <v>451</v>
      </c>
      <c r="G152" s="189" t="s">
        <v>328</v>
      </c>
      <c r="H152" s="190">
        <v>10</v>
      </c>
      <c r="I152" s="191"/>
      <c r="J152" s="192">
        <f t="shared" si="10"/>
        <v>0</v>
      </c>
      <c r="K152" s="188" t="s">
        <v>1</v>
      </c>
      <c r="L152" s="39"/>
      <c r="M152" s="193" t="s">
        <v>1</v>
      </c>
      <c r="N152" s="194" t="s">
        <v>43</v>
      </c>
      <c r="O152" s="71"/>
      <c r="P152" s="195">
        <f t="shared" si="11"/>
        <v>0</v>
      </c>
      <c r="Q152" s="195">
        <v>0</v>
      </c>
      <c r="R152" s="195">
        <f t="shared" si="12"/>
        <v>0</v>
      </c>
      <c r="S152" s="195">
        <v>0</v>
      </c>
      <c r="T152" s="196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134</v>
      </c>
      <c r="AT152" s="197" t="s">
        <v>129</v>
      </c>
      <c r="AU152" s="197" t="s">
        <v>86</v>
      </c>
      <c r="AY152" s="17" t="s">
        <v>127</v>
      </c>
      <c r="BE152" s="198">
        <f t="shared" si="14"/>
        <v>0</v>
      </c>
      <c r="BF152" s="198">
        <f t="shared" si="15"/>
        <v>0</v>
      </c>
      <c r="BG152" s="198">
        <f t="shared" si="16"/>
        <v>0</v>
      </c>
      <c r="BH152" s="198">
        <f t="shared" si="17"/>
        <v>0</v>
      </c>
      <c r="BI152" s="198">
        <f t="shared" si="18"/>
        <v>0</v>
      </c>
      <c r="BJ152" s="17" t="s">
        <v>86</v>
      </c>
      <c r="BK152" s="198">
        <f t="shared" si="19"/>
        <v>0</v>
      </c>
      <c r="BL152" s="17" t="s">
        <v>134</v>
      </c>
      <c r="BM152" s="197" t="s">
        <v>452</v>
      </c>
    </row>
    <row r="153" spans="1:65" s="2" customFormat="1" ht="14.45" customHeight="1">
      <c r="A153" s="34"/>
      <c r="B153" s="35"/>
      <c r="C153" s="186" t="s">
        <v>321</v>
      </c>
      <c r="D153" s="186" t="s">
        <v>129</v>
      </c>
      <c r="E153" s="187" t="s">
        <v>453</v>
      </c>
      <c r="F153" s="188" t="s">
        <v>454</v>
      </c>
      <c r="G153" s="189" t="s">
        <v>150</v>
      </c>
      <c r="H153" s="190">
        <v>10.5</v>
      </c>
      <c r="I153" s="191"/>
      <c r="J153" s="192">
        <f t="shared" si="10"/>
        <v>0</v>
      </c>
      <c r="K153" s="188" t="s">
        <v>1</v>
      </c>
      <c r="L153" s="39"/>
      <c r="M153" s="193" t="s">
        <v>1</v>
      </c>
      <c r="N153" s="194" t="s">
        <v>43</v>
      </c>
      <c r="O153" s="71"/>
      <c r="P153" s="195">
        <f t="shared" si="11"/>
        <v>0</v>
      </c>
      <c r="Q153" s="195">
        <v>0</v>
      </c>
      <c r="R153" s="195">
        <f t="shared" si="12"/>
        <v>0</v>
      </c>
      <c r="S153" s="195">
        <v>0</v>
      </c>
      <c r="T153" s="196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134</v>
      </c>
      <c r="AT153" s="197" t="s">
        <v>129</v>
      </c>
      <c r="AU153" s="197" t="s">
        <v>86</v>
      </c>
      <c r="AY153" s="17" t="s">
        <v>127</v>
      </c>
      <c r="BE153" s="198">
        <f t="shared" si="14"/>
        <v>0</v>
      </c>
      <c r="BF153" s="198">
        <f t="shared" si="15"/>
        <v>0</v>
      </c>
      <c r="BG153" s="198">
        <f t="shared" si="16"/>
        <v>0</v>
      </c>
      <c r="BH153" s="198">
        <f t="shared" si="17"/>
        <v>0</v>
      </c>
      <c r="BI153" s="198">
        <f t="shared" si="18"/>
        <v>0</v>
      </c>
      <c r="BJ153" s="17" t="s">
        <v>86</v>
      </c>
      <c r="BK153" s="198">
        <f t="shared" si="19"/>
        <v>0</v>
      </c>
      <c r="BL153" s="17" t="s">
        <v>134</v>
      </c>
      <c r="BM153" s="197" t="s">
        <v>455</v>
      </c>
    </row>
    <row r="154" spans="1:65" s="2" customFormat="1" ht="14.45" customHeight="1">
      <c r="A154" s="34"/>
      <c r="B154" s="35"/>
      <c r="C154" s="186" t="s">
        <v>325</v>
      </c>
      <c r="D154" s="186" t="s">
        <v>129</v>
      </c>
      <c r="E154" s="187" t="s">
        <v>456</v>
      </c>
      <c r="F154" s="188" t="s">
        <v>457</v>
      </c>
      <c r="G154" s="189" t="s">
        <v>328</v>
      </c>
      <c r="H154" s="190">
        <v>14</v>
      </c>
      <c r="I154" s="191"/>
      <c r="J154" s="192">
        <f t="shared" si="10"/>
        <v>0</v>
      </c>
      <c r="K154" s="188" t="s">
        <v>1</v>
      </c>
      <c r="L154" s="39"/>
      <c r="M154" s="193" t="s">
        <v>1</v>
      </c>
      <c r="N154" s="194" t="s">
        <v>43</v>
      </c>
      <c r="O154" s="71"/>
      <c r="P154" s="195">
        <f t="shared" si="11"/>
        <v>0</v>
      </c>
      <c r="Q154" s="195">
        <v>0</v>
      </c>
      <c r="R154" s="195">
        <f t="shared" si="12"/>
        <v>0</v>
      </c>
      <c r="S154" s="195">
        <v>0</v>
      </c>
      <c r="T154" s="196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134</v>
      </c>
      <c r="AT154" s="197" t="s">
        <v>129</v>
      </c>
      <c r="AU154" s="197" t="s">
        <v>86</v>
      </c>
      <c r="AY154" s="17" t="s">
        <v>127</v>
      </c>
      <c r="BE154" s="198">
        <f t="shared" si="14"/>
        <v>0</v>
      </c>
      <c r="BF154" s="198">
        <f t="shared" si="15"/>
        <v>0</v>
      </c>
      <c r="BG154" s="198">
        <f t="shared" si="16"/>
        <v>0</v>
      </c>
      <c r="BH154" s="198">
        <f t="shared" si="17"/>
        <v>0</v>
      </c>
      <c r="BI154" s="198">
        <f t="shared" si="18"/>
        <v>0</v>
      </c>
      <c r="BJ154" s="17" t="s">
        <v>86</v>
      </c>
      <c r="BK154" s="198">
        <f t="shared" si="19"/>
        <v>0</v>
      </c>
      <c r="BL154" s="17" t="s">
        <v>134</v>
      </c>
      <c r="BM154" s="197" t="s">
        <v>458</v>
      </c>
    </row>
    <row r="155" spans="1:65" s="2" customFormat="1" ht="14.45" customHeight="1">
      <c r="A155" s="34"/>
      <c r="B155" s="35"/>
      <c r="C155" s="186" t="s">
        <v>333</v>
      </c>
      <c r="D155" s="186" t="s">
        <v>129</v>
      </c>
      <c r="E155" s="187" t="s">
        <v>459</v>
      </c>
      <c r="F155" s="188" t="s">
        <v>460</v>
      </c>
      <c r="G155" s="189" t="s">
        <v>173</v>
      </c>
      <c r="H155" s="190">
        <v>2.2999999999999998</v>
      </c>
      <c r="I155" s="191"/>
      <c r="J155" s="192">
        <f t="shared" si="10"/>
        <v>0</v>
      </c>
      <c r="K155" s="188" t="s">
        <v>1</v>
      </c>
      <c r="L155" s="39"/>
      <c r="M155" s="193" t="s">
        <v>1</v>
      </c>
      <c r="N155" s="194" t="s">
        <v>43</v>
      </c>
      <c r="O155" s="71"/>
      <c r="P155" s="195">
        <f t="shared" si="11"/>
        <v>0</v>
      </c>
      <c r="Q155" s="195">
        <v>0</v>
      </c>
      <c r="R155" s="195">
        <f t="shared" si="12"/>
        <v>0</v>
      </c>
      <c r="S155" s="195">
        <v>0</v>
      </c>
      <c r="T155" s="196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134</v>
      </c>
      <c r="AT155" s="197" t="s">
        <v>129</v>
      </c>
      <c r="AU155" s="197" t="s">
        <v>86</v>
      </c>
      <c r="AY155" s="17" t="s">
        <v>127</v>
      </c>
      <c r="BE155" s="198">
        <f t="shared" si="14"/>
        <v>0</v>
      </c>
      <c r="BF155" s="198">
        <f t="shared" si="15"/>
        <v>0</v>
      </c>
      <c r="BG155" s="198">
        <f t="shared" si="16"/>
        <v>0</v>
      </c>
      <c r="BH155" s="198">
        <f t="shared" si="17"/>
        <v>0</v>
      </c>
      <c r="BI155" s="198">
        <f t="shared" si="18"/>
        <v>0</v>
      </c>
      <c r="BJ155" s="17" t="s">
        <v>86</v>
      </c>
      <c r="BK155" s="198">
        <f t="shared" si="19"/>
        <v>0</v>
      </c>
      <c r="BL155" s="17" t="s">
        <v>134</v>
      </c>
      <c r="BM155" s="197" t="s">
        <v>461</v>
      </c>
    </row>
    <row r="156" spans="1:65" s="2" customFormat="1" ht="14.45" customHeight="1">
      <c r="A156" s="34"/>
      <c r="B156" s="35"/>
      <c r="C156" s="186" t="s">
        <v>338</v>
      </c>
      <c r="D156" s="186" t="s">
        <v>129</v>
      </c>
      <c r="E156" s="187" t="s">
        <v>462</v>
      </c>
      <c r="F156" s="188" t="s">
        <v>463</v>
      </c>
      <c r="G156" s="189" t="s">
        <v>173</v>
      </c>
      <c r="H156" s="190">
        <v>2.2999999999999998</v>
      </c>
      <c r="I156" s="191"/>
      <c r="J156" s="192">
        <f t="shared" si="10"/>
        <v>0</v>
      </c>
      <c r="K156" s="188" t="s">
        <v>1</v>
      </c>
      <c r="L156" s="39"/>
      <c r="M156" s="193" t="s">
        <v>1</v>
      </c>
      <c r="N156" s="194" t="s">
        <v>43</v>
      </c>
      <c r="O156" s="71"/>
      <c r="P156" s="195">
        <f t="shared" si="11"/>
        <v>0</v>
      </c>
      <c r="Q156" s="195">
        <v>0</v>
      </c>
      <c r="R156" s="195">
        <f t="shared" si="12"/>
        <v>0</v>
      </c>
      <c r="S156" s="195">
        <v>0</v>
      </c>
      <c r="T156" s="196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134</v>
      </c>
      <c r="AT156" s="197" t="s">
        <v>129</v>
      </c>
      <c r="AU156" s="197" t="s">
        <v>86</v>
      </c>
      <c r="AY156" s="17" t="s">
        <v>127</v>
      </c>
      <c r="BE156" s="198">
        <f t="shared" si="14"/>
        <v>0</v>
      </c>
      <c r="BF156" s="198">
        <f t="shared" si="15"/>
        <v>0</v>
      </c>
      <c r="BG156" s="198">
        <f t="shared" si="16"/>
        <v>0</v>
      </c>
      <c r="BH156" s="198">
        <f t="shared" si="17"/>
        <v>0</v>
      </c>
      <c r="BI156" s="198">
        <f t="shared" si="18"/>
        <v>0</v>
      </c>
      <c r="BJ156" s="17" t="s">
        <v>86</v>
      </c>
      <c r="BK156" s="198">
        <f t="shared" si="19"/>
        <v>0</v>
      </c>
      <c r="BL156" s="17" t="s">
        <v>134</v>
      </c>
      <c r="BM156" s="197" t="s">
        <v>464</v>
      </c>
    </row>
    <row r="157" spans="1:65" s="2" customFormat="1" ht="14.45" customHeight="1">
      <c r="A157" s="34"/>
      <c r="B157" s="35"/>
      <c r="C157" s="186" t="s">
        <v>345</v>
      </c>
      <c r="D157" s="186" t="s">
        <v>129</v>
      </c>
      <c r="E157" s="187" t="s">
        <v>465</v>
      </c>
      <c r="F157" s="188" t="s">
        <v>466</v>
      </c>
      <c r="G157" s="189" t="s">
        <v>173</v>
      </c>
      <c r="H157" s="190">
        <v>39.9</v>
      </c>
      <c r="I157" s="191"/>
      <c r="J157" s="192">
        <f t="shared" si="10"/>
        <v>0</v>
      </c>
      <c r="K157" s="188" t="s">
        <v>1</v>
      </c>
      <c r="L157" s="39"/>
      <c r="M157" s="193" t="s">
        <v>1</v>
      </c>
      <c r="N157" s="194" t="s">
        <v>43</v>
      </c>
      <c r="O157" s="71"/>
      <c r="P157" s="195">
        <f t="shared" si="11"/>
        <v>0</v>
      </c>
      <c r="Q157" s="195">
        <v>0</v>
      </c>
      <c r="R157" s="195">
        <f t="shared" si="12"/>
        <v>0</v>
      </c>
      <c r="S157" s="195">
        <v>0</v>
      </c>
      <c r="T157" s="196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134</v>
      </c>
      <c r="AT157" s="197" t="s">
        <v>129</v>
      </c>
      <c r="AU157" s="197" t="s">
        <v>86</v>
      </c>
      <c r="AY157" s="17" t="s">
        <v>127</v>
      </c>
      <c r="BE157" s="198">
        <f t="shared" si="14"/>
        <v>0</v>
      </c>
      <c r="BF157" s="198">
        <f t="shared" si="15"/>
        <v>0</v>
      </c>
      <c r="BG157" s="198">
        <f t="shared" si="16"/>
        <v>0</v>
      </c>
      <c r="BH157" s="198">
        <f t="shared" si="17"/>
        <v>0</v>
      </c>
      <c r="BI157" s="198">
        <f t="shared" si="18"/>
        <v>0</v>
      </c>
      <c r="BJ157" s="17" t="s">
        <v>86</v>
      </c>
      <c r="BK157" s="198">
        <f t="shared" si="19"/>
        <v>0</v>
      </c>
      <c r="BL157" s="17" t="s">
        <v>134</v>
      </c>
      <c r="BM157" s="197" t="s">
        <v>467</v>
      </c>
    </row>
    <row r="158" spans="1:65" s="2" customFormat="1" ht="14.45" customHeight="1">
      <c r="A158" s="34"/>
      <c r="B158" s="35"/>
      <c r="C158" s="186" t="s">
        <v>349</v>
      </c>
      <c r="D158" s="186" t="s">
        <v>129</v>
      </c>
      <c r="E158" s="187" t="s">
        <v>468</v>
      </c>
      <c r="F158" s="188" t="s">
        <v>469</v>
      </c>
      <c r="G158" s="189" t="s">
        <v>328</v>
      </c>
      <c r="H158" s="190">
        <v>96</v>
      </c>
      <c r="I158" s="191"/>
      <c r="J158" s="192">
        <f t="shared" si="10"/>
        <v>0</v>
      </c>
      <c r="K158" s="188" t="s">
        <v>1</v>
      </c>
      <c r="L158" s="39"/>
      <c r="M158" s="193" t="s">
        <v>1</v>
      </c>
      <c r="N158" s="194" t="s">
        <v>43</v>
      </c>
      <c r="O158" s="71"/>
      <c r="P158" s="195">
        <f t="shared" si="11"/>
        <v>0</v>
      </c>
      <c r="Q158" s="195">
        <v>0</v>
      </c>
      <c r="R158" s="195">
        <f t="shared" si="12"/>
        <v>0</v>
      </c>
      <c r="S158" s="195">
        <v>0</v>
      </c>
      <c r="T158" s="196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134</v>
      </c>
      <c r="AT158" s="197" t="s">
        <v>129</v>
      </c>
      <c r="AU158" s="197" t="s">
        <v>86</v>
      </c>
      <c r="AY158" s="17" t="s">
        <v>127</v>
      </c>
      <c r="BE158" s="198">
        <f t="shared" si="14"/>
        <v>0</v>
      </c>
      <c r="BF158" s="198">
        <f t="shared" si="15"/>
        <v>0</v>
      </c>
      <c r="BG158" s="198">
        <f t="shared" si="16"/>
        <v>0</v>
      </c>
      <c r="BH158" s="198">
        <f t="shared" si="17"/>
        <v>0</v>
      </c>
      <c r="BI158" s="198">
        <f t="shared" si="18"/>
        <v>0</v>
      </c>
      <c r="BJ158" s="17" t="s">
        <v>86</v>
      </c>
      <c r="BK158" s="198">
        <f t="shared" si="19"/>
        <v>0</v>
      </c>
      <c r="BL158" s="17" t="s">
        <v>134</v>
      </c>
      <c r="BM158" s="197" t="s">
        <v>470</v>
      </c>
    </row>
    <row r="159" spans="1:65" s="2" customFormat="1" ht="14.45" customHeight="1">
      <c r="A159" s="34"/>
      <c r="B159" s="35"/>
      <c r="C159" s="186" t="s">
        <v>354</v>
      </c>
      <c r="D159" s="186" t="s">
        <v>129</v>
      </c>
      <c r="E159" s="187" t="s">
        <v>471</v>
      </c>
      <c r="F159" s="188" t="s">
        <v>472</v>
      </c>
      <c r="G159" s="189" t="s">
        <v>173</v>
      </c>
      <c r="H159" s="190">
        <v>1.2</v>
      </c>
      <c r="I159" s="191"/>
      <c r="J159" s="192">
        <f t="shared" si="10"/>
        <v>0</v>
      </c>
      <c r="K159" s="188" t="s">
        <v>1</v>
      </c>
      <c r="L159" s="39"/>
      <c r="M159" s="193" t="s">
        <v>1</v>
      </c>
      <c r="N159" s="194" t="s">
        <v>43</v>
      </c>
      <c r="O159" s="71"/>
      <c r="P159" s="195">
        <f t="shared" si="11"/>
        <v>0</v>
      </c>
      <c r="Q159" s="195">
        <v>0</v>
      </c>
      <c r="R159" s="195">
        <f t="shared" si="12"/>
        <v>0</v>
      </c>
      <c r="S159" s="195">
        <v>0</v>
      </c>
      <c r="T159" s="196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134</v>
      </c>
      <c r="AT159" s="197" t="s">
        <v>129</v>
      </c>
      <c r="AU159" s="197" t="s">
        <v>86</v>
      </c>
      <c r="AY159" s="17" t="s">
        <v>127</v>
      </c>
      <c r="BE159" s="198">
        <f t="shared" si="14"/>
        <v>0</v>
      </c>
      <c r="BF159" s="198">
        <f t="shared" si="15"/>
        <v>0</v>
      </c>
      <c r="BG159" s="198">
        <f t="shared" si="16"/>
        <v>0</v>
      </c>
      <c r="BH159" s="198">
        <f t="shared" si="17"/>
        <v>0</v>
      </c>
      <c r="BI159" s="198">
        <f t="shared" si="18"/>
        <v>0</v>
      </c>
      <c r="BJ159" s="17" t="s">
        <v>86</v>
      </c>
      <c r="BK159" s="198">
        <f t="shared" si="19"/>
        <v>0</v>
      </c>
      <c r="BL159" s="17" t="s">
        <v>134</v>
      </c>
      <c r="BM159" s="197" t="s">
        <v>473</v>
      </c>
    </row>
    <row r="160" spans="1:65" s="2" customFormat="1" ht="24.2" customHeight="1">
      <c r="A160" s="34"/>
      <c r="B160" s="35"/>
      <c r="C160" s="186" t="s">
        <v>358</v>
      </c>
      <c r="D160" s="186" t="s">
        <v>129</v>
      </c>
      <c r="E160" s="187" t="s">
        <v>474</v>
      </c>
      <c r="F160" s="188" t="s">
        <v>475</v>
      </c>
      <c r="G160" s="189" t="s">
        <v>178</v>
      </c>
      <c r="H160" s="190">
        <v>3.3</v>
      </c>
      <c r="I160" s="191"/>
      <c r="J160" s="192">
        <f t="shared" si="10"/>
        <v>0</v>
      </c>
      <c r="K160" s="188" t="s">
        <v>1</v>
      </c>
      <c r="L160" s="39"/>
      <c r="M160" s="193" t="s">
        <v>1</v>
      </c>
      <c r="N160" s="194" t="s">
        <v>43</v>
      </c>
      <c r="O160" s="71"/>
      <c r="P160" s="195">
        <f t="shared" si="11"/>
        <v>0</v>
      </c>
      <c r="Q160" s="195">
        <v>0</v>
      </c>
      <c r="R160" s="195">
        <f t="shared" si="12"/>
        <v>0</v>
      </c>
      <c r="S160" s="195">
        <v>0</v>
      </c>
      <c r="T160" s="196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134</v>
      </c>
      <c r="AT160" s="197" t="s">
        <v>129</v>
      </c>
      <c r="AU160" s="197" t="s">
        <v>86</v>
      </c>
      <c r="AY160" s="17" t="s">
        <v>127</v>
      </c>
      <c r="BE160" s="198">
        <f t="shared" si="14"/>
        <v>0</v>
      </c>
      <c r="BF160" s="198">
        <f t="shared" si="15"/>
        <v>0</v>
      </c>
      <c r="BG160" s="198">
        <f t="shared" si="16"/>
        <v>0</v>
      </c>
      <c r="BH160" s="198">
        <f t="shared" si="17"/>
        <v>0</v>
      </c>
      <c r="BI160" s="198">
        <f t="shared" si="18"/>
        <v>0</v>
      </c>
      <c r="BJ160" s="17" t="s">
        <v>86</v>
      </c>
      <c r="BK160" s="198">
        <f t="shared" si="19"/>
        <v>0</v>
      </c>
      <c r="BL160" s="17" t="s">
        <v>134</v>
      </c>
      <c r="BM160" s="197" t="s">
        <v>476</v>
      </c>
    </row>
    <row r="161" spans="1:65" s="12" customFormat="1" ht="22.9" customHeight="1">
      <c r="B161" s="170"/>
      <c r="C161" s="171"/>
      <c r="D161" s="172" t="s">
        <v>77</v>
      </c>
      <c r="E161" s="184" t="s">
        <v>477</v>
      </c>
      <c r="F161" s="184" t="s">
        <v>478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SUM(P162:P168)</f>
        <v>0</v>
      </c>
      <c r="Q161" s="178"/>
      <c r="R161" s="179">
        <f>SUM(R162:R168)</f>
        <v>0</v>
      </c>
      <c r="S161" s="178"/>
      <c r="T161" s="180">
        <f>SUM(T162:T168)</f>
        <v>0</v>
      </c>
      <c r="AR161" s="181" t="s">
        <v>86</v>
      </c>
      <c r="AT161" s="182" t="s">
        <v>77</v>
      </c>
      <c r="AU161" s="182" t="s">
        <v>86</v>
      </c>
      <c r="AY161" s="181" t="s">
        <v>127</v>
      </c>
      <c r="BK161" s="183">
        <f>SUM(BK162:BK168)</f>
        <v>0</v>
      </c>
    </row>
    <row r="162" spans="1:65" s="2" customFormat="1" ht="14.45" customHeight="1">
      <c r="A162" s="34"/>
      <c r="B162" s="35"/>
      <c r="C162" s="186" t="s">
        <v>362</v>
      </c>
      <c r="D162" s="186" t="s">
        <v>129</v>
      </c>
      <c r="E162" s="187" t="s">
        <v>479</v>
      </c>
      <c r="F162" s="188" t="s">
        <v>480</v>
      </c>
      <c r="G162" s="189" t="s">
        <v>388</v>
      </c>
      <c r="H162" s="190">
        <v>1</v>
      </c>
      <c r="I162" s="191"/>
      <c r="J162" s="192">
        <f t="shared" ref="J162:J168" si="20">ROUND(I162*H162,2)</f>
        <v>0</v>
      </c>
      <c r="K162" s="188" t="s">
        <v>1</v>
      </c>
      <c r="L162" s="39"/>
      <c r="M162" s="193" t="s">
        <v>1</v>
      </c>
      <c r="N162" s="194" t="s">
        <v>43</v>
      </c>
      <c r="O162" s="71"/>
      <c r="P162" s="195">
        <f t="shared" ref="P162:P168" si="21">O162*H162</f>
        <v>0</v>
      </c>
      <c r="Q162" s="195">
        <v>0</v>
      </c>
      <c r="R162" s="195">
        <f t="shared" ref="R162:R168" si="22">Q162*H162</f>
        <v>0</v>
      </c>
      <c r="S162" s="195">
        <v>0</v>
      </c>
      <c r="T162" s="196">
        <f t="shared" ref="T162:T168" si="2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134</v>
      </c>
      <c r="AT162" s="197" t="s">
        <v>129</v>
      </c>
      <c r="AU162" s="197" t="s">
        <v>88</v>
      </c>
      <c r="AY162" s="17" t="s">
        <v>127</v>
      </c>
      <c r="BE162" s="198">
        <f t="shared" ref="BE162:BE168" si="24">IF(N162="základní",J162,0)</f>
        <v>0</v>
      </c>
      <c r="BF162" s="198">
        <f t="shared" ref="BF162:BF168" si="25">IF(N162="snížená",J162,0)</f>
        <v>0</v>
      </c>
      <c r="BG162" s="198">
        <f t="shared" ref="BG162:BG168" si="26">IF(N162="zákl. přenesená",J162,0)</f>
        <v>0</v>
      </c>
      <c r="BH162" s="198">
        <f t="shared" ref="BH162:BH168" si="27">IF(N162="sníž. přenesená",J162,0)</f>
        <v>0</v>
      </c>
      <c r="BI162" s="198">
        <f t="shared" ref="BI162:BI168" si="28">IF(N162="nulová",J162,0)</f>
        <v>0</v>
      </c>
      <c r="BJ162" s="17" t="s">
        <v>86</v>
      </c>
      <c r="BK162" s="198">
        <f t="shared" ref="BK162:BK168" si="29">ROUND(I162*H162,2)</f>
        <v>0</v>
      </c>
      <c r="BL162" s="17" t="s">
        <v>134</v>
      </c>
      <c r="BM162" s="197" t="s">
        <v>481</v>
      </c>
    </row>
    <row r="163" spans="1:65" s="2" customFormat="1" ht="14.45" customHeight="1">
      <c r="A163" s="34"/>
      <c r="B163" s="35"/>
      <c r="C163" s="186" t="s">
        <v>366</v>
      </c>
      <c r="D163" s="186" t="s">
        <v>129</v>
      </c>
      <c r="E163" s="187" t="s">
        <v>482</v>
      </c>
      <c r="F163" s="188" t="s">
        <v>483</v>
      </c>
      <c r="G163" s="189" t="s">
        <v>388</v>
      </c>
      <c r="H163" s="190">
        <v>1</v>
      </c>
      <c r="I163" s="191"/>
      <c r="J163" s="192">
        <f t="shared" si="20"/>
        <v>0</v>
      </c>
      <c r="K163" s="188" t="s">
        <v>1</v>
      </c>
      <c r="L163" s="39"/>
      <c r="M163" s="193" t="s">
        <v>1</v>
      </c>
      <c r="N163" s="194" t="s">
        <v>43</v>
      </c>
      <c r="O163" s="71"/>
      <c r="P163" s="195">
        <f t="shared" si="21"/>
        <v>0</v>
      </c>
      <c r="Q163" s="195">
        <v>0</v>
      </c>
      <c r="R163" s="195">
        <f t="shared" si="22"/>
        <v>0</v>
      </c>
      <c r="S163" s="195">
        <v>0</v>
      </c>
      <c r="T163" s="196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134</v>
      </c>
      <c r="AT163" s="197" t="s">
        <v>129</v>
      </c>
      <c r="AU163" s="197" t="s">
        <v>88</v>
      </c>
      <c r="AY163" s="17" t="s">
        <v>127</v>
      </c>
      <c r="BE163" s="198">
        <f t="shared" si="24"/>
        <v>0</v>
      </c>
      <c r="BF163" s="198">
        <f t="shared" si="25"/>
        <v>0</v>
      </c>
      <c r="BG163" s="198">
        <f t="shared" si="26"/>
        <v>0</v>
      </c>
      <c r="BH163" s="198">
        <f t="shared" si="27"/>
        <v>0</v>
      </c>
      <c r="BI163" s="198">
        <f t="shared" si="28"/>
        <v>0</v>
      </c>
      <c r="BJ163" s="17" t="s">
        <v>86</v>
      </c>
      <c r="BK163" s="198">
        <f t="shared" si="29"/>
        <v>0</v>
      </c>
      <c r="BL163" s="17" t="s">
        <v>134</v>
      </c>
      <c r="BM163" s="197" t="s">
        <v>484</v>
      </c>
    </row>
    <row r="164" spans="1:65" s="2" customFormat="1" ht="14.45" customHeight="1">
      <c r="A164" s="34"/>
      <c r="B164" s="35"/>
      <c r="C164" s="186" t="s">
        <v>372</v>
      </c>
      <c r="D164" s="186" t="s">
        <v>129</v>
      </c>
      <c r="E164" s="187" t="s">
        <v>485</v>
      </c>
      <c r="F164" s="188" t="s">
        <v>486</v>
      </c>
      <c r="G164" s="189" t="s">
        <v>388</v>
      </c>
      <c r="H164" s="190">
        <v>1</v>
      </c>
      <c r="I164" s="191"/>
      <c r="J164" s="192">
        <f t="shared" si="20"/>
        <v>0</v>
      </c>
      <c r="K164" s="188" t="s">
        <v>1</v>
      </c>
      <c r="L164" s="39"/>
      <c r="M164" s="193" t="s">
        <v>1</v>
      </c>
      <c r="N164" s="194" t="s">
        <v>43</v>
      </c>
      <c r="O164" s="71"/>
      <c r="P164" s="195">
        <f t="shared" si="21"/>
        <v>0</v>
      </c>
      <c r="Q164" s="195">
        <v>0</v>
      </c>
      <c r="R164" s="195">
        <f t="shared" si="22"/>
        <v>0</v>
      </c>
      <c r="S164" s="195">
        <v>0</v>
      </c>
      <c r="T164" s="196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134</v>
      </c>
      <c r="AT164" s="197" t="s">
        <v>129</v>
      </c>
      <c r="AU164" s="197" t="s">
        <v>88</v>
      </c>
      <c r="AY164" s="17" t="s">
        <v>127</v>
      </c>
      <c r="BE164" s="198">
        <f t="shared" si="24"/>
        <v>0</v>
      </c>
      <c r="BF164" s="198">
        <f t="shared" si="25"/>
        <v>0</v>
      </c>
      <c r="BG164" s="198">
        <f t="shared" si="26"/>
        <v>0</v>
      </c>
      <c r="BH164" s="198">
        <f t="shared" si="27"/>
        <v>0</v>
      </c>
      <c r="BI164" s="198">
        <f t="shared" si="28"/>
        <v>0</v>
      </c>
      <c r="BJ164" s="17" t="s">
        <v>86</v>
      </c>
      <c r="BK164" s="198">
        <f t="shared" si="29"/>
        <v>0</v>
      </c>
      <c r="BL164" s="17" t="s">
        <v>134</v>
      </c>
      <c r="BM164" s="197" t="s">
        <v>487</v>
      </c>
    </row>
    <row r="165" spans="1:65" s="2" customFormat="1" ht="14.45" customHeight="1">
      <c r="A165" s="34"/>
      <c r="B165" s="35"/>
      <c r="C165" s="186" t="s">
        <v>158</v>
      </c>
      <c r="D165" s="186" t="s">
        <v>129</v>
      </c>
      <c r="E165" s="187" t="s">
        <v>488</v>
      </c>
      <c r="F165" s="188" t="s">
        <v>489</v>
      </c>
      <c r="G165" s="189" t="s">
        <v>388</v>
      </c>
      <c r="H165" s="190">
        <v>4</v>
      </c>
      <c r="I165" s="191"/>
      <c r="J165" s="192">
        <f t="shared" si="20"/>
        <v>0</v>
      </c>
      <c r="K165" s="188" t="s">
        <v>1</v>
      </c>
      <c r="L165" s="39"/>
      <c r="M165" s="193" t="s">
        <v>1</v>
      </c>
      <c r="N165" s="194" t="s">
        <v>43</v>
      </c>
      <c r="O165" s="71"/>
      <c r="P165" s="195">
        <f t="shared" si="21"/>
        <v>0</v>
      </c>
      <c r="Q165" s="195">
        <v>0</v>
      </c>
      <c r="R165" s="195">
        <f t="shared" si="22"/>
        <v>0</v>
      </c>
      <c r="S165" s="195">
        <v>0</v>
      </c>
      <c r="T165" s="196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134</v>
      </c>
      <c r="AT165" s="197" t="s">
        <v>129</v>
      </c>
      <c r="AU165" s="197" t="s">
        <v>88</v>
      </c>
      <c r="AY165" s="17" t="s">
        <v>127</v>
      </c>
      <c r="BE165" s="198">
        <f t="shared" si="24"/>
        <v>0</v>
      </c>
      <c r="BF165" s="198">
        <f t="shared" si="25"/>
        <v>0</v>
      </c>
      <c r="BG165" s="198">
        <f t="shared" si="26"/>
        <v>0</v>
      </c>
      <c r="BH165" s="198">
        <f t="shared" si="27"/>
        <v>0</v>
      </c>
      <c r="BI165" s="198">
        <f t="shared" si="28"/>
        <v>0</v>
      </c>
      <c r="BJ165" s="17" t="s">
        <v>86</v>
      </c>
      <c r="BK165" s="198">
        <f t="shared" si="29"/>
        <v>0</v>
      </c>
      <c r="BL165" s="17" t="s">
        <v>134</v>
      </c>
      <c r="BM165" s="197" t="s">
        <v>490</v>
      </c>
    </row>
    <row r="166" spans="1:65" s="2" customFormat="1" ht="14.45" customHeight="1">
      <c r="A166" s="34"/>
      <c r="B166" s="35"/>
      <c r="C166" s="186" t="s">
        <v>491</v>
      </c>
      <c r="D166" s="186" t="s">
        <v>129</v>
      </c>
      <c r="E166" s="187" t="s">
        <v>492</v>
      </c>
      <c r="F166" s="188" t="s">
        <v>493</v>
      </c>
      <c r="G166" s="189" t="s">
        <v>218</v>
      </c>
      <c r="H166" s="190">
        <v>120</v>
      </c>
      <c r="I166" s="191"/>
      <c r="J166" s="192">
        <f t="shared" si="20"/>
        <v>0</v>
      </c>
      <c r="K166" s="188" t="s">
        <v>1</v>
      </c>
      <c r="L166" s="39"/>
      <c r="M166" s="193" t="s">
        <v>1</v>
      </c>
      <c r="N166" s="194" t="s">
        <v>43</v>
      </c>
      <c r="O166" s="71"/>
      <c r="P166" s="195">
        <f t="shared" si="21"/>
        <v>0</v>
      </c>
      <c r="Q166" s="195">
        <v>0</v>
      </c>
      <c r="R166" s="195">
        <f t="shared" si="22"/>
        <v>0</v>
      </c>
      <c r="S166" s="195">
        <v>0</v>
      </c>
      <c r="T166" s="196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134</v>
      </c>
      <c r="AT166" s="197" t="s">
        <v>129</v>
      </c>
      <c r="AU166" s="197" t="s">
        <v>88</v>
      </c>
      <c r="AY166" s="17" t="s">
        <v>127</v>
      </c>
      <c r="BE166" s="198">
        <f t="shared" si="24"/>
        <v>0</v>
      </c>
      <c r="BF166" s="198">
        <f t="shared" si="25"/>
        <v>0</v>
      </c>
      <c r="BG166" s="198">
        <f t="shared" si="26"/>
        <v>0</v>
      </c>
      <c r="BH166" s="198">
        <f t="shared" si="27"/>
        <v>0</v>
      </c>
      <c r="BI166" s="198">
        <f t="shared" si="28"/>
        <v>0</v>
      </c>
      <c r="BJ166" s="17" t="s">
        <v>86</v>
      </c>
      <c r="BK166" s="198">
        <f t="shared" si="29"/>
        <v>0</v>
      </c>
      <c r="BL166" s="17" t="s">
        <v>134</v>
      </c>
      <c r="BM166" s="197" t="s">
        <v>494</v>
      </c>
    </row>
    <row r="167" spans="1:65" s="2" customFormat="1" ht="14.45" customHeight="1">
      <c r="A167" s="34"/>
      <c r="B167" s="35"/>
      <c r="C167" s="186" t="s">
        <v>435</v>
      </c>
      <c r="D167" s="186" t="s">
        <v>129</v>
      </c>
      <c r="E167" s="187" t="s">
        <v>495</v>
      </c>
      <c r="F167" s="188" t="s">
        <v>496</v>
      </c>
      <c r="G167" s="189" t="s">
        <v>388</v>
      </c>
      <c r="H167" s="190">
        <v>1</v>
      </c>
      <c r="I167" s="191"/>
      <c r="J167" s="192">
        <f t="shared" si="20"/>
        <v>0</v>
      </c>
      <c r="K167" s="188" t="s">
        <v>1</v>
      </c>
      <c r="L167" s="39"/>
      <c r="M167" s="193" t="s">
        <v>1</v>
      </c>
      <c r="N167" s="194" t="s">
        <v>43</v>
      </c>
      <c r="O167" s="71"/>
      <c r="P167" s="195">
        <f t="shared" si="21"/>
        <v>0</v>
      </c>
      <c r="Q167" s="195">
        <v>0</v>
      </c>
      <c r="R167" s="195">
        <f t="shared" si="22"/>
        <v>0</v>
      </c>
      <c r="S167" s="195">
        <v>0</v>
      </c>
      <c r="T167" s="196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134</v>
      </c>
      <c r="AT167" s="197" t="s">
        <v>129</v>
      </c>
      <c r="AU167" s="197" t="s">
        <v>88</v>
      </c>
      <c r="AY167" s="17" t="s">
        <v>127</v>
      </c>
      <c r="BE167" s="198">
        <f t="shared" si="24"/>
        <v>0</v>
      </c>
      <c r="BF167" s="198">
        <f t="shared" si="25"/>
        <v>0</v>
      </c>
      <c r="BG167" s="198">
        <f t="shared" si="26"/>
        <v>0</v>
      </c>
      <c r="BH167" s="198">
        <f t="shared" si="27"/>
        <v>0</v>
      </c>
      <c r="BI167" s="198">
        <f t="shared" si="28"/>
        <v>0</v>
      </c>
      <c r="BJ167" s="17" t="s">
        <v>86</v>
      </c>
      <c r="BK167" s="198">
        <f t="shared" si="29"/>
        <v>0</v>
      </c>
      <c r="BL167" s="17" t="s">
        <v>134</v>
      </c>
      <c r="BM167" s="197" t="s">
        <v>497</v>
      </c>
    </row>
    <row r="168" spans="1:65" s="2" customFormat="1" ht="14.45" customHeight="1">
      <c r="A168" s="34"/>
      <c r="B168" s="35"/>
      <c r="C168" s="186" t="s">
        <v>498</v>
      </c>
      <c r="D168" s="186" t="s">
        <v>129</v>
      </c>
      <c r="E168" s="187" t="s">
        <v>499</v>
      </c>
      <c r="F168" s="188" t="s">
        <v>500</v>
      </c>
      <c r="G168" s="189" t="s">
        <v>388</v>
      </c>
      <c r="H168" s="190">
        <v>1</v>
      </c>
      <c r="I168" s="191"/>
      <c r="J168" s="192">
        <f t="shared" si="20"/>
        <v>0</v>
      </c>
      <c r="K168" s="188" t="s">
        <v>1</v>
      </c>
      <c r="L168" s="39"/>
      <c r="M168" s="242" t="s">
        <v>1</v>
      </c>
      <c r="N168" s="243" t="s">
        <v>43</v>
      </c>
      <c r="O168" s="244"/>
      <c r="P168" s="245">
        <f t="shared" si="21"/>
        <v>0</v>
      </c>
      <c r="Q168" s="245">
        <v>0</v>
      </c>
      <c r="R168" s="245">
        <f t="shared" si="22"/>
        <v>0</v>
      </c>
      <c r="S168" s="245">
        <v>0</v>
      </c>
      <c r="T168" s="246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134</v>
      </c>
      <c r="AT168" s="197" t="s">
        <v>129</v>
      </c>
      <c r="AU168" s="197" t="s">
        <v>88</v>
      </c>
      <c r="AY168" s="17" t="s">
        <v>127</v>
      </c>
      <c r="BE168" s="198">
        <f t="shared" si="24"/>
        <v>0</v>
      </c>
      <c r="BF168" s="198">
        <f t="shared" si="25"/>
        <v>0</v>
      </c>
      <c r="BG168" s="198">
        <f t="shared" si="26"/>
        <v>0</v>
      </c>
      <c r="BH168" s="198">
        <f t="shared" si="27"/>
        <v>0</v>
      </c>
      <c r="BI168" s="198">
        <f t="shared" si="28"/>
        <v>0</v>
      </c>
      <c r="BJ168" s="17" t="s">
        <v>86</v>
      </c>
      <c r="BK168" s="198">
        <f t="shared" si="29"/>
        <v>0</v>
      </c>
      <c r="BL168" s="17" t="s">
        <v>134</v>
      </c>
      <c r="BM168" s="197" t="s">
        <v>501</v>
      </c>
    </row>
    <row r="169" spans="1:65" s="2" customFormat="1" ht="6.95" customHeight="1">
      <c r="A169" s="3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39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sheetProtection algorithmName="SHA-512" hashValue="4czL1kaDnYMz5V6jOLpXyXzAPkytQVFnz3sJ6cZXQUV6SDPJuP8+TgtaDNv1nLS044mEyzND6Pmyb79oEQPqNg==" saltValue="0JSfVdBYNwE8iEyARso+ubmzlM34Nzz4k5me5UXsIxX/Cje7Gl154kCSR09uvHj+pZKCdyul1DaaMLwW9U/+Gg==" spinCount="100000" sheet="1" objects="1" scenarios="1" formatColumns="0" formatRows="0" autoFilter="0"/>
  <autoFilter ref="C118:K168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5"/>
  <sheetViews>
    <sheetView showGridLines="0" workbookViewId="0">
      <selection activeCell="W132" sqref="W1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Sídliště Lada - Stará Lada, Česká Lípa - stezka pro chodce a cyklisty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502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6. 8. 2020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36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42</v>
      </c>
      <c r="E33" s="112" t="s">
        <v>43</v>
      </c>
      <c r="F33" s="123">
        <f>ROUND((SUM(BE122:BE144)),  2)</f>
        <v>0</v>
      </c>
      <c r="G33" s="34"/>
      <c r="H33" s="34"/>
      <c r="I33" s="124">
        <v>0.21</v>
      </c>
      <c r="J33" s="123">
        <f>ROUND(((SUM(BE122:BE144))*I33),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44</v>
      </c>
      <c r="F34" s="123">
        <f>ROUND((SUM(BF122:BF144)),  2)</f>
        <v>0</v>
      </c>
      <c r="G34" s="34"/>
      <c r="H34" s="34"/>
      <c r="I34" s="124">
        <v>0.15</v>
      </c>
      <c r="J34" s="123">
        <f>ROUND(((SUM(BF122:BF144))*I34),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ROUND((SUM(BG122:BG144)),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ROUND((SUM(BH122:BH144)),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ROUND((SUM(BI122:BI144)),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9" t="str">
        <f>E7</f>
        <v>Sídliště Lada - Stará Lada, Česká Lípa - stezka pro chodce a cyklisty</v>
      </c>
      <c r="F85" s="290"/>
      <c r="G85" s="290"/>
      <c r="H85" s="2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VORN - Vedlejší a ostatní rozpočtové náklady</v>
      </c>
      <c r="F87" s="288"/>
      <c r="G87" s="288"/>
      <c r="H87" s="2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p.č. 5750/145, 5712/112 a 5712/133</v>
      </c>
      <c r="G89" s="36"/>
      <c r="H89" s="36"/>
      <c r="I89" s="29" t="s">
        <v>22</v>
      </c>
      <c r="J89" s="66" t="str">
        <f>IF(J12="","",J12)</f>
        <v>6. 8. 2020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Česká Lípa, nám. T.G.M č.p.1, 470 36 Česká L</v>
      </c>
      <c r="G91" s="36"/>
      <c r="H91" s="36"/>
      <c r="I91" s="29" t="s">
        <v>30</v>
      </c>
      <c r="J91" s="32" t="str">
        <f>E21</f>
        <v>ACTIV Projekce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Jan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503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504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505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506</v>
      </c>
      <c r="E100" s="156"/>
      <c r="F100" s="156"/>
      <c r="G100" s="156"/>
      <c r="H100" s="156"/>
      <c r="I100" s="156"/>
      <c r="J100" s="157">
        <f>J138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507</v>
      </c>
      <c r="E101" s="156"/>
      <c r="F101" s="156"/>
      <c r="G101" s="156"/>
      <c r="H101" s="156"/>
      <c r="I101" s="156"/>
      <c r="J101" s="157">
        <f>J141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508</v>
      </c>
      <c r="E102" s="156"/>
      <c r="F102" s="156"/>
      <c r="G102" s="156"/>
      <c r="H102" s="156"/>
      <c r="I102" s="156"/>
      <c r="J102" s="157">
        <f>J143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9" t="str">
        <f>E7</f>
        <v>Sídliště Lada - Stará Lada, Česká Lípa - stezka pro chodce a cyklisty</v>
      </c>
      <c r="F112" s="290"/>
      <c r="G112" s="290"/>
      <c r="H112" s="29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8" t="str">
        <f>E9</f>
        <v>VORN - Vedlejší a ostatní rozpočtové náklady</v>
      </c>
      <c r="F114" s="288"/>
      <c r="G114" s="288"/>
      <c r="H114" s="28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p.č. 5750/145, 5712/112 a 5712/133</v>
      </c>
      <c r="G116" s="36"/>
      <c r="H116" s="36"/>
      <c r="I116" s="29" t="s">
        <v>22</v>
      </c>
      <c r="J116" s="66" t="str">
        <f>IF(J12="","",J12)</f>
        <v>6. 8. 2020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Město Česká Lípa, nám. T.G.M č.p.1, 470 36 Česká L</v>
      </c>
      <c r="G118" s="36"/>
      <c r="H118" s="36"/>
      <c r="I118" s="29" t="s">
        <v>30</v>
      </c>
      <c r="J118" s="32" t="str">
        <f>E21</f>
        <v>ACTIV Projekce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Jan Petr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113</v>
      </c>
      <c r="D121" s="162" t="s">
        <v>63</v>
      </c>
      <c r="E121" s="162" t="s">
        <v>59</v>
      </c>
      <c r="F121" s="162" t="s">
        <v>60</v>
      </c>
      <c r="G121" s="162" t="s">
        <v>114</v>
      </c>
      <c r="H121" s="162" t="s">
        <v>115</v>
      </c>
      <c r="I121" s="162" t="s">
        <v>116</v>
      </c>
      <c r="J121" s="162" t="s">
        <v>101</v>
      </c>
      <c r="K121" s="163" t="s">
        <v>117</v>
      </c>
      <c r="L121" s="164"/>
      <c r="M121" s="75" t="s">
        <v>1</v>
      </c>
      <c r="N121" s="76" t="s">
        <v>42</v>
      </c>
      <c r="O121" s="76" t="s">
        <v>118</v>
      </c>
      <c r="P121" s="76" t="s">
        <v>119</v>
      </c>
      <c r="Q121" s="76" t="s">
        <v>120</v>
      </c>
      <c r="R121" s="76" t="s">
        <v>121</v>
      </c>
      <c r="S121" s="76" t="s">
        <v>122</v>
      </c>
      <c r="T121" s="77" t="s">
        <v>123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124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0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103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77</v>
      </c>
      <c r="E123" s="173" t="s">
        <v>509</v>
      </c>
      <c r="F123" s="173" t="s">
        <v>510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P124+P129+P138+P141+P143</f>
        <v>0</v>
      </c>
      <c r="Q123" s="178"/>
      <c r="R123" s="179">
        <f>R124+R129+R138+R141+R143</f>
        <v>0</v>
      </c>
      <c r="S123" s="178"/>
      <c r="T123" s="180">
        <f>T124+T129+T138+T141+T143</f>
        <v>0</v>
      </c>
      <c r="AR123" s="181" t="s">
        <v>159</v>
      </c>
      <c r="AT123" s="182" t="s">
        <v>77</v>
      </c>
      <c r="AU123" s="182" t="s">
        <v>78</v>
      </c>
      <c r="AY123" s="181" t="s">
        <v>127</v>
      </c>
      <c r="BK123" s="183">
        <f>BK124+BK129+BK138+BK141+BK143</f>
        <v>0</v>
      </c>
    </row>
    <row r="124" spans="1:65" s="12" customFormat="1" ht="22.9" customHeight="1">
      <c r="B124" s="170"/>
      <c r="C124" s="171"/>
      <c r="D124" s="172" t="s">
        <v>77</v>
      </c>
      <c r="E124" s="184" t="s">
        <v>511</v>
      </c>
      <c r="F124" s="184" t="s">
        <v>512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SUM(P125:P128)</f>
        <v>0</v>
      </c>
      <c r="Q124" s="178"/>
      <c r="R124" s="179">
        <f>SUM(R125:R128)</f>
        <v>0</v>
      </c>
      <c r="S124" s="178"/>
      <c r="T124" s="180">
        <f>SUM(T125:T128)</f>
        <v>0</v>
      </c>
      <c r="AR124" s="181" t="s">
        <v>159</v>
      </c>
      <c r="AT124" s="182" t="s">
        <v>77</v>
      </c>
      <c r="AU124" s="182" t="s">
        <v>86</v>
      </c>
      <c r="AY124" s="181" t="s">
        <v>127</v>
      </c>
      <c r="BK124" s="183">
        <f>SUM(BK125:BK128)</f>
        <v>0</v>
      </c>
    </row>
    <row r="125" spans="1:65" s="2" customFormat="1" ht="14.45" customHeight="1">
      <c r="A125" s="34"/>
      <c r="B125" s="35"/>
      <c r="C125" s="186" t="s">
        <v>86</v>
      </c>
      <c r="D125" s="186" t="s">
        <v>129</v>
      </c>
      <c r="E125" s="187" t="s">
        <v>513</v>
      </c>
      <c r="F125" s="188" t="s">
        <v>514</v>
      </c>
      <c r="G125" s="189" t="s">
        <v>515</v>
      </c>
      <c r="H125" s="190">
        <v>1</v>
      </c>
      <c r="I125" s="191"/>
      <c r="J125" s="192">
        <f>ROUND(I125*H125,2)</f>
        <v>0</v>
      </c>
      <c r="K125" s="188" t="s">
        <v>133</v>
      </c>
      <c r="L125" s="39"/>
      <c r="M125" s="193" t="s">
        <v>1</v>
      </c>
      <c r="N125" s="194" t="s">
        <v>43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516</v>
      </c>
      <c r="AT125" s="197" t="s">
        <v>129</v>
      </c>
      <c r="AU125" s="197" t="s">
        <v>88</v>
      </c>
      <c r="AY125" s="17" t="s">
        <v>127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86</v>
      </c>
      <c r="BK125" s="198">
        <f>ROUND(I125*H125,2)</f>
        <v>0</v>
      </c>
      <c r="BL125" s="17" t="s">
        <v>516</v>
      </c>
      <c r="BM125" s="197" t="s">
        <v>517</v>
      </c>
    </row>
    <row r="126" spans="1:65" s="2" customFormat="1" ht="14.45" customHeight="1">
      <c r="A126" s="34"/>
      <c r="B126" s="35"/>
      <c r="C126" s="186" t="s">
        <v>88</v>
      </c>
      <c r="D126" s="186" t="s">
        <v>129</v>
      </c>
      <c r="E126" s="187" t="s">
        <v>518</v>
      </c>
      <c r="F126" s="188" t="s">
        <v>519</v>
      </c>
      <c r="G126" s="189" t="s">
        <v>515</v>
      </c>
      <c r="H126" s="190">
        <v>1</v>
      </c>
      <c r="I126" s="191"/>
      <c r="J126" s="192">
        <f>ROUND(I126*H126,2)</f>
        <v>0</v>
      </c>
      <c r="K126" s="188" t="s">
        <v>133</v>
      </c>
      <c r="L126" s="39"/>
      <c r="M126" s="193" t="s">
        <v>1</v>
      </c>
      <c r="N126" s="194" t="s">
        <v>43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516</v>
      </c>
      <c r="AT126" s="197" t="s">
        <v>129</v>
      </c>
      <c r="AU126" s="197" t="s">
        <v>88</v>
      </c>
      <c r="AY126" s="17" t="s">
        <v>127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86</v>
      </c>
      <c r="BK126" s="198">
        <f>ROUND(I126*H126,2)</f>
        <v>0</v>
      </c>
      <c r="BL126" s="17" t="s">
        <v>516</v>
      </c>
      <c r="BM126" s="197" t="s">
        <v>520</v>
      </c>
    </row>
    <row r="127" spans="1:65" s="2" customFormat="1" ht="14.45" customHeight="1">
      <c r="A127" s="34"/>
      <c r="B127" s="35"/>
      <c r="C127" s="186" t="s">
        <v>147</v>
      </c>
      <c r="D127" s="186" t="s">
        <v>129</v>
      </c>
      <c r="E127" s="187" t="s">
        <v>521</v>
      </c>
      <c r="F127" s="188" t="s">
        <v>522</v>
      </c>
      <c r="G127" s="189" t="s">
        <v>515</v>
      </c>
      <c r="H127" s="190">
        <v>1</v>
      </c>
      <c r="I127" s="191"/>
      <c r="J127" s="192">
        <f>ROUND(I127*H127,2)</f>
        <v>0</v>
      </c>
      <c r="K127" s="188" t="s">
        <v>133</v>
      </c>
      <c r="L127" s="39"/>
      <c r="M127" s="193" t="s">
        <v>1</v>
      </c>
      <c r="N127" s="194" t="s">
        <v>43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516</v>
      </c>
      <c r="AT127" s="197" t="s">
        <v>129</v>
      </c>
      <c r="AU127" s="197" t="s">
        <v>88</v>
      </c>
      <c r="AY127" s="17" t="s">
        <v>127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86</v>
      </c>
      <c r="BK127" s="198">
        <f>ROUND(I127*H127,2)</f>
        <v>0</v>
      </c>
      <c r="BL127" s="17" t="s">
        <v>516</v>
      </c>
      <c r="BM127" s="197" t="s">
        <v>523</v>
      </c>
    </row>
    <row r="128" spans="1:65" s="2" customFormat="1" ht="14.45" customHeight="1">
      <c r="A128" s="34"/>
      <c r="B128" s="35"/>
      <c r="C128" s="186" t="s">
        <v>134</v>
      </c>
      <c r="D128" s="186" t="s">
        <v>129</v>
      </c>
      <c r="E128" s="187" t="s">
        <v>524</v>
      </c>
      <c r="F128" s="188" t="s">
        <v>525</v>
      </c>
      <c r="G128" s="189" t="s">
        <v>515</v>
      </c>
      <c r="H128" s="190">
        <v>1</v>
      </c>
      <c r="I128" s="191"/>
      <c r="J128" s="192">
        <f>ROUND(I128*H128,2)</f>
        <v>0</v>
      </c>
      <c r="K128" s="188" t="s">
        <v>133</v>
      </c>
      <c r="L128" s="39"/>
      <c r="M128" s="193" t="s">
        <v>1</v>
      </c>
      <c r="N128" s="194" t="s">
        <v>43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516</v>
      </c>
      <c r="AT128" s="197" t="s">
        <v>129</v>
      </c>
      <c r="AU128" s="197" t="s">
        <v>88</v>
      </c>
      <c r="AY128" s="17" t="s">
        <v>127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86</v>
      </c>
      <c r="BK128" s="198">
        <f>ROUND(I128*H128,2)</f>
        <v>0</v>
      </c>
      <c r="BL128" s="17" t="s">
        <v>516</v>
      </c>
      <c r="BM128" s="197" t="s">
        <v>526</v>
      </c>
    </row>
    <row r="129" spans="1:65" s="12" customFormat="1" ht="22.9" customHeight="1">
      <c r="B129" s="170"/>
      <c r="C129" s="171"/>
      <c r="D129" s="172" t="s">
        <v>77</v>
      </c>
      <c r="E129" s="184" t="s">
        <v>527</v>
      </c>
      <c r="F129" s="184" t="s">
        <v>486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SUM(P130:P137)</f>
        <v>0</v>
      </c>
      <c r="Q129" s="178"/>
      <c r="R129" s="179">
        <f>SUM(R130:R137)</f>
        <v>0</v>
      </c>
      <c r="S129" s="178"/>
      <c r="T129" s="180">
        <f>SUM(T130:T137)</f>
        <v>0</v>
      </c>
      <c r="AR129" s="181" t="s">
        <v>159</v>
      </c>
      <c r="AT129" s="182" t="s">
        <v>77</v>
      </c>
      <c r="AU129" s="182" t="s">
        <v>86</v>
      </c>
      <c r="AY129" s="181" t="s">
        <v>127</v>
      </c>
      <c r="BK129" s="183">
        <f>SUM(BK130:BK137)</f>
        <v>0</v>
      </c>
    </row>
    <row r="130" spans="1:65" s="2" customFormat="1" ht="14.45" customHeight="1">
      <c r="A130" s="34"/>
      <c r="B130" s="35"/>
      <c r="C130" s="186" t="s">
        <v>159</v>
      </c>
      <c r="D130" s="186" t="s">
        <v>129</v>
      </c>
      <c r="E130" s="187" t="s">
        <v>528</v>
      </c>
      <c r="F130" s="188" t="s">
        <v>529</v>
      </c>
      <c r="G130" s="189" t="s">
        <v>515</v>
      </c>
      <c r="H130" s="190">
        <v>1</v>
      </c>
      <c r="I130" s="191"/>
      <c r="J130" s="192">
        <f t="shared" ref="J130:J137" si="0">ROUND(I130*H130,2)</f>
        <v>0</v>
      </c>
      <c r="K130" s="188" t="s">
        <v>133</v>
      </c>
      <c r="L130" s="39"/>
      <c r="M130" s="193" t="s">
        <v>1</v>
      </c>
      <c r="N130" s="194" t="s">
        <v>43</v>
      </c>
      <c r="O130" s="71"/>
      <c r="P130" s="195">
        <f t="shared" ref="P130:P137" si="1">O130*H130</f>
        <v>0</v>
      </c>
      <c r="Q130" s="195">
        <v>0</v>
      </c>
      <c r="R130" s="195">
        <f t="shared" ref="R130:R137" si="2">Q130*H130</f>
        <v>0</v>
      </c>
      <c r="S130" s="195">
        <v>0</v>
      </c>
      <c r="T130" s="196">
        <f t="shared" ref="T130:T137" si="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516</v>
      </c>
      <c r="AT130" s="197" t="s">
        <v>129</v>
      </c>
      <c r="AU130" s="197" t="s">
        <v>88</v>
      </c>
      <c r="AY130" s="17" t="s">
        <v>127</v>
      </c>
      <c r="BE130" s="198">
        <f t="shared" ref="BE130:BE137" si="4">IF(N130="základní",J130,0)</f>
        <v>0</v>
      </c>
      <c r="BF130" s="198">
        <f t="shared" ref="BF130:BF137" si="5">IF(N130="snížená",J130,0)</f>
        <v>0</v>
      </c>
      <c r="BG130" s="198">
        <f t="shared" ref="BG130:BG137" si="6">IF(N130="zákl. přenesená",J130,0)</f>
        <v>0</v>
      </c>
      <c r="BH130" s="198">
        <f t="shared" ref="BH130:BH137" si="7">IF(N130="sníž. přenesená",J130,0)</f>
        <v>0</v>
      </c>
      <c r="BI130" s="198">
        <f t="shared" ref="BI130:BI137" si="8">IF(N130="nulová",J130,0)</f>
        <v>0</v>
      </c>
      <c r="BJ130" s="17" t="s">
        <v>86</v>
      </c>
      <c r="BK130" s="198">
        <f t="shared" ref="BK130:BK137" si="9">ROUND(I130*H130,2)</f>
        <v>0</v>
      </c>
      <c r="BL130" s="17" t="s">
        <v>516</v>
      </c>
      <c r="BM130" s="197" t="s">
        <v>530</v>
      </c>
    </row>
    <row r="131" spans="1:65" s="2" customFormat="1" ht="14.45" customHeight="1">
      <c r="A131" s="34"/>
      <c r="B131" s="35"/>
      <c r="C131" s="186" t="s">
        <v>165</v>
      </c>
      <c r="D131" s="186" t="s">
        <v>129</v>
      </c>
      <c r="E131" s="187" t="s">
        <v>531</v>
      </c>
      <c r="F131" s="188" t="s">
        <v>532</v>
      </c>
      <c r="G131" s="189" t="s">
        <v>515</v>
      </c>
      <c r="H131" s="190">
        <v>1</v>
      </c>
      <c r="I131" s="191"/>
      <c r="J131" s="192">
        <f t="shared" si="0"/>
        <v>0</v>
      </c>
      <c r="K131" s="188" t="s">
        <v>133</v>
      </c>
      <c r="L131" s="39"/>
      <c r="M131" s="193" t="s">
        <v>1</v>
      </c>
      <c r="N131" s="194" t="s">
        <v>43</v>
      </c>
      <c r="O131" s="71"/>
      <c r="P131" s="195">
        <f t="shared" si="1"/>
        <v>0</v>
      </c>
      <c r="Q131" s="195">
        <v>0</v>
      </c>
      <c r="R131" s="195">
        <f t="shared" si="2"/>
        <v>0</v>
      </c>
      <c r="S131" s="195">
        <v>0</v>
      </c>
      <c r="T131" s="19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516</v>
      </c>
      <c r="AT131" s="197" t="s">
        <v>129</v>
      </c>
      <c r="AU131" s="197" t="s">
        <v>88</v>
      </c>
      <c r="AY131" s="17" t="s">
        <v>127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7" t="s">
        <v>86</v>
      </c>
      <c r="BK131" s="198">
        <f t="shared" si="9"/>
        <v>0</v>
      </c>
      <c r="BL131" s="17" t="s">
        <v>516</v>
      </c>
      <c r="BM131" s="197" t="s">
        <v>533</v>
      </c>
    </row>
    <row r="132" spans="1:65" s="2" customFormat="1" ht="14.45" customHeight="1">
      <c r="A132" s="34"/>
      <c r="B132" s="35"/>
      <c r="C132" s="186" t="s">
        <v>170</v>
      </c>
      <c r="D132" s="186" t="s">
        <v>129</v>
      </c>
      <c r="E132" s="187" t="s">
        <v>534</v>
      </c>
      <c r="F132" s="188" t="s">
        <v>535</v>
      </c>
      <c r="G132" s="189" t="s">
        <v>515</v>
      </c>
      <c r="H132" s="190">
        <v>1</v>
      </c>
      <c r="I132" s="191"/>
      <c r="J132" s="192">
        <f t="shared" si="0"/>
        <v>0</v>
      </c>
      <c r="K132" s="188" t="s">
        <v>133</v>
      </c>
      <c r="L132" s="39"/>
      <c r="M132" s="193" t="s">
        <v>1</v>
      </c>
      <c r="N132" s="194" t="s">
        <v>43</v>
      </c>
      <c r="O132" s="71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516</v>
      </c>
      <c r="AT132" s="197" t="s">
        <v>129</v>
      </c>
      <c r="AU132" s="197" t="s">
        <v>88</v>
      </c>
      <c r="AY132" s="17" t="s">
        <v>127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7" t="s">
        <v>86</v>
      </c>
      <c r="BK132" s="198">
        <f t="shared" si="9"/>
        <v>0</v>
      </c>
      <c r="BL132" s="17" t="s">
        <v>516</v>
      </c>
      <c r="BM132" s="197" t="s">
        <v>536</v>
      </c>
    </row>
    <row r="133" spans="1:65" s="2" customFormat="1" ht="14.45" customHeight="1">
      <c r="A133" s="34"/>
      <c r="B133" s="35"/>
      <c r="C133" s="186" t="s">
        <v>144</v>
      </c>
      <c r="D133" s="186" t="s">
        <v>129</v>
      </c>
      <c r="E133" s="187" t="s">
        <v>537</v>
      </c>
      <c r="F133" s="188" t="s">
        <v>538</v>
      </c>
      <c r="G133" s="189" t="s">
        <v>515</v>
      </c>
      <c r="H133" s="190">
        <v>1</v>
      </c>
      <c r="I133" s="191"/>
      <c r="J133" s="192">
        <f t="shared" si="0"/>
        <v>0</v>
      </c>
      <c r="K133" s="188" t="s">
        <v>133</v>
      </c>
      <c r="L133" s="39"/>
      <c r="M133" s="193" t="s">
        <v>1</v>
      </c>
      <c r="N133" s="194" t="s">
        <v>43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516</v>
      </c>
      <c r="AT133" s="197" t="s">
        <v>129</v>
      </c>
      <c r="AU133" s="197" t="s">
        <v>88</v>
      </c>
      <c r="AY133" s="17" t="s">
        <v>127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7" t="s">
        <v>86</v>
      </c>
      <c r="BK133" s="198">
        <f t="shared" si="9"/>
        <v>0</v>
      </c>
      <c r="BL133" s="17" t="s">
        <v>516</v>
      </c>
      <c r="BM133" s="197" t="s">
        <v>539</v>
      </c>
    </row>
    <row r="134" spans="1:65" s="2" customFormat="1" ht="14.45" customHeight="1">
      <c r="A134" s="34"/>
      <c r="B134" s="35"/>
      <c r="C134" s="186" t="s">
        <v>181</v>
      </c>
      <c r="D134" s="186" t="s">
        <v>129</v>
      </c>
      <c r="E134" s="187" t="s">
        <v>540</v>
      </c>
      <c r="F134" s="188" t="s">
        <v>541</v>
      </c>
      <c r="G134" s="189" t="s">
        <v>515</v>
      </c>
      <c r="H134" s="190">
        <v>1</v>
      </c>
      <c r="I134" s="191"/>
      <c r="J134" s="192">
        <f t="shared" si="0"/>
        <v>0</v>
      </c>
      <c r="K134" s="188" t="s">
        <v>133</v>
      </c>
      <c r="L134" s="39"/>
      <c r="M134" s="193" t="s">
        <v>1</v>
      </c>
      <c r="N134" s="194" t="s">
        <v>43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516</v>
      </c>
      <c r="AT134" s="197" t="s">
        <v>129</v>
      </c>
      <c r="AU134" s="197" t="s">
        <v>88</v>
      </c>
      <c r="AY134" s="17" t="s">
        <v>127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7" t="s">
        <v>86</v>
      </c>
      <c r="BK134" s="198">
        <f t="shared" si="9"/>
        <v>0</v>
      </c>
      <c r="BL134" s="17" t="s">
        <v>516</v>
      </c>
      <c r="BM134" s="197" t="s">
        <v>542</v>
      </c>
    </row>
    <row r="135" spans="1:65" s="2" customFormat="1" ht="24.2" customHeight="1">
      <c r="A135" s="34"/>
      <c r="B135" s="35"/>
      <c r="C135" s="186" t="s">
        <v>187</v>
      </c>
      <c r="D135" s="186" t="s">
        <v>129</v>
      </c>
      <c r="E135" s="187" t="s">
        <v>543</v>
      </c>
      <c r="F135" s="188" t="s">
        <v>544</v>
      </c>
      <c r="G135" s="189" t="s">
        <v>515</v>
      </c>
      <c r="H135" s="190">
        <v>1</v>
      </c>
      <c r="I135" s="191"/>
      <c r="J135" s="192">
        <f t="shared" si="0"/>
        <v>0</v>
      </c>
      <c r="K135" s="188" t="s">
        <v>133</v>
      </c>
      <c r="L135" s="39"/>
      <c r="M135" s="193" t="s">
        <v>1</v>
      </c>
      <c r="N135" s="194" t="s">
        <v>43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516</v>
      </c>
      <c r="AT135" s="197" t="s">
        <v>129</v>
      </c>
      <c r="AU135" s="197" t="s">
        <v>88</v>
      </c>
      <c r="AY135" s="17" t="s">
        <v>127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86</v>
      </c>
      <c r="BK135" s="198">
        <f t="shared" si="9"/>
        <v>0</v>
      </c>
      <c r="BL135" s="17" t="s">
        <v>516</v>
      </c>
      <c r="BM135" s="197" t="s">
        <v>545</v>
      </c>
    </row>
    <row r="136" spans="1:65" s="2" customFormat="1" ht="14.45" customHeight="1">
      <c r="A136" s="34"/>
      <c r="B136" s="35"/>
      <c r="C136" s="186" t="s">
        <v>193</v>
      </c>
      <c r="D136" s="186" t="s">
        <v>129</v>
      </c>
      <c r="E136" s="187" t="s">
        <v>546</v>
      </c>
      <c r="F136" s="188" t="s">
        <v>547</v>
      </c>
      <c r="G136" s="189" t="s">
        <v>515</v>
      </c>
      <c r="H136" s="190">
        <v>1</v>
      </c>
      <c r="I136" s="191"/>
      <c r="J136" s="192">
        <f t="shared" si="0"/>
        <v>0</v>
      </c>
      <c r="K136" s="188" t="s">
        <v>133</v>
      </c>
      <c r="L136" s="39"/>
      <c r="M136" s="193" t="s">
        <v>1</v>
      </c>
      <c r="N136" s="194" t="s">
        <v>43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516</v>
      </c>
      <c r="AT136" s="197" t="s">
        <v>129</v>
      </c>
      <c r="AU136" s="197" t="s">
        <v>88</v>
      </c>
      <c r="AY136" s="17" t="s">
        <v>127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86</v>
      </c>
      <c r="BK136" s="198">
        <f t="shared" si="9"/>
        <v>0</v>
      </c>
      <c r="BL136" s="17" t="s">
        <v>516</v>
      </c>
      <c r="BM136" s="197" t="s">
        <v>548</v>
      </c>
    </row>
    <row r="137" spans="1:65" s="2" customFormat="1" ht="14.45" customHeight="1">
      <c r="A137" s="34"/>
      <c r="B137" s="35"/>
      <c r="C137" s="186" t="s">
        <v>197</v>
      </c>
      <c r="D137" s="186" t="s">
        <v>129</v>
      </c>
      <c r="E137" s="187" t="s">
        <v>549</v>
      </c>
      <c r="F137" s="188" t="s">
        <v>550</v>
      </c>
      <c r="G137" s="189" t="s">
        <v>515</v>
      </c>
      <c r="H137" s="190">
        <v>1</v>
      </c>
      <c r="I137" s="191"/>
      <c r="J137" s="192">
        <f t="shared" si="0"/>
        <v>0</v>
      </c>
      <c r="K137" s="188" t="s">
        <v>133</v>
      </c>
      <c r="L137" s="39"/>
      <c r="M137" s="193" t="s">
        <v>1</v>
      </c>
      <c r="N137" s="194" t="s">
        <v>43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516</v>
      </c>
      <c r="AT137" s="197" t="s">
        <v>129</v>
      </c>
      <c r="AU137" s="197" t="s">
        <v>88</v>
      </c>
      <c r="AY137" s="17" t="s">
        <v>127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7" t="s">
        <v>86</v>
      </c>
      <c r="BK137" s="198">
        <f t="shared" si="9"/>
        <v>0</v>
      </c>
      <c r="BL137" s="17" t="s">
        <v>516</v>
      </c>
      <c r="BM137" s="197" t="s">
        <v>551</v>
      </c>
    </row>
    <row r="138" spans="1:65" s="12" customFormat="1" ht="22.9" customHeight="1">
      <c r="B138" s="170"/>
      <c r="C138" s="171"/>
      <c r="D138" s="172" t="s">
        <v>77</v>
      </c>
      <c r="E138" s="184" t="s">
        <v>552</v>
      </c>
      <c r="F138" s="184" t="s">
        <v>553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SUM(P139:P140)</f>
        <v>0</v>
      </c>
      <c r="Q138" s="178"/>
      <c r="R138" s="179">
        <f>SUM(R139:R140)</f>
        <v>0</v>
      </c>
      <c r="S138" s="178"/>
      <c r="T138" s="180">
        <f>SUM(T139:T140)</f>
        <v>0</v>
      </c>
      <c r="AR138" s="181" t="s">
        <v>159</v>
      </c>
      <c r="AT138" s="182" t="s">
        <v>77</v>
      </c>
      <c r="AU138" s="182" t="s">
        <v>86</v>
      </c>
      <c r="AY138" s="181" t="s">
        <v>127</v>
      </c>
      <c r="BK138" s="183">
        <f>SUM(BK139:BK140)</f>
        <v>0</v>
      </c>
    </row>
    <row r="139" spans="1:65" s="2" customFormat="1" ht="14.45" customHeight="1">
      <c r="A139" s="34"/>
      <c r="B139" s="35"/>
      <c r="C139" s="186" t="s">
        <v>201</v>
      </c>
      <c r="D139" s="186" t="s">
        <v>129</v>
      </c>
      <c r="E139" s="187" t="s">
        <v>554</v>
      </c>
      <c r="F139" s="188" t="s">
        <v>555</v>
      </c>
      <c r="G139" s="189" t="s">
        <v>515</v>
      </c>
      <c r="H139" s="190">
        <v>1</v>
      </c>
      <c r="I139" s="191"/>
      <c r="J139" s="192">
        <f>ROUND(I139*H139,2)</f>
        <v>0</v>
      </c>
      <c r="K139" s="188" t="s">
        <v>133</v>
      </c>
      <c r="L139" s="39"/>
      <c r="M139" s="193" t="s">
        <v>1</v>
      </c>
      <c r="N139" s="194" t="s">
        <v>43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516</v>
      </c>
      <c r="AT139" s="197" t="s">
        <v>129</v>
      </c>
      <c r="AU139" s="197" t="s">
        <v>88</v>
      </c>
      <c r="AY139" s="17" t="s">
        <v>127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86</v>
      </c>
      <c r="BK139" s="198">
        <f>ROUND(I139*H139,2)</f>
        <v>0</v>
      </c>
      <c r="BL139" s="17" t="s">
        <v>516</v>
      </c>
      <c r="BM139" s="197" t="s">
        <v>556</v>
      </c>
    </row>
    <row r="140" spans="1:65" s="2" customFormat="1" ht="14.45" customHeight="1">
      <c r="A140" s="34"/>
      <c r="B140" s="35"/>
      <c r="C140" s="186" t="s">
        <v>207</v>
      </c>
      <c r="D140" s="186" t="s">
        <v>129</v>
      </c>
      <c r="E140" s="187" t="s">
        <v>557</v>
      </c>
      <c r="F140" s="188" t="s">
        <v>558</v>
      </c>
      <c r="G140" s="189" t="s">
        <v>515</v>
      </c>
      <c r="H140" s="190">
        <v>1</v>
      </c>
      <c r="I140" s="191"/>
      <c r="J140" s="192">
        <f>ROUND(I140*H140,2)</f>
        <v>0</v>
      </c>
      <c r="K140" s="188" t="s">
        <v>133</v>
      </c>
      <c r="L140" s="39"/>
      <c r="M140" s="193" t="s">
        <v>1</v>
      </c>
      <c r="N140" s="194" t="s">
        <v>43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516</v>
      </c>
      <c r="AT140" s="197" t="s">
        <v>129</v>
      </c>
      <c r="AU140" s="197" t="s">
        <v>88</v>
      </c>
      <c r="AY140" s="17" t="s">
        <v>127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86</v>
      </c>
      <c r="BK140" s="198">
        <f>ROUND(I140*H140,2)</f>
        <v>0</v>
      </c>
      <c r="BL140" s="17" t="s">
        <v>516</v>
      </c>
      <c r="BM140" s="197" t="s">
        <v>559</v>
      </c>
    </row>
    <row r="141" spans="1:65" s="12" customFormat="1" ht="22.9" customHeight="1">
      <c r="B141" s="170"/>
      <c r="C141" s="171"/>
      <c r="D141" s="172" t="s">
        <v>77</v>
      </c>
      <c r="E141" s="184" t="s">
        <v>560</v>
      </c>
      <c r="F141" s="184" t="s">
        <v>561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P142</f>
        <v>0</v>
      </c>
      <c r="Q141" s="178"/>
      <c r="R141" s="179">
        <f>R142</f>
        <v>0</v>
      </c>
      <c r="S141" s="178"/>
      <c r="T141" s="180">
        <f>T142</f>
        <v>0</v>
      </c>
      <c r="AR141" s="181" t="s">
        <v>159</v>
      </c>
      <c r="AT141" s="182" t="s">
        <v>77</v>
      </c>
      <c r="AU141" s="182" t="s">
        <v>86</v>
      </c>
      <c r="AY141" s="181" t="s">
        <v>127</v>
      </c>
      <c r="BK141" s="183">
        <f>BK142</f>
        <v>0</v>
      </c>
    </row>
    <row r="142" spans="1:65" s="2" customFormat="1" ht="14.45" customHeight="1">
      <c r="A142" s="34"/>
      <c r="B142" s="35"/>
      <c r="C142" s="186" t="s">
        <v>8</v>
      </c>
      <c r="D142" s="186" t="s">
        <v>129</v>
      </c>
      <c r="E142" s="187" t="s">
        <v>562</v>
      </c>
      <c r="F142" s="188" t="s">
        <v>561</v>
      </c>
      <c r="G142" s="189" t="s">
        <v>515</v>
      </c>
      <c r="H142" s="190">
        <v>1</v>
      </c>
      <c r="I142" s="191"/>
      <c r="J142" s="192">
        <f>ROUND(I142*H142,2)</f>
        <v>0</v>
      </c>
      <c r="K142" s="188" t="s">
        <v>133</v>
      </c>
      <c r="L142" s="39"/>
      <c r="M142" s="193" t="s">
        <v>1</v>
      </c>
      <c r="N142" s="194" t="s">
        <v>43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516</v>
      </c>
      <c r="AT142" s="197" t="s">
        <v>129</v>
      </c>
      <c r="AU142" s="197" t="s">
        <v>88</v>
      </c>
      <c r="AY142" s="17" t="s">
        <v>127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86</v>
      </c>
      <c r="BK142" s="198">
        <f>ROUND(I142*H142,2)</f>
        <v>0</v>
      </c>
      <c r="BL142" s="17" t="s">
        <v>516</v>
      </c>
      <c r="BM142" s="197" t="s">
        <v>563</v>
      </c>
    </row>
    <row r="143" spans="1:65" s="12" customFormat="1" ht="22.9" customHeight="1">
      <c r="B143" s="170"/>
      <c r="C143" s="171"/>
      <c r="D143" s="172" t="s">
        <v>77</v>
      </c>
      <c r="E143" s="184" t="s">
        <v>564</v>
      </c>
      <c r="F143" s="184" t="s">
        <v>565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P144</f>
        <v>0</v>
      </c>
      <c r="Q143" s="178"/>
      <c r="R143" s="179">
        <f>R144</f>
        <v>0</v>
      </c>
      <c r="S143" s="178"/>
      <c r="T143" s="180">
        <f>T144</f>
        <v>0</v>
      </c>
      <c r="AR143" s="181" t="s">
        <v>159</v>
      </c>
      <c r="AT143" s="182" t="s">
        <v>77</v>
      </c>
      <c r="AU143" s="182" t="s">
        <v>86</v>
      </c>
      <c r="AY143" s="181" t="s">
        <v>127</v>
      </c>
      <c r="BK143" s="183">
        <f>BK144</f>
        <v>0</v>
      </c>
    </row>
    <row r="144" spans="1:65" s="2" customFormat="1" ht="14.45" customHeight="1">
      <c r="A144" s="34"/>
      <c r="B144" s="35"/>
      <c r="C144" s="186" t="s">
        <v>215</v>
      </c>
      <c r="D144" s="186" t="s">
        <v>129</v>
      </c>
      <c r="E144" s="187" t="s">
        <v>566</v>
      </c>
      <c r="F144" s="188" t="s">
        <v>565</v>
      </c>
      <c r="G144" s="189" t="s">
        <v>515</v>
      </c>
      <c r="H144" s="190">
        <v>1</v>
      </c>
      <c r="I144" s="191"/>
      <c r="J144" s="192">
        <f>ROUND(I144*H144,2)</f>
        <v>0</v>
      </c>
      <c r="K144" s="188" t="s">
        <v>133</v>
      </c>
      <c r="L144" s="39"/>
      <c r="M144" s="242" t="s">
        <v>1</v>
      </c>
      <c r="N144" s="243" t="s">
        <v>43</v>
      </c>
      <c r="O144" s="244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516</v>
      </c>
      <c r="AT144" s="197" t="s">
        <v>129</v>
      </c>
      <c r="AU144" s="197" t="s">
        <v>88</v>
      </c>
      <c r="AY144" s="17" t="s">
        <v>127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86</v>
      </c>
      <c r="BK144" s="198">
        <f>ROUND(I144*H144,2)</f>
        <v>0</v>
      </c>
      <c r="BL144" s="17" t="s">
        <v>516</v>
      </c>
      <c r="BM144" s="197" t="s">
        <v>567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MaDqL5a2pc/3N3nM3wNExle3aefTDt8sSr+n4cQKwVVo2n5pUlnH0prLYRlSroGC8iVWqKWc0xS1CMcjIqt60g==" saltValue="cnaqDRA18Tk99/W3jyESKns3YnF4laGUmCbU84XOsi8Ez9+SRQNixHAUZP1Nf1D0C91UW0bQOGe+VzcIRTIJNg==" spinCount="100000" sheet="1" objects="1" scenarios="1" formatColumns="0" formatRows="0" autoFilter="0"/>
  <autoFilter ref="C121:K14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Cyklostezka</vt:lpstr>
      <vt:lpstr>SO 401 - Veřejné osvětlení</vt:lpstr>
      <vt:lpstr>VORN - Vedlejší a ostatní...</vt:lpstr>
      <vt:lpstr>'Rekapitulace stavby'!Názvy_tisku</vt:lpstr>
      <vt:lpstr>'SO 101 - Cyklostezka'!Názvy_tisku</vt:lpstr>
      <vt:lpstr>'SO 401 - Veřejné osvětlení'!Názvy_tisku</vt:lpstr>
      <vt:lpstr>'VORN - Vedlejší a ostatní...'!Názvy_tisku</vt:lpstr>
      <vt:lpstr>'Rekapitulace stavby'!Oblast_tisku</vt:lpstr>
      <vt:lpstr>'SO 101 - Cyklostezka'!Oblast_tisku</vt:lpstr>
      <vt:lpstr>'SO 401 - Veřejné osvětlení'!Oblast_tisku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Milan Ballák</cp:lastModifiedBy>
  <dcterms:created xsi:type="dcterms:W3CDTF">2020-08-12T07:05:22Z</dcterms:created>
  <dcterms:modified xsi:type="dcterms:W3CDTF">2020-09-24T07:07:29Z</dcterms:modified>
</cp:coreProperties>
</file>